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3_Tools\03_linhtinh\GitHub\NhungLe\20210106\"/>
    </mc:Choice>
  </mc:AlternateContent>
  <bookViews>
    <workbookView xWindow="0" yWindow="0" windowWidth="28560" windowHeight="13665" tabRatio="711" activeTab="7"/>
  </bookViews>
  <sheets>
    <sheet name="DỰ ÁN 2019" sheetId="1" r:id="rId1"/>
    <sheet name="Chi phí lương NC " sheetId="7" state="hidden" r:id="rId2"/>
    <sheet name="THI CÔNG TẠM ỨNG" sheetId="5" r:id="rId3"/>
    <sheet name="DỰ ÁN 2020" sheetId="6" state="hidden" r:id="rId4"/>
    <sheet name="DU AN 2020-HANH in " sheetId="13" state="hidden" r:id="rId5"/>
    <sheet name="DA GIAI CHI" sheetId="16" r:id="rId6"/>
    <sheet name="DU AN 2021 (2)" sheetId="18" r:id="rId7"/>
    <sheet name="DU AN 2021" sheetId="17" r:id="rId8"/>
    <sheet name="DU AN 2020" sheetId="12" r:id="rId9"/>
    <sheet name="CHI VP" sheetId="14" r:id="rId10"/>
    <sheet name=" BCAO DU AN 2020 IN" sheetId="9" state="hidden" r:id="rId11"/>
    <sheet name="Sheet1" sheetId="15" r:id="rId12"/>
  </sheets>
  <definedNames>
    <definedName name="_xlnm._FilterDatabase" localSheetId="10" hidden="1">' BCAO DU AN 2020 IN'!$A$5:$W$415</definedName>
    <definedName name="_xlnm._FilterDatabase" localSheetId="9" hidden="1">'CHI VP'!$A$1:$K$184</definedName>
    <definedName name="_xlnm._FilterDatabase" localSheetId="5" hidden="1">'DA GIAI CHI'!$A$3:$K$84</definedName>
    <definedName name="_xlnm._FilterDatabase" localSheetId="0" hidden="1">'DỰ ÁN 2019'!$A$6:$O$313</definedName>
    <definedName name="_xlnm._FilterDatabase" localSheetId="8" hidden="1">'DU AN 2020'!$A$5:$Z$1026</definedName>
    <definedName name="_xlnm._FilterDatabase" localSheetId="3" hidden="1">'DỰ ÁN 2020'!$A$5:$O$102</definedName>
    <definedName name="_xlnm._FilterDatabase" localSheetId="4" hidden="1">'DU AN 2020-HANH in '!$A$5:$X$442</definedName>
    <definedName name="_xlnm._FilterDatabase" localSheetId="7" hidden="1">'DU AN 2021'!$A$5:$Y$5</definedName>
    <definedName name="_xlnm._FilterDatabase" localSheetId="6" hidden="1">'DU AN 2021 (2)'!$A$5:$Z$148</definedName>
    <definedName name="_xlnm._FilterDatabase" localSheetId="2" hidden="1">'THI CÔNG TẠM ỨNG'!$A$7:$G$21</definedName>
    <definedName name="_xlnm.Print_Area" localSheetId="3">'DỰ ÁN 2020'!$A$1:$L$275</definedName>
    <definedName name="y" localSheetId="7">'DU AN 2021'!$E$20</definedName>
    <definedName name="y" localSheetId="6">'DU AN 2021 (2)'!$E$163</definedName>
    <definedName name="y">'DU AN 2020'!$E$1028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7" l="1"/>
  <c r="N13" i="17"/>
  <c r="O13" i="17" s="1"/>
  <c r="N14" i="17"/>
  <c r="O14" i="17" s="1"/>
  <c r="N15" i="17"/>
  <c r="O15" i="17" s="1"/>
  <c r="N12" i="17"/>
  <c r="N7" i="17"/>
  <c r="O7" i="17" s="1"/>
  <c r="N8" i="17"/>
  <c r="O8" i="17" s="1"/>
  <c r="N9" i="17"/>
  <c r="O9" i="17" s="1"/>
  <c r="N10" i="17"/>
  <c r="O10" i="17" s="1"/>
  <c r="N6" i="17"/>
  <c r="O6" i="17" s="1"/>
  <c r="M147" i="18"/>
  <c r="M148" i="18" s="1"/>
  <c r="M145" i="18"/>
  <c r="P145" i="18" s="1"/>
  <c r="M144" i="18"/>
  <c r="P144" i="18" s="1"/>
  <c r="M143" i="18"/>
  <c r="P143" i="18" s="1"/>
  <c r="M142" i="18"/>
  <c r="P142" i="18" s="1"/>
  <c r="M141" i="18"/>
  <c r="P141" i="18" s="1"/>
  <c r="M140" i="18"/>
  <c r="P140" i="18" s="1"/>
  <c r="M139" i="18"/>
  <c r="P139" i="18" s="1"/>
  <c r="M138" i="18"/>
  <c r="P138" i="18" s="1"/>
  <c r="M137" i="18"/>
  <c r="P137" i="18" s="1"/>
  <c r="M136" i="18"/>
  <c r="P136" i="18" s="1"/>
  <c r="M135" i="18"/>
  <c r="P135" i="18" s="1"/>
  <c r="M133" i="18"/>
  <c r="P133" i="18" s="1"/>
  <c r="M132" i="18"/>
  <c r="P132" i="18" s="1"/>
  <c r="M131" i="18"/>
  <c r="P131" i="18" s="1"/>
  <c r="M129" i="18"/>
  <c r="P129" i="18" s="1"/>
  <c r="M128" i="18"/>
  <c r="P128" i="18" s="1"/>
  <c r="M127" i="18"/>
  <c r="P127" i="18" s="1"/>
  <c r="M126" i="18"/>
  <c r="P126" i="18" s="1"/>
  <c r="M125" i="18"/>
  <c r="P125" i="18" s="1"/>
  <c r="M124" i="18"/>
  <c r="P124" i="18" s="1"/>
  <c r="M123" i="18"/>
  <c r="P123" i="18" s="1"/>
  <c r="P122" i="18"/>
  <c r="M122" i="18"/>
  <c r="M121" i="18"/>
  <c r="P121" i="18" s="1"/>
  <c r="M120" i="18"/>
  <c r="P120" i="18" s="1"/>
  <c r="M119" i="18"/>
  <c r="M117" i="18"/>
  <c r="P117" i="18" s="1"/>
  <c r="M116" i="18"/>
  <c r="P116" i="18" s="1"/>
  <c r="M115" i="18"/>
  <c r="P115" i="18" s="1"/>
  <c r="M114" i="18"/>
  <c r="P114" i="18" s="1"/>
  <c r="M113" i="18"/>
  <c r="G113" i="18"/>
  <c r="M111" i="18"/>
  <c r="P111" i="18" s="1"/>
  <c r="M110" i="18"/>
  <c r="P110" i="18" s="1"/>
  <c r="M109" i="18"/>
  <c r="P109" i="18" s="1"/>
  <c r="M108" i="18"/>
  <c r="P108" i="18" s="1"/>
  <c r="M107" i="18"/>
  <c r="P107" i="18" s="1"/>
  <c r="M106" i="18"/>
  <c r="P106" i="18" s="1"/>
  <c r="M105" i="18"/>
  <c r="Y103" i="18"/>
  <c r="L103" i="18"/>
  <c r="M103" i="18" s="1"/>
  <c r="G103" i="18"/>
  <c r="P102" i="18"/>
  <c r="M102" i="18"/>
  <c r="M101" i="18"/>
  <c r="P101" i="18" s="1"/>
  <c r="M100" i="18"/>
  <c r="P100" i="18" s="1"/>
  <c r="M99" i="18"/>
  <c r="P99" i="18" s="1"/>
  <c r="M98" i="18"/>
  <c r="P98" i="18" s="1"/>
  <c r="M97" i="18"/>
  <c r="P97" i="18" s="1"/>
  <c r="M95" i="18"/>
  <c r="M96" i="18" s="1"/>
  <c r="P94" i="18"/>
  <c r="M94" i="18"/>
  <c r="M92" i="18"/>
  <c r="M93" i="18" s="1"/>
  <c r="M90" i="18"/>
  <c r="P90" i="18" s="1"/>
  <c r="M89" i="18"/>
  <c r="P89" i="18" s="1"/>
  <c r="M88" i="18"/>
  <c r="P88" i="18" s="1"/>
  <c r="M87" i="18"/>
  <c r="P87" i="18" s="1"/>
  <c r="M86" i="18"/>
  <c r="P86" i="18" s="1"/>
  <c r="M85" i="18"/>
  <c r="P85" i="18" s="1"/>
  <c r="M84" i="18"/>
  <c r="P84" i="18" s="1"/>
  <c r="M83" i="18"/>
  <c r="P83" i="18" s="1"/>
  <c r="M82" i="18"/>
  <c r="P82" i="18" s="1"/>
  <c r="M81" i="18"/>
  <c r="P81" i="18" s="1"/>
  <c r="M80" i="18"/>
  <c r="Y78" i="18"/>
  <c r="G78" i="18" s="1"/>
  <c r="M78" i="18"/>
  <c r="M77" i="18"/>
  <c r="P77" i="18" s="1"/>
  <c r="M76" i="18"/>
  <c r="P76" i="18" s="1"/>
  <c r="M75" i="18"/>
  <c r="P75" i="18" s="1"/>
  <c r="M74" i="18"/>
  <c r="P74" i="18" s="1"/>
  <c r="M73" i="18"/>
  <c r="P73" i="18" s="1"/>
  <c r="M72" i="18"/>
  <c r="P72" i="18" s="1"/>
  <c r="M71" i="18"/>
  <c r="P71" i="18" s="1"/>
  <c r="M70" i="18"/>
  <c r="P70" i="18" s="1"/>
  <c r="M69" i="18"/>
  <c r="Y67" i="18"/>
  <c r="G67" i="18" s="1"/>
  <c r="P67" i="18" s="1"/>
  <c r="M67" i="18"/>
  <c r="L67" i="18"/>
  <c r="P66" i="18"/>
  <c r="M66" i="18"/>
  <c r="M65" i="18"/>
  <c r="P64" i="18"/>
  <c r="M64" i="18"/>
  <c r="M62" i="18"/>
  <c r="P62" i="18" s="1"/>
  <c r="M61" i="18"/>
  <c r="P61" i="18" s="1"/>
  <c r="M60" i="18"/>
  <c r="V59" i="18"/>
  <c r="M59" i="18"/>
  <c r="Y57" i="18"/>
  <c r="G57" i="18" s="1"/>
  <c r="M57" i="18"/>
  <c r="M56" i="18"/>
  <c r="P56" i="18" s="1"/>
  <c r="M55" i="18"/>
  <c r="N54" i="18"/>
  <c r="M53" i="18"/>
  <c r="P53" i="18" s="1"/>
  <c r="M52" i="18"/>
  <c r="P52" i="18" s="1"/>
  <c r="M51" i="18"/>
  <c r="P51" i="18" s="1"/>
  <c r="M50" i="18"/>
  <c r="P50" i="18" s="1"/>
  <c r="M49" i="18"/>
  <c r="P49" i="18" s="1"/>
  <c r="M48" i="18"/>
  <c r="P48" i="18" s="1"/>
  <c r="M47" i="18"/>
  <c r="P47" i="18" s="1"/>
  <c r="M46" i="18"/>
  <c r="P46" i="18" s="1"/>
  <c r="P45" i="18"/>
  <c r="M45" i="18"/>
  <c r="M44" i="18"/>
  <c r="P44" i="18" s="1"/>
  <c r="M43" i="18"/>
  <c r="P43" i="18" s="1"/>
  <c r="M42" i="18"/>
  <c r="P42" i="18" s="1"/>
  <c r="Y40" i="18"/>
  <c r="I40" i="18" s="1"/>
  <c r="M40" i="18" s="1"/>
  <c r="M39" i="18"/>
  <c r="Y37" i="18"/>
  <c r="I37" i="18" s="1"/>
  <c r="M37" i="18" s="1"/>
  <c r="N37" i="18" s="1"/>
  <c r="M36" i="18"/>
  <c r="M34" i="18"/>
  <c r="N34" i="18" s="1"/>
  <c r="M33" i="18"/>
  <c r="P33" i="18" s="1"/>
  <c r="Y31" i="18"/>
  <c r="I31" i="18" s="1"/>
  <c r="M31" i="18" s="1"/>
  <c r="P31" i="18" s="1"/>
  <c r="M30" i="18"/>
  <c r="N30" i="18" s="1"/>
  <c r="M29" i="18"/>
  <c r="P29" i="18" s="1"/>
  <c r="P28" i="18"/>
  <c r="Y27" i="18"/>
  <c r="M27" i="18"/>
  <c r="N27" i="18" s="1"/>
  <c r="M26" i="18"/>
  <c r="N26" i="18" s="1"/>
  <c r="M25" i="18"/>
  <c r="N25" i="18" s="1"/>
  <c r="M24" i="18"/>
  <c r="N24" i="18" s="1"/>
  <c r="M23" i="18"/>
  <c r="N23" i="18" s="1"/>
  <c r="N28" i="18" s="1"/>
  <c r="Y21" i="18"/>
  <c r="M21" i="18"/>
  <c r="N21" i="18" s="1"/>
  <c r="M20" i="18"/>
  <c r="O20" i="18" s="1"/>
  <c r="P20" i="18" s="1"/>
  <c r="M19" i="18"/>
  <c r="M18" i="18"/>
  <c r="O18" i="18" s="1"/>
  <c r="P18" i="18" s="1"/>
  <c r="Y16" i="18"/>
  <c r="I16" i="18" s="1"/>
  <c r="M16" i="18" s="1"/>
  <c r="P16" i="18" s="1"/>
  <c r="M15" i="18"/>
  <c r="N15" i="18" s="1"/>
  <c r="M14" i="18"/>
  <c r="P14" i="18" s="1"/>
  <c r="M13" i="18"/>
  <c r="N13" i="18" s="1"/>
  <c r="N17" i="18" s="1"/>
  <c r="Y11" i="18"/>
  <c r="I11" i="18"/>
  <c r="M11" i="18" s="1"/>
  <c r="M10" i="18"/>
  <c r="P10" i="18" s="1"/>
  <c r="M9" i="18"/>
  <c r="Y7" i="18"/>
  <c r="I7" i="18" s="1"/>
  <c r="M7" i="18" s="1"/>
  <c r="M6" i="18"/>
  <c r="P6" i="18" s="1"/>
  <c r="O11" i="17" l="1"/>
  <c r="M41" i="18"/>
  <c r="N10" i="18"/>
  <c r="N18" i="18"/>
  <c r="N22" i="18" s="1"/>
  <c r="P134" i="18"/>
  <c r="P147" i="18"/>
  <c r="P148" i="18" s="1"/>
  <c r="M22" i="18"/>
  <c r="M130" i="18"/>
  <c r="M12" i="18"/>
  <c r="O21" i="18"/>
  <c r="P21" i="18" s="1"/>
  <c r="P103" i="18"/>
  <c r="P119" i="18"/>
  <c r="N20" i="18"/>
  <c r="P34" i="18"/>
  <c r="P35" i="18" s="1"/>
  <c r="M68" i="18"/>
  <c r="M134" i="18"/>
  <c r="M146" i="18"/>
  <c r="M35" i="18"/>
  <c r="M118" i="18"/>
  <c r="M38" i="18"/>
  <c r="N19" i="18"/>
  <c r="P39" i="18"/>
  <c r="P78" i="18"/>
  <c r="P92" i="18"/>
  <c r="P93" i="18" s="1"/>
  <c r="P95" i="18"/>
  <c r="P96" i="18" s="1"/>
  <c r="P113" i="18"/>
  <c r="P118" i="18" s="1"/>
  <c r="O19" i="18"/>
  <c r="P19" i="18" s="1"/>
  <c r="M58" i="18"/>
  <c r="P59" i="18"/>
  <c r="P63" i="18" s="1"/>
  <c r="M79" i="18"/>
  <c r="M91" i="18"/>
  <c r="M112" i="18"/>
  <c r="P130" i="18"/>
  <c r="P146" i="18"/>
  <c r="P13" i="18"/>
  <c r="M28" i="18"/>
  <c r="N33" i="18"/>
  <c r="N35" i="18" s="1"/>
  <c r="P69" i="18"/>
  <c r="P80" i="18"/>
  <c r="P91" i="18" s="1"/>
  <c r="P11" i="18"/>
  <c r="N11" i="18"/>
  <c r="P57" i="18"/>
  <c r="N57" i="18"/>
  <c r="N40" i="18"/>
  <c r="N41" i="18" s="1"/>
  <c r="P40" i="18"/>
  <c r="P104" i="18"/>
  <c r="P7" i="18"/>
  <c r="P8" i="18" s="1"/>
  <c r="N7" i="18"/>
  <c r="P54" i="18"/>
  <c r="M104" i="18"/>
  <c r="M17" i="18"/>
  <c r="M32" i="18"/>
  <c r="N9" i="18"/>
  <c r="N12" i="18" s="1"/>
  <c r="N16" i="18"/>
  <c r="N31" i="18"/>
  <c r="N36" i="18"/>
  <c r="N38" i="18" s="1"/>
  <c r="M54" i="18"/>
  <c r="N6" i="18"/>
  <c r="N8" i="18" s="1"/>
  <c r="P9" i="18"/>
  <c r="P12" i="18" s="1"/>
  <c r="N14" i="18"/>
  <c r="P15" i="18"/>
  <c r="N29" i="18"/>
  <c r="N32" i="18" s="1"/>
  <c r="P30" i="18"/>
  <c r="P32" i="18" s="1"/>
  <c r="P36" i="18"/>
  <c r="P37" i="18"/>
  <c r="P65" i="18"/>
  <c r="P68" i="18" s="1"/>
  <c r="P105" i="18"/>
  <c r="P112" i="18" s="1"/>
  <c r="M63" i="18"/>
  <c r="M8" i="18"/>
  <c r="P55" i="18"/>
  <c r="H41" i="15"/>
  <c r="H42" i="15"/>
  <c r="H44" i="15"/>
  <c r="L549" i="12"/>
  <c r="N549" i="12" s="1"/>
  <c r="L749" i="12"/>
  <c r="N749" i="12" s="1"/>
  <c r="L921" i="12"/>
  <c r="N921" i="12" s="1"/>
  <c r="L826" i="12"/>
  <c r="N826" i="12" s="1"/>
  <c r="L920" i="12"/>
  <c r="N920" i="12" s="1"/>
  <c r="L454" i="12"/>
  <c r="N454" i="12" s="1"/>
  <c r="L706" i="12"/>
  <c r="N706" i="12" s="1"/>
  <c r="L592" i="12"/>
  <c r="N592" i="12" s="1"/>
  <c r="L591" i="12"/>
  <c r="N591" i="12" s="1"/>
  <c r="L919" i="12"/>
  <c r="N919" i="12" s="1"/>
  <c r="L774" i="12"/>
  <c r="N774" i="12" s="1"/>
  <c r="L853" i="12"/>
  <c r="N853" i="12" s="1"/>
  <c r="L998" i="12"/>
  <c r="N998" i="12" s="1"/>
  <c r="W1012" i="12"/>
  <c r="L1012" i="12"/>
  <c r="N1012" i="12" s="1"/>
  <c r="N1011" i="12"/>
  <c r="N1010" i="12"/>
  <c r="N1009" i="12"/>
  <c r="L1008" i="12"/>
  <c r="N1008" i="12" s="1"/>
  <c r="L1007" i="12"/>
  <c r="N1007" i="12" s="1"/>
  <c r="L1006" i="12"/>
  <c r="N1006" i="12" s="1"/>
  <c r="L1005" i="12"/>
  <c r="N1005" i="12" s="1"/>
  <c r="L1004" i="12"/>
  <c r="N1004" i="12" s="1"/>
  <c r="L1003" i="12"/>
  <c r="N1003" i="12" s="1"/>
  <c r="L1002" i="12"/>
  <c r="N1002" i="12" s="1"/>
  <c r="L1001" i="12"/>
  <c r="N1001" i="12" s="1"/>
  <c r="L1000" i="12"/>
  <c r="N1000" i="12" s="1"/>
  <c r="L999" i="12"/>
  <c r="N999" i="12" s="1"/>
  <c r="L239" i="12"/>
  <c r="N239" i="12" s="1"/>
  <c r="L556" i="12"/>
  <c r="N556" i="12" s="1"/>
  <c r="L963" i="12"/>
  <c r="N963" i="12" s="1"/>
  <c r="L962" i="12"/>
  <c r="N962" i="12" s="1"/>
  <c r="L748" i="12"/>
  <c r="N748" i="12" s="1"/>
  <c r="L961" i="12"/>
  <c r="N961" i="12" s="1"/>
  <c r="L918" i="12"/>
  <c r="N918" i="12" s="1"/>
  <c r="L852" i="12"/>
  <c r="N852" i="12" s="1"/>
  <c r="L548" i="12"/>
  <c r="N548" i="12" s="1"/>
  <c r="L590" i="12"/>
  <c r="N590" i="12" s="1"/>
  <c r="L747" i="12"/>
  <c r="N747" i="12" s="1"/>
  <c r="L546" i="12"/>
  <c r="N546" i="12" s="1"/>
  <c r="L547" i="12"/>
  <c r="N547" i="12" s="1"/>
  <c r="L705" i="12"/>
  <c r="N705" i="12" s="1"/>
  <c r="L746" i="12"/>
  <c r="N746" i="12" s="1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L77" i="12"/>
  <c r="N77" i="12" s="1"/>
  <c r="L851" i="12"/>
  <c r="N851" i="12" s="1"/>
  <c r="L76" i="12"/>
  <c r="N76" i="12" s="1"/>
  <c r="L917" i="12"/>
  <c r="N917" i="12" s="1"/>
  <c r="K550" i="12"/>
  <c r="K827" i="12"/>
  <c r="K854" i="12"/>
  <c r="L745" i="12"/>
  <c r="N745" i="12" s="1"/>
  <c r="L744" i="12"/>
  <c r="N744" i="12" s="1"/>
  <c r="L916" i="12"/>
  <c r="N916" i="12" s="1"/>
  <c r="L960" i="12"/>
  <c r="N960" i="12" s="1"/>
  <c r="L743" i="12"/>
  <c r="N743" i="12" s="1"/>
  <c r="L915" i="12"/>
  <c r="N915" i="12" s="1"/>
  <c r="L75" i="12"/>
  <c r="N75" i="12" s="1"/>
  <c r="L881" i="12"/>
  <c r="N881" i="12" s="1"/>
  <c r="H38" i="15"/>
  <c r="I38" i="15"/>
  <c r="J38" i="15"/>
  <c r="K29" i="15"/>
  <c r="K30" i="15"/>
  <c r="J30" i="15"/>
  <c r="L388" i="12"/>
  <c r="N388" i="12" s="1"/>
  <c r="A5" i="16"/>
  <c r="A6" i="16"/>
  <c r="F333" i="12"/>
  <c r="L453" i="12"/>
  <c r="N453" i="12" s="1"/>
  <c r="L850" i="12"/>
  <c r="N850" i="12" s="1"/>
  <c r="L880" i="12"/>
  <c r="N880" i="12" s="1"/>
  <c r="L959" i="12"/>
  <c r="N959" i="12" s="1"/>
  <c r="L879" i="12"/>
  <c r="N879" i="12" s="1"/>
  <c r="L958" i="12"/>
  <c r="N958" i="12" s="1"/>
  <c r="L704" i="12"/>
  <c r="N704" i="12" s="1"/>
  <c r="L849" i="12"/>
  <c r="N849" i="12" s="1"/>
  <c r="L957" i="12"/>
  <c r="N957" i="12" s="1"/>
  <c r="L914" i="12"/>
  <c r="N914" i="12" s="1"/>
  <c r="L956" i="12"/>
  <c r="N956" i="12" s="1"/>
  <c r="L955" i="12"/>
  <c r="N955" i="12" s="1"/>
  <c r="L954" i="12"/>
  <c r="N954" i="12" s="1"/>
  <c r="L878" i="12"/>
  <c r="N878" i="12" s="1"/>
  <c r="L877" i="12"/>
  <c r="N877" i="12" s="1"/>
  <c r="L913" i="12"/>
  <c r="N913" i="12" s="1"/>
  <c r="L912" i="12"/>
  <c r="N912" i="12" s="1"/>
  <c r="L911" i="12"/>
  <c r="N911" i="12" s="1"/>
  <c r="L910" i="12"/>
  <c r="N910" i="12" s="1"/>
  <c r="L953" i="12"/>
  <c r="N953" i="12" s="1"/>
  <c r="L848" i="12"/>
  <c r="N848" i="12" s="1"/>
  <c r="L952" i="12"/>
  <c r="N952" i="12" s="1"/>
  <c r="L909" i="12"/>
  <c r="N909" i="12" s="1"/>
  <c r="L374" i="12"/>
  <c r="N374" i="12" s="1"/>
  <c r="L633" i="12"/>
  <c r="N633" i="12" s="1"/>
  <c r="L632" i="12"/>
  <c r="N632" i="12" s="1"/>
  <c r="L951" i="12"/>
  <c r="N951" i="12" s="1"/>
  <c r="L452" i="12"/>
  <c r="N452" i="12" s="1"/>
  <c r="L742" i="12"/>
  <c r="N742" i="12" s="1"/>
  <c r="L847" i="12"/>
  <c r="N847" i="12" s="1"/>
  <c r="L825" i="12"/>
  <c r="N825" i="12" s="1"/>
  <c r="L876" i="12"/>
  <c r="N876" i="12" s="1"/>
  <c r="L824" i="12"/>
  <c r="N824" i="12" s="1"/>
  <c r="L950" i="12"/>
  <c r="N950" i="12" s="1"/>
  <c r="L773" i="12"/>
  <c r="N773" i="12" s="1"/>
  <c r="L589" i="12"/>
  <c r="N589" i="12" s="1"/>
  <c r="L772" i="12"/>
  <c r="N772" i="12" s="1"/>
  <c r="L451" i="12"/>
  <c r="N451" i="12" s="1"/>
  <c r="L450" i="12"/>
  <c r="N450" i="12" s="1"/>
  <c r="L449" i="12"/>
  <c r="N449" i="12" s="1"/>
  <c r="L631" i="12"/>
  <c r="N631" i="12" s="1"/>
  <c r="L875" i="12"/>
  <c r="N875" i="12" s="1"/>
  <c r="L846" i="12"/>
  <c r="N846" i="12" s="1"/>
  <c r="L874" i="12"/>
  <c r="N874" i="12" s="1"/>
  <c r="L448" i="12"/>
  <c r="N448" i="12" s="1"/>
  <c r="L703" i="12"/>
  <c r="N703" i="12" s="1"/>
  <c r="L447" i="12"/>
  <c r="N447" i="12" s="1"/>
  <c r="W761" i="12"/>
  <c r="L761" i="12"/>
  <c r="N761" i="12" s="1"/>
  <c r="L760" i="12"/>
  <c r="N760" i="12" s="1"/>
  <c r="L759" i="12"/>
  <c r="N759" i="12" s="1"/>
  <c r="L758" i="12"/>
  <c r="N758" i="12" s="1"/>
  <c r="L757" i="12"/>
  <c r="N757" i="12" s="1"/>
  <c r="L756" i="12"/>
  <c r="N756" i="12" s="1"/>
  <c r="L755" i="12"/>
  <c r="N755" i="12" s="1"/>
  <c r="L754" i="12"/>
  <c r="N754" i="12" s="1"/>
  <c r="L753" i="12"/>
  <c r="N753" i="12" s="1"/>
  <c r="L752" i="12"/>
  <c r="L908" i="12"/>
  <c r="N908" i="12" s="1"/>
  <c r="L949" i="12"/>
  <c r="N949" i="12" s="1"/>
  <c r="L907" i="12"/>
  <c r="N907" i="12" s="1"/>
  <c r="L948" i="12"/>
  <c r="N948" i="12" s="1"/>
  <c r="L445" i="12"/>
  <c r="N445" i="12" s="1"/>
  <c r="L741" i="12"/>
  <c r="N741" i="12" s="1"/>
  <c r="W791" i="12"/>
  <c r="F791" i="12" s="1"/>
  <c r="L444" i="12"/>
  <c r="N444" i="12" s="1"/>
  <c r="W996" i="12"/>
  <c r="L996" i="12"/>
  <c r="N996" i="12" s="1"/>
  <c r="N995" i="12"/>
  <c r="N994" i="12"/>
  <c r="N993" i="12"/>
  <c r="L992" i="12"/>
  <c r="N992" i="12" s="1"/>
  <c r="L991" i="12"/>
  <c r="N991" i="12" s="1"/>
  <c r="L990" i="12"/>
  <c r="N990" i="12" s="1"/>
  <c r="L989" i="12"/>
  <c r="N989" i="12" s="1"/>
  <c r="L988" i="12"/>
  <c r="N988" i="12" s="1"/>
  <c r="L987" i="12"/>
  <c r="N987" i="12" s="1"/>
  <c r="L986" i="12"/>
  <c r="N986" i="12" s="1"/>
  <c r="L985" i="12"/>
  <c r="N985" i="12" s="1"/>
  <c r="L984" i="12"/>
  <c r="N984" i="12" s="1"/>
  <c r="L983" i="12"/>
  <c r="N983" i="12" s="1"/>
  <c r="L982" i="12"/>
  <c r="N982" i="12" s="1"/>
  <c r="W932" i="12"/>
  <c r="L932" i="12"/>
  <c r="N932" i="12" s="1"/>
  <c r="L931" i="12"/>
  <c r="N931" i="12" s="1"/>
  <c r="L930" i="12"/>
  <c r="N930" i="12" s="1"/>
  <c r="L929" i="12"/>
  <c r="N929" i="12" s="1"/>
  <c r="L928" i="12"/>
  <c r="N928" i="12" s="1"/>
  <c r="L927" i="12"/>
  <c r="N927" i="12" s="1"/>
  <c r="L926" i="12"/>
  <c r="L925" i="12"/>
  <c r="N925" i="12" s="1"/>
  <c r="L924" i="12"/>
  <c r="N924" i="12" s="1"/>
  <c r="L446" i="12"/>
  <c r="N446" i="12" s="1"/>
  <c r="L6" i="12"/>
  <c r="N6" i="12" s="1"/>
  <c r="L947" i="12"/>
  <c r="N947" i="12" s="1"/>
  <c r="L443" i="12"/>
  <c r="N443" i="12" s="1"/>
  <c r="L442" i="12"/>
  <c r="N442" i="12" s="1"/>
  <c r="L906" i="12"/>
  <c r="N906" i="12" s="1"/>
  <c r="L946" i="12"/>
  <c r="N946" i="12" s="1"/>
  <c r="L740" i="12"/>
  <c r="N740" i="12" s="1"/>
  <c r="L945" i="12"/>
  <c r="N945" i="12" s="1"/>
  <c r="L441" i="12"/>
  <c r="N441" i="12" s="1"/>
  <c r="L823" i="12"/>
  <c r="N823" i="12" s="1"/>
  <c r="L905" i="12"/>
  <c r="N905" i="12" s="1"/>
  <c r="L782" i="12"/>
  <c r="N782" i="12" s="1"/>
  <c r="L440" i="12"/>
  <c r="N440" i="12" s="1"/>
  <c r="L771" i="12"/>
  <c r="N771" i="12" s="1"/>
  <c r="L439" i="12"/>
  <c r="N439" i="12" s="1"/>
  <c r="L739" i="12"/>
  <c r="N739" i="12" s="1"/>
  <c r="L738" i="12"/>
  <c r="N738" i="12" s="1"/>
  <c r="L904" i="12"/>
  <c r="N904" i="12" s="1"/>
  <c r="L373" i="12"/>
  <c r="N373" i="12" s="1"/>
  <c r="L438" i="12"/>
  <c r="N438" i="12" s="1"/>
  <c r="L484" i="12"/>
  <c r="N484" i="12" s="1"/>
  <c r="H70" i="16"/>
  <c r="H84" i="16"/>
  <c r="G84" i="16"/>
  <c r="E84" i="16"/>
  <c r="L903" i="12"/>
  <c r="N903" i="12" s="1"/>
  <c r="L462" i="12"/>
  <c r="N462" i="12" s="1"/>
  <c r="L461" i="12"/>
  <c r="N461" i="12" s="1"/>
  <c r="L902" i="12"/>
  <c r="N902" i="12" s="1"/>
  <c r="L822" i="12"/>
  <c r="N822" i="12" s="1"/>
  <c r="L737" i="12"/>
  <c r="N737" i="12" s="1"/>
  <c r="L821" i="12"/>
  <c r="N821" i="12" s="1"/>
  <c r="L389" i="12"/>
  <c r="N389" i="12" s="1"/>
  <c r="L390" i="12"/>
  <c r="N390" i="12" s="1"/>
  <c r="A8" i="16"/>
  <c r="A9" i="16"/>
  <c r="A10" i="16"/>
  <c r="L901" i="12"/>
  <c r="N901" i="12" s="1"/>
  <c r="L787" i="12"/>
  <c r="N787" i="12" s="1"/>
  <c r="J26" i="15"/>
  <c r="J28" i="15"/>
  <c r="L820" i="12"/>
  <c r="N820" i="12" s="1"/>
  <c r="L555" i="12"/>
  <c r="N555" i="12" s="1"/>
  <c r="L437" i="12"/>
  <c r="N437" i="12" s="1"/>
  <c r="W980" i="12"/>
  <c r="L980" i="12"/>
  <c r="N980" i="12" s="1"/>
  <c r="N979" i="12"/>
  <c r="N978" i="12"/>
  <c r="N977" i="12"/>
  <c r="L976" i="12"/>
  <c r="N976" i="12" s="1"/>
  <c r="L975" i="12"/>
  <c r="N975" i="12" s="1"/>
  <c r="L974" i="12"/>
  <c r="N974" i="12" s="1"/>
  <c r="L973" i="12"/>
  <c r="N973" i="12" s="1"/>
  <c r="L972" i="12"/>
  <c r="N972" i="12" s="1"/>
  <c r="L971" i="12"/>
  <c r="N971" i="12" s="1"/>
  <c r="L970" i="12"/>
  <c r="N970" i="12" s="1"/>
  <c r="L969" i="12"/>
  <c r="N969" i="12" s="1"/>
  <c r="L968" i="12"/>
  <c r="N968" i="12" s="1"/>
  <c r="L967" i="12"/>
  <c r="N967" i="12" s="1"/>
  <c r="L966" i="12"/>
  <c r="N966" i="12" s="1"/>
  <c r="L900" i="12"/>
  <c r="N900" i="12" s="1"/>
  <c r="L736" i="12"/>
  <c r="N736" i="12" s="1"/>
  <c r="L436" i="12"/>
  <c r="N436" i="12" s="1"/>
  <c r="L899" i="12"/>
  <c r="N899" i="12" s="1"/>
  <c r="L630" i="12"/>
  <c r="N630" i="12" s="1"/>
  <c r="L845" i="12"/>
  <c r="N845" i="12" s="1"/>
  <c r="L844" i="12"/>
  <c r="N844" i="12" s="1"/>
  <c r="L735" i="12"/>
  <c r="N735" i="12" s="1"/>
  <c r="L898" i="12"/>
  <c r="N898" i="12" s="1"/>
  <c r="L675" i="12"/>
  <c r="N675" i="12" s="1"/>
  <c r="F870" i="12"/>
  <c r="L629" i="12"/>
  <c r="N629" i="12" s="1"/>
  <c r="G629" i="12"/>
  <c r="G628" i="12"/>
  <c r="L628" i="12"/>
  <c r="N628" i="12" s="1"/>
  <c r="L328" i="12"/>
  <c r="N328" i="12" s="1"/>
  <c r="L588" i="12"/>
  <c r="N588" i="12" s="1"/>
  <c r="L674" i="12"/>
  <c r="N674" i="12" s="1"/>
  <c r="L372" i="12"/>
  <c r="N372" i="12" s="1"/>
  <c r="E64" i="5"/>
  <c r="L843" i="12"/>
  <c r="N843" i="12" s="1"/>
  <c r="L819" i="12"/>
  <c r="N819" i="12" s="1"/>
  <c r="L770" i="12"/>
  <c r="N770" i="12" s="1"/>
  <c r="L897" i="12"/>
  <c r="N897" i="12" s="1"/>
  <c r="L455" i="12"/>
  <c r="N455" i="12" s="1"/>
  <c r="L842" i="12"/>
  <c r="N842" i="12" s="1"/>
  <c r="L435" i="12"/>
  <c r="N435" i="12" s="1"/>
  <c r="L896" i="12"/>
  <c r="N896" i="12" s="1"/>
  <c r="W964" i="12"/>
  <c r="F964" i="12" s="1"/>
  <c r="W922" i="12"/>
  <c r="F922" i="12" s="1"/>
  <c r="W882" i="12"/>
  <c r="W750" i="12"/>
  <c r="F750" i="12" s="1"/>
  <c r="L156" i="12"/>
  <c r="N156" i="12" s="1"/>
  <c r="L781" i="12"/>
  <c r="N781" i="12" s="1"/>
  <c r="L707" i="12"/>
  <c r="L702" i="12"/>
  <c r="N702" i="12" s="1"/>
  <c r="L434" i="12"/>
  <c r="N434" i="12" s="1"/>
  <c r="L732" i="12"/>
  <c r="N732" i="12" s="1"/>
  <c r="L627" i="12"/>
  <c r="N627" i="12" s="1"/>
  <c r="L818" i="12"/>
  <c r="N818" i="12" s="1"/>
  <c r="L885" i="12"/>
  <c r="N885" i="12" s="1"/>
  <c r="L545" i="12"/>
  <c r="N545" i="12" s="1"/>
  <c r="L544" i="12"/>
  <c r="N544" i="12" s="1"/>
  <c r="L432" i="12"/>
  <c r="N432" i="12" s="1"/>
  <c r="L964" i="12"/>
  <c r="L944" i="12"/>
  <c r="N944" i="12" s="1"/>
  <c r="L943" i="12"/>
  <c r="N943" i="12" s="1"/>
  <c r="L942" i="12"/>
  <c r="N942" i="12" s="1"/>
  <c r="L941" i="12"/>
  <c r="N941" i="12" s="1"/>
  <c r="L940" i="12"/>
  <c r="N940" i="12" s="1"/>
  <c r="L939" i="12"/>
  <c r="N939" i="12" s="1"/>
  <c r="L938" i="12"/>
  <c r="N938" i="12" s="1"/>
  <c r="L937" i="12"/>
  <c r="N937" i="12" s="1"/>
  <c r="L936" i="12"/>
  <c r="N936" i="12" s="1"/>
  <c r="L935" i="12"/>
  <c r="N935" i="12" s="1"/>
  <c r="L934" i="12"/>
  <c r="L431" i="12"/>
  <c r="N431" i="12" s="1"/>
  <c r="L817" i="12"/>
  <c r="N817" i="12" s="1"/>
  <c r="L895" i="12"/>
  <c r="N895" i="12" s="1"/>
  <c r="L894" i="12"/>
  <c r="N894" i="12" s="1"/>
  <c r="L893" i="12"/>
  <c r="N893" i="12" s="1"/>
  <c r="L587" i="12"/>
  <c r="N587" i="12" s="1"/>
  <c r="L733" i="12"/>
  <c r="N733" i="12" s="1"/>
  <c r="L734" i="12"/>
  <c r="N734" i="12" s="1"/>
  <c r="L750" i="12"/>
  <c r="L731" i="12"/>
  <c r="N731" i="12" s="1"/>
  <c r="L730" i="12"/>
  <c r="N730" i="12" s="1"/>
  <c r="L816" i="12"/>
  <c r="N816" i="12" s="1"/>
  <c r="L815" i="12"/>
  <c r="N815" i="12" s="1"/>
  <c r="L841" i="12"/>
  <c r="N841" i="12" s="1"/>
  <c r="L814" i="12"/>
  <c r="N814" i="12" s="1"/>
  <c r="L729" i="12"/>
  <c r="N729" i="12" s="1"/>
  <c r="L728" i="12"/>
  <c r="N728" i="12" s="1"/>
  <c r="L727" i="12"/>
  <c r="N727" i="12" s="1"/>
  <c r="L394" i="12"/>
  <c r="N394" i="12" s="1"/>
  <c r="L726" i="12"/>
  <c r="N726" i="12" s="1"/>
  <c r="W676" i="12"/>
  <c r="F676" i="12" s="1"/>
  <c r="W707" i="12"/>
  <c r="F707" i="12" s="1"/>
  <c r="L725" i="12"/>
  <c r="N725" i="12" s="1"/>
  <c r="L769" i="12"/>
  <c r="N769" i="12" s="1"/>
  <c r="L813" i="12"/>
  <c r="N813" i="12" s="1"/>
  <c r="A11" i="16"/>
  <c r="A12" i="16"/>
  <c r="A13" i="16"/>
  <c r="L26" i="12"/>
  <c r="N26" i="12" s="1"/>
  <c r="L28" i="12"/>
  <c r="L724" i="12"/>
  <c r="N724" i="12" s="1"/>
  <c r="L840" i="12"/>
  <c r="N840" i="12" s="1"/>
  <c r="L839" i="12"/>
  <c r="N839" i="12" s="1"/>
  <c r="L723" i="12"/>
  <c r="N723" i="12" s="1"/>
  <c r="L812" i="12"/>
  <c r="N812" i="12" s="1"/>
  <c r="L722" i="12"/>
  <c r="N722" i="12" s="1"/>
  <c r="L721" i="12"/>
  <c r="N721" i="12" s="1"/>
  <c r="L811" i="12"/>
  <c r="N811" i="12" s="1"/>
  <c r="L701" i="12"/>
  <c r="N701" i="12" s="1"/>
  <c r="L720" i="12"/>
  <c r="N720" i="12" s="1"/>
  <c r="L719" i="12"/>
  <c r="N719" i="12" s="1"/>
  <c r="L768" i="12"/>
  <c r="N768" i="12" s="1"/>
  <c r="L586" i="12"/>
  <c r="N586" i="12" s="1"/>
  <c r="L430" i="12"/>
  <c r="N430" i="12" s="1"/>
  <c r="L543" i="12"/>
  <c r="N543" i="12" s="1"/>
  <c r="A14" i="16"/>
  <c r="L393" i="12"/>
  <c r="N393" i="12" s="1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L542" i="12"/>
  <c r="N542" i="12" s="1"/>
  <c r="A30" i="16"/>
  <c r="A31" i="16"/>
  <c r="A32" i="16"/>
  <c r="A33" i="16"/>
  <c r="A34" i="16"/>
  <c r="A35" i="16"/>
  <c r="L922" i="12"/>
  <c r="L892" i="12"/>
  <c r="N892" i="12" s="1"/>
  <c r="L891" i="12"/>
  <c r="N891" i="12" s="1"/>
  <c r="L890" i="12"/>
  <c r="N890" i="12" s="1"/>
  <c r="L889" i="12"/>
  <c r="N889" i="12" s="1"/>
  <c r="L888" i="12"/>
  <c r="N888" i="12" s="1"/>
  <c r="L887" i="12"/>
  <c r="N887" i="12" s="1"/>
  <c r="L886" i="12"/>
  <c r="N886" i="12" s="1"/>
  <c r="L884" i="12"/>
  <c r="N884" i="12" s="1"/>
  <c r="L541" i="12"/>
  <c r="N541" i="12" s="1"/>
  <c r="L810" i="12"/>
  <c r="N810" i="12" s="1"/>
  <c r="L809" i="12"/>
  <c r="N809" i="12" s="1"/>
  <c r="L540" i="12"/>
  <c r="N540" i="12" s="1"/>
  <c r="L808" i="12"/>
  <c r="N808" i="12" s="1"/>
  <c r="L838" i="12"/>
  <c r="N838" i="12" s="1"/>
  <c r="L837" i="12"/>
  <c r="N837" i="12" s="1"/>
  <c r="L433" i="12"/>
  <c r="N433" i="12" s="1"/>
  <c r="L673" i="12"/>
  <c r="N673" i="12" s="1"/>
  <c r="L807" i="12"/>
  <c r="N807" i="12" s="1"/>
  <c r="L429" i="12"/>
  <c r="N429" i="12" s="1"/>
  <c r="L882" i="12"/>
  <c r="N882" i="12" s="1"/>
  <c r="L873" i="12"/>
  <c r="N873" i="12" s="1"/>
  <c r="L872" i="12"/>
  <c r="N872" i="12" s="1"/>
  <c r="L871" i="12"/>
  <c r="N871" i="12" s="1"/>
  <c r="L870" i="12"/>
  <c r="N870" i="12" s="1"/>
  <c r="L869" i="12"/>
  <c r="N869" i="12" s="1"/>
  <c r="L868" i="12"/>
  <c r="N868" i="12" s="1"/>
  <c r="L867" i="12"/>
  <c r="N867" i="12" s="1"/>
  <c r="L866" i="12"/>
  <c r="L672" i="12"/>
  <c r="N672" i="12" s="1"/>
  <c r="L806" i="12"/>
  <c r="N806" i="12" s="1"/>
  <c r="L538" i="12"/>
  <c r="N538" i="12" s="1"/>
  <c r="L539" i="12"/>
  <c r="N539" i="12" s="1"/>
  <c r="L537" i="12"/>
  <c r="N537" i="12" s="1"/>
  <c r="D15" i="15"/>
  <c r="L395" i="12"/>
  <c r="N395" i="12" s="1"/>
  <c r="L392" i="12"/>
  <c r="N392" i="12" s="1"/>
  <c r="L391" i="12"/>
  <c r="N391" i="12" s="1"/>
  <c r="L217" i="12"/>
  <c r="N217" i="12" s="1"/>
  <c r="A36" i="16"/>
  <c r="A37" i="16"/>
  <c r="L80" i="12"/>
  <c r="N80" i="12" s="1"/>
  <c r="A38" i="16"/>
  <c r="L700" i="12"/>
  <c r="N700" i="12" s="1"/>
  <c r="L805" i="12"/>
  <c r="N805" i="12" s="1"/>
  <c r="L836" i="12"/>
  <c r="N836" i="12" s="1"/>
  <c r="L536" i="12"/>
  <c r="N536" i="12" s="1"/>
  <c r="L535" i="12"/>
  <c r="N535" i="12" s="1"/>
  <c r="L699" i="12"/>
  <c r="N699" i="12" s="1"/>
  <c r="L698" i="12"/>
  <c r="N698" i="12" s="1"/>
  <c r="L767" i="12"/>
  <c r="N767" i="12" s="1"/>
  <c r="L780" i="12"/>
  <c r="N780" i="12" s="1"/>
  <c r="L585" i="12"/>
  <c r="N585" i="12" s="1"/>
  <c r="A39" i="16"/>
  <c r="A40" i="16"/>
  <c r="A41" i="16"/>
  <c r="A42" i="16"/>
  <c r="A43" i="16"/>
  <c r="L584" i="12"/>
  <c r="N584" i="12" s="1"/>
  <c r="L583" i="12"/>
  <c r="N583" i="12" s="1"/>
  <c r="L531" i="12"/>
  <c r="N531" i="12" s="1"/>
  <c r="L530" i="12"/>
  <c r="N530" i="12" s="1"/>
  <c r="L532" i="12"/>
  <c r="N532" i="12" s="1"/>
  <c r="L533" i="12"/>
  <c r="N533" i="12" s="1"/>
  <c r="L534" i="12"/>
  <c r="N534" i="12" s="1"/>
  <c r="L801" i="12"/>
  <c r="N801" i="12" s="1"/>
  <c r="L802" i="12"/>
  <c r="N802" i="12" s="1"/>
  <c r="L803" i="12"/>
  <c r="N803" i="12" s="1"/>
  <c r="L804" i="12"/>
  <c r="N804" i="12" s="1"/>
  <c r="L582" i="12"/>
  <c r="N582" i="12" s="1"/>
  <c r="A44" i="16"/>
  <c r="A45" i="16"/>
  <c r="L258" i="12"/>
  <c r="M258" i="12" s="1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L428" i="12"/>
  <c r="N428" i="12" s="1"/>
  <c r="D44" i="15"/>
  <c r="D46" i="15"/>
  <c r="L581" i="12"/>
  <c r="N581" i="12" s="1"/>
  <c r="L697" i="12"/>
  <c r="N697" i="12" s="1"/>
  <c r="L529" i="12"/>
  <c r="N529" i="12" s="1"/>
  <c r="L550" i="12"/>
  <c r="W827" i="12"/>
  <c r="F827" i="12" s="1"/>
  <c r="W854" i="12"/>
  <c r="F854" i="12" s="1"/>
  <c r="L783" i="12"/>
  <c r="W783" i="12"/>
  <c r="F783" i="12" s="1"/>
  <c r="W775" i="12"/>
  <c r="F775" i="12" s="1"/>
  <c r="L626" i="12"/>
  <c r="N626" i="12" s="1"/>
  <c r="L145" i="12"/>
  <c r="N145" i="12" s="1"/>
  <c r="L27" i="12"/>
  <c r="N27" i="12" s="1"/>
  <c r="L864" i="12"/>
  <c r="N864" i="12" s="1"/>
  <c r="L863" i="12"/>
  <c r="N863" i="12" s="1"/>
  <c r="L862" i="12"/>
  <c r="N862" i="12" s="1"/>
  <c r="L861" i="12"/>
  <c r="N861" i="12" s="1"/>
  <c r="L860" i="12"/>
  <c r="N860" i="12" s="1"/>
  <c r="L859" i="12"/>
  <c r="N859" i="12" s="1"/>
  <c r="L858" i="12"/>
  <c r="N858" i="12" s="1"/>
  <c r="L857" i="12"/>
  <c r="N857" i="12" s="1"/>
  <c r="L856" i="12"/>
  <c r="N856" i="12" s="1"/>
  <c r="L854" i="12"/>
  <c r="L835" i="12"/>
  <c r="N835" i="12" s="1"/>
  <c r="L834" i="12"/>
  <c r="N834" i="12" s="1"/>
  <c r="L833" i="12"/>
  <c r="N833" i="12" s="1"/>
  <c r="L832" i="12"/>
  <c r="N832" i="12" s="1"/>
  <c r="L831" i="12"/>
  <c r="N831" i="12" s="1"/>
  <c r="L830" i="12"/>
  <c r="N830" i="12" s="1"/>
  <c r="L829" i="12"/>
  <c r="N829" i="12" s="1"/>
  <c r="L695" i="12"/>
  <c r="N695" i="12" s="1"/>
  <c r="L671" i="12"/>
  <c r="N671" i="12" s="1"/>
  <c r="L528" i="12"/>
  <c r="N528" i="12" s="1"/>
  <c r="L527" i="12"/>
  <c r="N527" i="12" s="1"/>
  <c r="L688" i="12"/>
  <c r="N688" i="12" s="1"/>
  <c r="L580" i="12"/>
  <c r="N580" i="12" s="1"/>
  <c r="L426" i="12"/>
  <c r="N426" i="12" s="1"/>
  <c r="D17" i="15"/>
  <c r="L579" i="12"/>
  <c r="N579" i="12" s="1"/>
  <c r="L427" i="12"/>
  <c r="N427" i="12" s="1"/>
  <c r="L670" i="12"/>
  <c r="N670" i="12" s="1"/>
  <c r="L425" i="12"/>
  <c r="N425" i="12" s="1"/>
  <c r="L795" i="12"/>
  <c r="N795" i="12" s="1"/>
  <c r="L796" i="12"/>
  <c r="N796" i="12" s="1"/>
  <c r="L797" i="12"/>
  <c r="N797" i="12" s="1"/>
  <c r="L798" i="12"/>
  <c r="N798" i="12" s="1"/>
  <c r="L799" i="12"/>
  <c r="N799" i="12" s="1"/>
  <c r="L800" i="12"/>
  <c r="N800" i="12" s="1"/>
  <c r="L827" i="12"/>
  <c r="L716" i="12"/>
  <c r="N716" i="12" s="1"/>
  <c r="L717" i="12"/>
  <c r="N717" i="12" s="1"/>
  <c r="L718" i="12"/>
  <c r="N718" i="12" s="1"/>
  <c r="L765" i="12"/>
  <c r="N765" i="12" s="1"/>
  <c r="L766" i="12"/>
  <c r="N766" i="12" s="1"/>
  <c r="L775" i="12"/>
  <c r="L424" i="12"/>
  <c r="N424" i="12" s="1"/>
  <c r="L669" i="12"/>
  <c r="N669" i="12" s="1"/>
  <c r="G669" i="12"/>
  <c r="W550" i="12"/>
  <c r="F550" i="12" s="1"/>
  <c r="L526" i="12"/>
  <c r="N526" i="12" s="1"/>
  <c r="L74" i="12"/>
  <c r="N74" i="12" s="1"/>
  <c r="K676" i="12"/>
  <c r="W689" i="12"/>
  <c r="F689" i="12" s="1"/>
  <c r="L668" i="12"/>
  <c r="N668" i="12" s="1"/>
  <c r="L667" i="12"/>
  <c r="N667" i="12" s="1"/>
  <c r="L625" i="12"/>
  <c r="N625" i="12" s="1"/>
  <c r="L696" i="12"/>
  <c r="N696" i="12" s="1"/>
  <c r="L666" i="12"/>
  <c r="N666" i="12" s="1"/>
  <c r="L794" i="12"/>
  <c r="N794" i="12" s="1"/>
  <c r="L793" i="12"/>
  <c r="G335" i="12"/>
  <c r="L423" i="12"/>
  <c r="N423" i="12" s="1"/>
  <c r="L624" i="12"/>
  <c r="N624" i="12" s="1"/>
  <c r="L371" i="12"/>
  <c r="N371" i="12" s="1"/>
  <c r="L73" i="12"/>
  <c r="N73" i="12" s="1"/>
  <c r="L370" i="12"/>
  <c r="N370" i="12" s="1"/>
  <c r="L623" i="12"/>
  <c r="N623" i="12" s="1"/>
  <c r="L791" i="12"/>
  <c r="L786" i="12"/>
  <c r="N786" i="12" s="1"/>
  <c r="L785" i="12"/>
  <c r="N785" i="12" s="1"/>
  <c r="L622" i="12"/>
  <c r="N622" i="12" s="1"/>
  <c r="W557" i="12"/>
  <c r="F557" i="12" s="1"/>
  <c r="K634" i="12"/>
  <c r="L621" i="12"/>
  <c r="N621" i="12" s="1"/>
  <c r="L694" i="12"/>
  <c r="N694" i="12" s="1"/>
  <c r="L369" i="12"/>
  <c r="N369" i="12" s="1"/>
  <c r="L665" i="12"/>
  <c r="N665" i="12" s="1"/>
  <c r="L483" i="12"/>
  <c r="N483" i="12" s="1"/>
  <c r="L422" i="12"/>
  <c r="N422" i="12" s="1"/>
  <c r="L620" i="12"/>
  <c r="N620" i="12" s="1"/>
  <c r="L421" i="12"/>
  <c r="N421" i="12" s="1"/>
  <c r="L420" i="12"/>
  <c r="N420" i="12" s="1"/>
  <c r="L419" i="12"/>
  <c r="N419" i="12" s="1"/>
  <c r="L619" i="12"/>
  <c r="N619" i="12" s="1"/>
  <c r="L687" i="12"/>
  <c r="N687" i="12" s="1"/>
  <c r="L779" i="12"/>
  <c r="N779" i="12" s="1"/>
  <c r="L778" i="12"/>
  <c r="N778" i="12" s="1"/>
  <c r="L777" i="12"/>
  <c r="N777" i="12" s="1"/>
  <c r="L764" i="12"/>
  <c r="N764" i="12" s="1"/>
  <c r="L763" i="12"/>
  <c r="L618" i="12"/>
  <c r="N618" i="12" s="1"/>
  <c r="L664" i="12"/>
  <c r="N664" i="12" s="1"/>
  <c r="L663" i="12"/>
  <c r="N663" i="12" s="1"/>
  <c r="L686" i="12"/>
  <c r="N686" i="12" s="1"/>
  <c r="L109" i="12"/>
  <c r="M109" i="12" s="1"/>
  <c r="L617" i="12"/>
  <c r="N617" i="12" s="1"/>
  <c r="L616" i="12"/>
  <c r="N616" i="12" s="1"/>
  <c r="L615" i="12"/>
  <c r="N615" i="12" s="1"/>
  <c r="L662" i="12"/>
  <c r="N662" i="12" s="1"/>
  <c r="L614" i="12"/>
  <c r="N614" i="12" s="1"/>
  <c r="L661" i="12"/>
  <c r="N661" i="12" s="1"/>
  <c r="L660" i="12"/>
  <c r="N660" i="12" s="1"/>
  <c r="L659" i="12"/>
  <c r="N659" i="12" s="1"/>
  <c r="L144" i="12"/>
  <c r="N144" i="12" s="1"/>
  <c r="L685" i="12"/>
  <c r="N685" i="12" s="1"/>
  <c r="L368" i="12"/>
  <c r="N368" i="12" s="1"/>
  <c r="L367" i="12"/>
  <c r="N367" i="12" s="1"/>
  <c r="L418" i="12"/>
  <c r="N418" i="12" s="1"/>
  <c r="L578" i="12"/>
  <c r="N578" i="12" s="1"/>
  <c r="L684" i="12"/>
  <c r="N684" i="12" s="1"/>
  <c r="L683" i="12"/>
  <c r="N683" i="12" s="1"/>
  <c r="L658" i="12"/>
  <c r="N658" i="12" s="1"/>
  <c r="L577" i="12"/>
  <c r="N577" i="12" s="1"/>
  <c r="L682" i="12"/>
  <c r="N682" i="12" s="1"/>
  <c r="L417" i="12"/>
  <c r="N417" i="12" s="1"/>
  <c r="L408" i="12"/>
  <c r="N408" i="12" s="1"/>
  <c r="F84" i="14"/>
  <c r="L416" i="12"/>
  <c r="N416" i="12" s="1"/>
  <c r="L657" i="12"/>
  <c r="N657" i="12" s="1"/>
  <c r="L275" i="12"/>
  <c r="L415" i="12"/>
  <c r="N415" i="12" s="1"/>
  <c r="G64" i="5"/>
  <c r="L366" i="12"/>
  <c r="N366" i="12" s="1"/>
  <c r="L365" i="12"/>
  <c r="N365" i="12" s="1"/>
  <c r="L613" i="12"/>
  <c r="N613" i="12" s="1"/>
  <c r="T595" i="12"/>
  <c r="L595" i="12"/>
  <c r="L414" i="12"/>
  <c r="N414" i="12" s="1"/>
  <c r="K337" i="1"/>
  <c r="L337" i="1"/>
  <c r="L612" i="12"/>
  <c r="N612" i="12" s="1"/>
  <c r="L611" i="12"/>
  <c r="N611" i="12" s="1"/>
  <c r="L413" i="12"/>
  <c r="N413" i="12" s="1"/>
  <c r="L610" i="12"/>
  <c r="N610" i="12" s="1"/>
  <c r="L609" i="12"/>
  <c r="N609" i="12" s="1"/>
  <c r="G512" i="12"/>
  <c r="L206" i="12"/>
  <c r="W647" i="12"/>
  <c r="F647" i="12" s="1"/>
  <c r="L689" i="12"/>
  <c r="L482" i="12"/>
  <c r="N482" i="12" s="1"/>
  <c r="L651" i="12"/>
  <c r="N651" i="12" s="1"/>
  <c r="L652" i="12"/>
  <c r="N652" i="12" s="1"/>
  <c r="L653" i="12"/>
  <c r="N653" i="12" s="1"/>
  <c r="L654" i="12"/>
  <c r="N654" i="12" s="1"/>
  <c r="L655" i="12"/>
  <c r="N655" i="12" s="1"/>
  <c r="L656" i="12"/>
  <c r="N656" i="12" s="1"/>
  <c r="L676" i="12"/>
  <c r="L608" i="12"/>
  <c r="N608" i="12" s="1"/>
  <c r="L650" i="12"/>
  <c r="N650" i="12" s="1"/>
  <c r="L387" i="12"/>
  <c r="L715" i="12"/>
  <c r="N715" i="12" s="1"/>
  <c r="L714" i="12"/>
  <c r="N714" i="12" s="1"/>
  <c r="L713" i="12"/>
  <c r="N713" i="12" s="1"/>
  <c r="L681" i="12"/>
  <c r="N681" i="12" s="1"/>
  <c r="L412" i="12"/>
  <c r="N412" i="12" s="1"/>
  <c r="L576" i="12"/>
  <c r="N576" i="12" s="1"/>
  <c r="L364" i="12"/>
  <c r="N364" i="12" s="1"/>
  <c r="L411" i="12"/>
  <c r="N411" i="12" s="1"/>
  <c r="L711" i="12"/>
  <c r="N711" i="12" s="1"/>
  <c r="L710" i="12"/>
  <c r="N710" i="12" s="1"/>
  <c r="L709" i="12"/>
  <c r="L607" i="12"/>
  <c r="N607" i="12" s="1"/>
  <c r="L605" i="12"/>
  <c r="N605" i="12" s="1"/>
  <c r="L693" i="12"/>
  <c r="N693" i="12" s="1"/>
  <c r="L692" i="12"/>
  <c r="N692" i="12" s="1"/>
  <c r="L691" i="12"/>
  <c r="N691" i="12" s="1"/>
  <c r="L363" i="12"/>
  <c r="N363" i="12" s="1"/>
  <c r="L410" i="12"/>
  <c r="N410" i="12" s="1"/>
  <c r="H409" i="12"/>
  <c r="L409" i="12"/>
  <c r="N409" i="12" s="1"/>
  <c r="F409" i="12"/>
  <c r="L606" i="12"/>
  <c r="N606" i="12" s="1"/>
  <c r="L680" i="12"/>
  <c r="N680" i="12" s="1"/>
  <c r="L679" i="12"/>
  <c r="N679" i="12" s="1"/>
  <c r="L678" i="12"/>
  <c r="F572" i="12"/>
  <c r="H575" i="12"/>
  <c r="L575" i="12"/>
  <c r="N575" i="12" s="1"/>
  <c r="L604" i="12"/>
  <c r="N604" i="12" s="1"/>
  <c r="L574" i="12"/>
  <c r="N574" i="12" s="1"/>
  <c r="L573" i="12"/>
  <c r="N573" i="12" s="1"/>
  <c r="L572" i="12"/>
  <c r="N572" i="12" s="1"/>
  <c r="W634" i="12"/>
  <c r="F634" i="12" s="1"/>
  <c r="W593" i="12"/>
  <c r="F593" i="12" s="1"/>
  <c r="L649" i="12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N649" i="12"/>
  <c r="F50" i="14"/>
  <c r="F184" i="14"/>
  <c r="L407" i="12"/>
  <c r="N407" i="12" s="1"/>
  <c r="L481" i="12"/>
  <c r="N481" i="12" s="1"/>
  <c r="L646" i="12"/>
  <c r="N646" i="12" s="1"/>
  <c r="L480" i="12"/>
  <c r="N480" i="12" s="1"/>
  <c r="L519" i="12"/>
  <c r="N519" i="12" s="1"/>
  <c r="L362" i="12"/>
  <c r="N362" i="12" s="1"/>
  <c r="L143" i="12"/>
  <c r="N143" i="12" s="1"/>
  <c r="L479" i="12"/>
  <c r="N479" i="12" s="1"/>
  <c r="L292" i="12"/>
  <c r="N292" i="12" s="1"/>
  <c r="L406" i="12"/>
  <c r="N406" i="12" s="1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J50" i="14"/>
  <c r="L343" i="12"/>
  <c r="M343" i="12" s="1"/>
  <c r="L475" i="12"/>
  <c r="N475" i="12" s="1"/>
  <c r="L476" i="12"/>
  <c r="N476" i="12" s="1"/>
  <c r="L477" i="12"/>
  <c r="N477" i="12" s="1"/>
  <c r="L478" i="12"/>
  <c r="N478" i="12" s="1"/>
  <c r="L645" i="12"/>
  <c r="N645" i="12" s="1"/>
  <c r="L647" i="12"/>
  <c r="L600" i="12"/>
  <c r="N600" i="12" s="1"/>
  <c r="L405" i="12"/>
  <c r="N405" i="12" s="1"/>
  <c r="L360" i="12"/>
  <c r="N360" i="12" s="1"/>
  <c r="L361" i="12"/>
  <c r="N361" i="12" s="1"/>
  <c r="L401" i="12"/>
  <c r="N401" i="12" s="1"/>
  <c r="L402" i="12"/>
  <c r="N402" i="12" s="1"/>
  <c r="L404" i="12"/>
  <c r="N404" i="12" s="1"/>
  <c r="L359" i="12"/>
  <c r="N359" i="12" s="1"/>
  <c r="L358" i="12"/>
  <c r="N358" i="12" s="1"/>
  <c r="L29" i="12"/>
  <c r="N29" i="12" s="1"/>
  <c r="L403" i="12"/>
  <c r="N403" i="12" s="1"/>
  <c r="L637" i="12"/>
  <c r="N637" i="12" s="1"/>
  <c r="L638" i="12"/>
  <c r="N638" i="12" s="1"/>
  <c r="L639" i="12"/>
  <c r="N639" i="12" s="1"/>
  <c r="L640" i="12"/>
  <c r="N640" i="12" s="1"/>
  <c r="L641" i="12"/>
  <c r="N641" i="12" s="1"/>
  <c r="L642" i="12"/>
  <c r="N642" i="12" s="1"/>
  <c r="L643" i="12"/>
  <c r="N643" i="12" s="1"/>
  <c r="L636" i="12"/>
  <c r="N636" i="12" s="1"/>
  <c r="L518" i="12"/>
  <c r="N518" i="12" s="1"/>
  <c r="L357" i="12"/>
  <c r="N357" i="12" s="1"/>
  <c r="L335" i="12"/>
  <c r="M335" i="12" s="1"/>
  <c r="L385" i="12"/>
  <c r="L517" i="12"/>
  <c r="N517" i="12" s="1"/>
  <c r="L13" i="12"/>
  <c r="L516" i="12"/>
  <c r="N516" i="12" s="1"/>
  <c r="L355" i="12"/>
  <c r="N355" i="12" s="1"/>
  <c r="L515" i="12"/>
  <c r="N515" i="12" s="1"/>
  <c r="L514" i="12"/>
  <c r="N514" i="12" s="1"/>
  <c r="L596" i="12"/>
  <c r="L597" i="12"/>
  <c r="N597" i="12" s="1"/>
  <c r="L598" i="12"/>
  <c r="N598" i="12" s="1"/>
  <c r="L599" i="12"/>
  <c r="N599" i="12" s="1"/>
  <c r="L601" i="12"/>
  <c r="N601" i="12" s="1"/>
  <c r="L602" i="12"/>
  <c r="N602" i="12" s="1"/>
  <c r="L603" i="12"/>
  <c r="N603" i="12" s="1"/>
  <c r="L634" i="12"/>
  <c r="W78" i="12"/>
  <c r="H78" i="12" s="1"/>
  <c r="L78" i="12" s="1"/>
  <c r="N78" i="12" s="1"/>
  <c r="W485" i="12"/>
  <c r="H485" i="12" s="1"/>
  <c r="L485" i="12" s="1"/>
  <c r="N485" i="12" s="1"/>
  <c r="W520" i="12"/>
  <c r="H520" i="12" s="1"/>
  <c r="L520" i="12" s="1"/>
  <c r="L512" i="12"/>
  <c r="N512" i="12" s="1"/>
  <c r="L511" i="12"/>
  <c r="N511" i="12" s="1"/>
  <c r="L474" i="12"/>
  <c r="N474" i="12" s="1"/>
  <c r="D571" i="12"/>
  <c r="L104" i="12"/>
  <c r="M104" i="12" s="1"/>
  <c r="M111" i="12" s="1"/>
  <c r="L51" i="12"/>
  <c r="N51" i="12" s="1"/>
  <c r="L52" i="12"/>
  <c r="F52" i="12" s="1"/>
  <c r="N52" i="12" s="1"/>
  <c r="L33" i="12"/>
  <c r="N33" i="12" s="1"/>
  <c r="L34" i="12"/>
  <c r="N34" i="12" s="1"/>
  <c r="L498" i="12"/>
  <c r="N498" i="12" s="1"/>
  <c r="L513" i="12"/>
  <c r="N513" i="12" s="1"/>
  <c r="L510" i="12"/>
  <c r="N510" i="12" s="1"/>
  <c r="L509" i="12"/>
  <c r="N509" i="12" s="1"/>
  <c r="L508" i="12"/>
  <c r="N508" i="12" s="1"/>
  <c r="L383" i="12"/>
  <c r="N383" i="12" s="1"/>
  <c r="L506" i="12"/>
  <c r="N506" i="12" s="1"/>
  <c r="L507" i="12"/>
  <c r="N507" i="12" s="1"/>
  <c r="L356" i="12"/>
  <c r="N356" i="12" s="1"/>
  <c r="L565" i="12"/>
  <c r="N565" i="12" s="1"/>
  <c r="L566" i="12"/>
  <c r="N566" i="12" s="1"/>
  <c r="L567" i="12"/>
  <c r="N567" i="12" s="1"/>
  <c r="L505" i="12"/>
  <c r="N505" i="12" s="1"/>
  <c r="L399" i="12"/>
  <c r="N399" i="12" s="1"/>
  <c r="K402" i="13"/>
  <c r="N402" i="13"/>
  <c r="K403" i="13"/>
  <c r="N403" i="13"/>
  <c r="K404" i="13"/>
  <c r="N404" i="13"/>
  <c r="K405" i="13"/>
  <c r="N405" i="13"/>
  <c r="N406" i="13"/>
  <c r="K397" i="13"/>
  <c r="N397" i="13"/>
  <c r="K398" i="13"/>
  <c r="N398" i="13"/>
  <c r="K399" i="13"/>
  <c r="N399" i="13"/>
  <c r="K400" i="13"/>
  <c r="N400" i="13"/>
  <c r="N401" i="13"/>
  <c r="K373" i="13"/>
  <c r="N373" i="13"/>
  <c r="K374" i="13"/>
  <c r="N374" i="13"/>
  <c r="K375" i="13"/>
  <c r="N375" i="13"/>
  <c r="K376" i="13"/>
  <c r="N376" i="13"/>
  <c r="K377" i="13"/>
  <c r="N377" i="13"/>
  <c r="K378" i="13"/>
  <c r="N378" i="13"/>
  <c r="G379" i="13"/>
  <c r="K379" i="13"/>
  <c r="N379" i="13"/>
  <c r="E380" i="13"/>
  <c r="G380" i="13"/>
  <c r="K380" i="13"/>
  <c r="N380" i="13"/>
  <c r="K381" i="13"/>
  <c r="N381" i="13"/>
  <c r="K382" i="13"/>
  <c r="N382" i="13"/>
  <c r="K383" i="13"/>
  <c r="N383" i="13"/>
  <c r="K384" i="13"/>
  <c r="N384" i="13"/>
  <c r="K385" i="13"/>
  <c r="N385" i="13"/>
  <c r="K386" i="13"/>
  <c r="N386" i="13"/>
  <c r="K387" i="13"/>
  <c r="N387" i="13"/>
  <c r="K388" i="13"/>
  <c r="N388" i="13"/>
  <c r="K389" i="13"/>
  <c r="N389" i="13"/>
  <c r="K390" i="13"/>
  <c r="N390" i="13"/>
  <c r="K391" i="13"/>
  <c r="N391" i="13"/>
  <c r="K392" i="13"/>
  <c r="N392" i="13"/>
  <c r="K393" i="13"/>
  <c r="N393" i="13"/>
  <c r="K394" i="13"/>
  <c r="N394" i="13"/>
  <c r="U395" i="13"/>
  <c r="G395" i="13"/>
  <c r="K395" i="13"/>
  <c r="N395" i="13"/>
  <c r="N396" i="13"/>
  <c r="L421" i="13"/>
  <c r="C421" i="13"/>
  <c r="K420" i="13"/>
  <c r="N420" i="13"/>
  <c r="K419" i="13"/>
  <c r="M419" i="13"/>
  <c r="N419" i="13"/>
  <c r="K418" i="13"/>
  <c r="N418" i="13"/>
  <c r="M418" i="13"/>
  <c r="K417" i="13"/>
  <c r="N417" i="13"/>
  <c r="N421" i="13"/>
  <c r="L416" i="13"/>
  <c r="C416" i="13"/>
  <c r="K415" i="13"/>
  <c r="N415" i="13"/>
  <c r="M415" i="13"/>
  <c r="K414" i="13"/>
  <c r="N414" i="13"/>
  <c r="M414" i="13"/>
  <c r="K413" i="13"/>
  <c r="N413" i="13"/>
  <c r="M413" i="13"/>
  <c r="K412" i="13"/>
  <c r="L411" i="13"/>
  <c r="K410" i="13"/>
  <c r="N410" i="13"/>
  <c r="K409" i="13"/>
  <c r="N409" i="13"/>
  <c r="K408" i="13"/>
  <c r="N408" i="13"/>
  <c r="K407" i="13"/>
  <c r="N407" i="13"/>
  <c r="N411" i="13"/>
  <c r="M407" i="13"/>
  <c r="K411" i="13"/>
  <c r="L406" i="13"/>
  <c r="M405" i="13"/>
  <c r="M404" i="13"/>
  <c r="M403" i="13"/>
  <c r="M402" i="13"/>
  <c r="L401" i="13"/>
  <c r="M400" i="13"/>
  <c r="M399" i="13"/>
  <c r="M398" i="13"/>
  <c r="K401" i="13"/>
  <c r="L396" i="13"/>
  <c r="M395" i="13"/>
  <c r="M381" i="13"/>
  <c r="M378" i="13"/>
  <c r="M377" i="13"/>
  <c r="M376" i="13"/>
  <c r="M375" i="13"/>
  <c r="M373" i="13"/>
  <c r="L372" i="13"/>
  <c r="U371" i="13"/>
  <c r="G371" i="13"/>
  <c r="K371" i="13"/>
  <c r="K370" i="13"/>
  <c r="N370" i="13"/>
  <c r="K369" i="13"/>
  <c r="N369" i="13"/>
  <c r="K368" i="13"/>
  <c r="N368" i="13"/>
  <c r="M368" i="13"/>
  <c r="K367" i="13"/>
  <c r="K366" i="13"/>
  <c r="N366" i="13"/>
  <c r="M366" i="13"/>
  <c r="K365" i="13"/>
  <c r="N365" i="13"/>
  <c r="M365" i="13"/>
  <c r="K364" i="13"/>
  <c r="N364" i="13"/>
  <c r="M364" i="13"/>
  <c r="K363" i="13"/>
  <c r="K362" i="13"/>
  <c r="N362" i="13"/>
  <c r="M362" i="13"/>
  <c r="K361" i="13"/>
  <c r="N361" i="13"/>
  <c r="M361" i="13"/>
  <c r="K360" i="13"/>
  <c r="N360" i="13"/>
  <c r="M360" i="13"/>
  <c r="K359" i="13"/>
  <c r="E359" i="13"/>
  <c r="K358" i="13"/>
  <c r="N358" i="13"/>
  <c r="M358" i="13"/>
  <c r="K357" i="13"/>
  <c r="N357" i="13"/>
  <c r="K356" i="13"/>
  <c r="N356" i="13"/>
  <c r="K355" i="13"/>
  <c r="K354" i="13"/>
  <c r="N354" i="13"/>
  <c r="M354" i="13"/>
  <c r="L353" i="13"/>
  <c r="G352" i="13"/>
  <c r="K352" i="13"/>
  <c r="G351" i="13"/>
  <c r="K351" i="13"/>
  <c r="N351" i="13"/>
  <c r="M351" i="13"/>
  <c r="K350" i="13"/>
  <c r="N350" i="13"/>
  <c r="K349" i="13"/>
  <c r="N349" i="13"/>
  <c r="M349" i="13"/>
  <c r="K348" i="13"/>
  <c r="K347" i="13"/>
  <c r="N347" i="13"/>
  <c r="M347" i="13"/>
  <c r="L346" i="13"/>
  <c r="U345" i="13"/>
  <c r="G345" i="13"/>
  <c r="K345" i="13"/>
  <c r="K344" i="13"/>
  <c r="N344" i="13"/>
  <c r="K343" i="13"/>
  <c r="N343" i="13"/>
  <c r="K342" i="13"/>
  <c r="M342" i="13"/>
  <c r="N342" i="13"/>
  <c r="K341" i="13"/>
  <c r="M341" i="13"/>
  <c r="N341" i="13"/>
  <c r="K340" i="13"/>
  <c r="M340" i="13"/>
  <c r="K339" i="13"/>
  <c r="N339" i="13"/>
  <c r="M339" i="13"/>
  <c r="K338" i="13"/>
  <c r="M338" i="13"/>
  <c r="N338" i="13"/>
  <c r="K337" i="13"/>
  <c r="E337" i="13"/>
  <c r="L336" i="13"/>
  <c r="U335" i="13"/>
  <c r="G335" i="13"/>
  <c r="K335" i="13"/>
  <c r="M335" i="13"/>
  <c r="N335" i="13"/>
  <c r="K334" i="13"/>
  <c r="N334" i="13"/>
  <c r="K333" i="13"/>
  <c r="E333" i="13"/>
  <c r="N333" i="13"/>
  <c r="K332" i="13"/>
  <c r="N332" i="13"/>
  <c r="M332" i="13"/>
  <c r="K331" i="13"/>
  <c r="N331" i="13"/>
  <c r="M331" i="13"/>
  <c r="K330" i="13"/>
  <c r="K329" i="13"/>
  <c r="N329" i="13"/>
  <c r="M329" i="13"/>
  <c r="K328" i="13"/>
  <c r="E328" i="13"/>
  <c r="N328" i="13"/>
  <c r="K327" i="13"/>
  <c r="N327" i="13"/>
  <c r="K326" i="13"/>
  <c r="E326" i="13"/>
  <c r="K325" i="13"/>
  <c r="E325" i="13"/>
  <c r="K324" i="13"/>
  <c r="N324" i="13"/>
  <c r="M324" i="13"/>
  <c r="K323" i="13"/>
  <c r="K322" i="13"/>
  <c r="N322" i="13"/>
  <c r="M322" i="13"/>
  <c r="K321" i="13"/>
  <c r="N321" i="13"/>
  <c r="M321" i="13"/>
  <c r="K320" i="13"/>
  <c r="N320" i="13"/>
  <c r="M320" i="13"/>
  <c r="K319" i="13"/>
  <c r="L318" i="13"/>
  <c r="U317" i="13"/>
  <c r="G317" i="13"/>
  <c r="K317" i="13"/>
  <c r="M317" i="13"/>
  <c r="N317" i="13"/>
  <c r="K316" i="13"/>
  <c r="K315" i="13"/>
  <c r="N315" i="13"/>
  <c r="M315" i="13"/>
  <c r="K314" i="13"/>
  <c r="N314" i="13"/>
  <c r="M314" i="13"/>
  <c r="K313" i="13"/>
  <c r="N313" i="13"/>
  <c r="M313" i="13"/>
  <c r="L312" i="13"/>
  <c r="U311" i="13"/>
  <c r="G311" i="13"/>
  <c r="K311" i="13"/>
  <c r="K310" i="13"/>
  <c r="N310" i="13"/>
  <c r="K309" i="13"/>
  <c r="M309" i="13"/>
  <c r="N309" i="13"/>
  <c r="K308" i="13"/>
  <c r="N308" i="13"/>
  <c r="K307" i="13"/>
  <c r="N307" i="13"/>
  <c r="M307" i="13"/>
  <c r="K306" i="13"/>
  <c r="M306" i="13"/>
  <c r="N306" i="13"/>
  <c r="K305" i="13"/>
  <c r="M305" i="13"/>
  <c r="N305" i="13"/>
  <c r="K304" i="13"/>
  <c r="E304" i="13"/>
  <c r="N304" i="13"/>
  <c r="M304" i="13"/>
  <c r="K303" i="13"/>
  <c r="N303" i="13"/>
  <c r="M303" i="13"/>
  <c r="K302" i="13"/>
  <c r="N302" i="13"/>
  <c r="M302" i="13"/>
  <c r="K301" i="13"/>
  <c r="E301" i="13"/>
  <c r="K300" i="13"/>
  <c r="N300" i="13"/>
  <c r="M300" i="13"/>
  <c r="K299" i="13"/>
  <c r="N299" i="13"/>
  <c r="K298" i="13"/>
  <c r="N298" i="13"/>
  <c r="K297" i="13"/>
  <c r="M297" i="13"/>
  <c r="N297" i="13"/>
  <c r="F296" i="13"/>
  <c r="K296" i="13"/>
  <c r="N296" i="13"/>
  <c r="M296" i="13"/>
  <c r="K295" i="13"/>
  <c r="M295" i="13"/>
  <c r="N295" i="13"/>
  <c r="K294" i="13"/>
  <c r="M294" i="13"/>
  <c r="N294" i="13"/>
  <c r="K293" i="13"/>
  <c r="N293" i="13"/>
  <c r="E292" i="13"/>
  <c r="K292" i="13"/>
  <c r="N292" i="13"/>
  <c r="M292" i="13"/>
  <c r="K291" i="13"/>
  <c r="N291" i="13"/>
  <c r="M291" i="13"/>
  <c r="K290" i="13"/>
  <c r="K289" i="13"/>
  <c r="N289" i="13"/>
  <c r="M289" i="13"/>
  <c r="K288" i="13"/>
  <c r="N288" i="13"/>
  <c r="M288" i="13"/>
  <c r="K287" i="13"/>
  <c r="N287" i="13"/>
  <c r="M287" i="13"/>
  <c r="K286" i="13"/>
  <c r="K285" i="13"/>
  <c r="N285" i="13"/>
  <c r="M285" i="13"/>
  <c r="K284" i="13"/>
  <c r="N284" i="13"/>
  <c r="M284" i="13"/>
  <c r="K283" i="13"/>
  <c r="N283" i="13"/>
  <c r="M283" i="13"/>
  <c r="K282" i="13"/>
  <c r="K281" i="13"/>
  <c r="N281" i="13"/>
  <c r="M281" i="13"/>
  <c r="K280" i="13"/>
  <c r="N280" i="13"/>
  <c r="M280" i="13"/>
  <c r="K279" i="13"/>
  <c r="N279" i="13"/>
  <c r="M279" i="13"/>
  <c r="K278" i="13"/>
  <c r="L277" i="13"/>
  <c r="U276" i="13"/>
  <c r="G276" i="13"/>
  <c r="K276" i="13"/>
  <c r="M276" i="13"/>
  <c r="N276" i="13"/>
  <c r="K275" i="13"/>
  <c r="E275" i="13"/>
  <c r="K274" i="13"/>
  <c r="N274" i="13"/>
  <c r="M274" i="13"/>
  <c r="K273" i="13"/>
  <c r="N273" i="13"/>
  <c r="K272" i="13"/>
  <c r="N272" i="13"/>
  <c r="K271" i="13"/>
  <c r="K270" i="13"/>
  <c r="N270" i="13"/>
  <c r="M270" i="13"/>
  <c r="K269" i="13"/>
  <c r="N269" i="13"/>
  <c r="K268" i="13"/>
  <c r="E268" i="13"/>
  <c r="K267" i="13"/>
  <c r="N267" i="13"/>
  <c r="K266" i="13"/>
  <c r="N266" i="13"/>
  <c r="M266" i="13"/>
  <c r="K265" i="13"/>
  <c r="M265" i="13"/>
  <c r="N265" i="13"/>
  <c r="K264" i="13"/>
  <c r="E264" i="13"/>
  <c r="K263" i="13"/>
  <c r="N263" i="13"/>
  <c r="M263" i="13"/>
  <c r="K262" i="13"/>
  <c r="E262" i="13"/>
  <c r="N262" i="13"/>
  <c r="L261" i="13"/>
  <c r="U260" i="13"/>
  <c r="G260" i="13"/>
  <c r="K260" i="13"/>
  <c r="N260" i="13"/>
  <c r="M260" i="13"/>
  <c r="K259" i="13"/>
  <c r="N259" i="13"/>
  <c r="K258" i="13"/>
  <c r="N258" i="13"/>
  <c r="K257" i="13"/>
  <c r="N257" i="13"/>
  <c r="K256" i="13"/>
  <c r="E256" i="13"/>
  <c r="M256" i="13"/>
  <c r="K255" i="13"/>
  <c r="M255" i="13"/>
  <c r="N255" i="13"/>
  <c r="K254" i="13"/>
  <c r="M254" i="13"/>
  <c r="N254" i="13"/>
  <c r="K253" i="13"/>
  <c r="M253" i="13"/>
  <c r="N253" i="13"/>
  <c r="K252" i="13"/>
  <c r="N252" i="13"/>
  <c r="M252" i="13"/>
  <c r="K251" i="13"/>
  <c r="E251" i="13"/>
  <c r="K250" i="13"/>
  <c r="E250" i="13"/>
  <c r="K249" i="13"/>
  <c r="N249" i="13"/>
  <c r="M249" i="13"/>
  <c r="K248" i="13"/>
  <c r="E248" i="13"/>
  <c r="K247" i="13"/>
  <c r="M247" i="13"/>
  <c r="N247" i="13"/>
  <c r="K246" i="13"/>
  <c r="N246" i="13"/>
  <c r="M246" i="13"/>
  <c r="K245" i="13"/>
  <c r="N245" i="13"/>
  <c r="M245" i="13"/>
  <c r="K244" i="13"/>
  <c r="M244" i="13"/>
  <c r="N244" i="13"/>
  <c r="K243" i="13"/>
  <c r="M243" i="13"/>
  <c r="N243" i="13"/>
  <c r="K242" i="13"/>
  <c r="N242" i="13"/>
  <c r="M242" i="13"/>
  <c r="K241" i="13"/>
  <c r="N241" i="13"/>
  <c r="M241" i="13"/>
  <c r="K240" i="13"/>
  <c r="E240" i="13"/>
  <c r="K239" i="13"/>
  <c r="E239" i="13"/>
  <c r="K238" i="13"/>
  <c r="N238" i="13"/>
  <c r="M238" i="13"/>
  <c r="K237" i="13"/>
  <c r="N237" i="13"/>
  <c r="K236" i="13"/>
  <c r="N236" i="13"/>
  <c r="K235" i="13"/>
  <c r="M235" i="13"/>
  <c r="N235" i="13"/>
  <c r="K234" i="13"/>
  <c r="N234" i="13"/>
  <c r="M234" i="13"/>
  <c r="K233" i="13"/>
  <c r="K232" i="13"/>
  <c r="N232" i="13"/>
  <c r="K231" i="13"/>
  <c r="M231" i="13"/>
  <c r="N231" i="13"/>
  <c r="K230" i="13"/>
  <c r="N230" i="13"/>
  <c r="M230" i="13"/>
  <c r="K229" i="13"/>
  <c r="K228" i="13"/>
  <c r="E228" i="13"/>
  <c r="K227" i="13"/>
  <c r="L226" i="13"/>
  <c r="U225" i="13"/>
  <c r="G225" i="13"/>
  <c r="K225" i="13"/>
  <c r="N224" i="13"/>
  <c r="K223" i="13"/>
  <c r="N223" i="13"/>
  <c r="M223" i="13"/>
  <c r="K222" i="13"/>
  <c r="N222" i="13"/>
  <c r="M222" i="13"/>
  <c r="G221" i="13"/>
  <c r="K221" i="13"/>
  <c r="M221" i="13"/>
  <c r="K220" i="13"/>
  <c r="E220" i="13"/>
  <c r="N220" i="13"/>
  <c r="K219" i="13"/>
  <c r="N219" i="13"/>
  <c r="M219" i="13"/>
  <c r="K218" i="13"/>
  <c r="M218" i="13"/>
  <c r="N218" i="13"/>
  <c r="K217" i="13"/>
  <c r="M217" i="13"/>
  <c r="N217" i="13"/>
  <c r="K216" i="13"/>
  <c r="N216" i="13"/>
  <c r="K215" i="13"/>
  <c r="N215" i="13"/>
  <c r="M215" i="13"/>
  <c r="K214" i="13"/>
  <c r="M214" i="13"/>
  <c r="N214" i="13"/>
  <c r="K213" i="13"/>
  <c r="M213" i="13"/>
  <c r="N213" i="13"/>
  <c r="K212" i="13"/>
  <c r="N212" i="13"/>
  <c r="M212" i="13"/>
  <c r="K211" i="13"/>
  <c r="N211" i="13"/>
  <c r="M211" i="13"/>
  <c r="K210" i="13"/>
  <c r="M210" i="13"/>
  <c r="N210" i="13"/>
  <c r="K209" i="13"/>
  <c r="M209" i="13"/>
  <c r="N209" i="13"/>
  <c r="K208" i="13"/>
  <c r="N208" i="13"/>
  <c r="M208" i="13"/>
  <c r="K207" i="13"/>
  <c r="N207" i="13"/>
  <c r="M207" i="13"/>
  <c r="K206" i="13"/>
  <c r="M206" i="13"/>
  <c r="N206" i="13"/>
  <c r="K205" i="13"/>
  <c r="M205" i="13"/>
  <c r="N205" i="13"/>
  <c r="K204" i="13"/>
  <c r="M204" i="13"/>
  <c r="N204" i="13"/>
  <c r="K203" i="13"/>
  <c r="N203" i="13"/>
  <c r="M203" i="13"/>
  <c r="K202" i="13"/>
  <c r="E202" i="13"/>
  <c r="N202" i="13"/>
  <c r="K201" i="13"/>
  <c r="E201" i="13"/>
  <c r="K200" i="13"/>
  <c r="N200" i="13"/>
  <c r="M200" i="13"/>
  <c r="K199" i="13"/>
  <c r="K198" i="13"/>
  <c r="K197" i="13"/>
  <c r="M197" i="13"/>
  <c r="N197" i="13"/>
  <c r="K196" i="13"/>
  <c r="N196" i="13"/>
  <c r="M196" i="13"/>
  <c r="K195" i="13"/>
  <c r="L194" i="13"/>
  <c r="U193" i="13"/>
  <c r="G193" i="13"/>
  <c r="K193" i="13"/>
  <c r="N193" i="13"/>
  <c r="K192" i="13"/>
  <c r="K191" i="13"/>
  <c r="K190" i="13"/>
  <c r="N190" i="13"/>
  <c r="K189" i="13"/>
  <c r="N189" i="13"/>
  <c r="M189" i="13"/>
  <c r="K188" i="13"/>
  <c r="K187" i="13"/>
  <c r="K186" i="13"/>
  <c r="K185" i="13"/>
  <c r="N185" i="13"/>
  <c r="M185" i="13"/>
  <c r="K184" i="13"/>
  <c r="K183" i="13"/>
  <c r="K182" i="13"/>
  <c r="N182" i="13"/>
  <c r="K181" i="13"/>
  <c r="N181" i="13"/>
  <c r="M181" i="13"/>
  <c r="K180" i="13"/>
  <c r="K179" i="13"/>
  <c r="K178" i="13"/>
  <c r="L177" i="13"/>
  <c r="U176" i="13"/>
  <c r="G176" i="13"/>
  <c r="K176" i="13"/>
  <c r="M176" i="13"/>
  <c r="K175" i="13"/>
  <c r="N175" i="13"/>
  <c r="K174" i="13"/>
  <c r="N174" i="13"/>
  <c r="M174" i="13"/>
  <c r="K173" i="13"/>
  <c r="K172" i="13"/>
  <c r="E172" i="13"/>
  <c r="K171" i="13"/>
  <c r="N171" i="13"/>
  <c r="K170" i="13"/>
  <c r="N170" i="13"/>
  <c r="M170" i="13"/>
  <c r="K169" i="13"/>
  <c r="M169" i="13"/>
  <c r="N169" i="13"/>
  <c r="K168" i="13"/>
  <c r="M168" i="13"/>
  <c r="N168" i="13"/>
  <c r="K167" i="13"/>
  <c r="N167" i="13"/>
  <c r="M167" i="13"/>
  <c r="K166" i="13"/>
  <c r="N166" i="13"/>
  <c r="M166" i="13"/>
  <c r="K165" i="13"/>
  <c r="M165" i="13"/>
  <c r="N165" i="13"/>
  <c r="K164" i="13"/>
  <c r="M164" i="13"/>
  <c r="N164" i="13"/>
  <c r="K163" i="13"/>
  <c r="N163" i="13"/>
  <c r="M163" i="13"/>
  <c r="K162" i="13"/>
  <c r="N162" i="13"/>
  <c r="M162" i="13"/>
  <c r="K161" i="13"/>
  <c r="M161" i="13"/>
  <c r="N161" i="13"/>
  <c r="K160" i="13"/>
  <c r="M160" i="13"/>
  <c r="N160" i="13"/>
  <c r="K159" i="13"/>
  <c r="N159" i="13"/>
  <c r="M159" i="13"/>
  <c r="K158" i="13"/>
  <c r="N158" i="13"/>
  <c r="M158" i="13"/>
  <c r="K157" i="13"/>
  <c r="M157" i="13"/>
  <c r="N157" i="13"/>
  <c r="K156" i="13"/>
  <c r="M156" i="13"/>
  <c r="N156" i="13"/>
  <c r="K155" i="13"/>
  <c r="N155" i="13"/>
  <c r="K154" i="13"/>
  <c r="N154" i="13"/>
  <c r="M154" i="13"/>
  <c r="K153" i="13"/>
  <c r="M153" i="13"/>
  <c r="N153" i="13"/>
  <c r="K152" i="13"/>
  <c r="M152" i="13"/>
  <c r="N152" i="13"/>
  <c r="K151" i="13"/>
  <c r="K150" i="13"/>
  <c r="N150" i="13"/>
  <c r="M150" i="13"/>
  <c r="K149" i="13"/>
  <c r="M149" i="13"/>
  <c r="N149" i="13"/>
  <c r="K148" i="13"/>
  <c r="M148" i="13"/>
  <c r="N148" i="13"/>
  <c r="K147" i="13"/>
  <c r="N147" i="13"/>
  <c r="K146" i="13"/>
  <c r="N146" i="13"/>
  <c r="M146" i="13"/>
  <c r="K145" i="13"/>
  <c r="E145" i="13"/>
  <c r="M145" i="13"/>
  <c r="N145" i="13"/>
  <c r="G144" i="13"/>
  <c r="K144" i="13"/>
  <c r="K143" i="13"/>
  <c r="N143" i="13"/>
  <c r="M143" i="13"/>
  <c r="K142" i="13"/>
  <c r="K141" i="13"/>
  <c r="L140" i="13"/>
  <c r="U139" i="13"/>
  <c r="G139" i="13"/>
  <c r="K139" i="13"/>
  <c r="K138" i="13"/>
  <c r="K137" i="13"/>
  <c r="M137" i="13"/>
  <c r="N137" i="13"/>
  <c r="K136" i="13"/>
  <c r="N136" i="13"/>
  <c r="M136" i="13"/>
  <c r="L135" i="13"/>
  <c r="U134" i="13"/>
  <c r="G134" i="13"/>
  <c r="K134" i="13"/>
  <c r="K133" i="13"/>
  <c r="N133" i="13"/>
  <c r="M133" i="13"/>
  <c r="K132" i="13"/>
  <c r="K131" i="13"/>
  <c r="K130" i="13"/>
  <c r="N130" i="13"/>
  <c r="K129" i="13"/>
  <c r="N129" i="13"/>
  <c r="M129" i="13"/>
  <c r="K128" i="13"/>
  <c r="K127" i="13"/>
  <c r="K126" i="13"/>
  <c r="E126" i="13"/>
  <c r="K125" i="13"/>
  <c r="E125" i="13"/>
  <c r="N125" i="13"/>
  <c r="M125" i="13"/>
  <c r="K124" i="13"/>
  <c r="N124" i="13"/>
  <c r="M124" i="13"/>
  <c r="K123" i="13"/>
  <c r="N123" i="13"/>
  <c r="M123" i="13"/>
  <c r="K122" i="13"/>
  <c r="N122" i="13"/>
  <c r="M122" i="13"/>
  <c r="K121" i="13"/>
  <c r="N121" i="13"/>
  <c r="M121" i="13"/>
  <c r="K120" i="13"/>
  <c r="N120" i="13"/>
  <c r="M120" i="13"/>
  <c r="K119" i="13"/>
  <c r="M119" i="13"/>
  <c r="N119" i="13"/>
  <c r="K118" i="13"/>
  <c r="M118" i="13"/>
  <c r="N118" i="13"/>
  <c r="K117" i="13"/>
  <c r="N117" i="13"/>
  <c r="M117" i="13"/>
  <c r="K116" i="13"/>
  <c r="N116" i="13"/>
  <c r="M116" i="13"/>
  <c r="K115" i="13"/>
  <c r="N115" i="13"/>
  <c r="K114" i="13"/>
  <c r="N114" i="13"/>
  <c r="K113" i="13"/>
  <c r="E113" i="13"/>
  <c r="N113" i="13"/>
  <c r="K112" i="13"/>
  <c r="N112" i="13"/>
  <c r="M112" i="13"/>
  <c r="K111" i="13"/>
  <c r="N111" i="13"/>
  <c r="K110" i="13"/>
  <c r="N110" i="13"/>
  <c r="M110" i="13"/>
  <c r="K109" i="13"/>
  <c r="N109" i="13"/>
  <c r="M109" i="13"/>
  <c r="K108" i="13"/>
  <c r="N108" i="13"/>
  <c r="M108" i="13"/>
  <c r="K107" i="13"/>
  <c r="N107" i="13"/>
  <c r="K106" i="13"/>
  <c r="M106" i="13"/>
  <c r="N106" i="13"/>
  <c r="K105" i="13"/>
  <c r="N105" i="13"/>
  <c r="M105" i="13"/>
  <c r="K104" i="13"/>
  <c r="N104" i="13"/>
  <c r="M104" i="13"/>
  <c r="K103" i="13"/>
  <c r="L102" i="13"/>
  <c r="U101" i="13"/>
  <c r="G101" i="13"/>
  <c r="K101" i="13"/>
  <c r="M101" i="13"/>
  <c r="N101" i="13"/>
  <c r="K100" i="13"/>
  <c r="N100" i="13"/>
  <c r="M100" i="13"/>
  <c r="G99" i="13"/>
  <c r="K99" i="13"/>
  <c r="E99" i="13"/>
  <c r="N99" i="13"/>
  <c r="K98" i="13"/>
  <c r="M98" i="13"/>
  <c r="N98" i="13"/>
  <c r="K97" i="13"/>
  <c r="M97" i="13"/>
  <c r="N97" i="13"/>
  <c r="K96" i="13"/>
  <c r="N96" i="13"/>
  <c r="N102" i="13"/>
  <c r="L95" i="13"/>
  <c r="K94" i="13"/>
  <c r="N94" i="13"/>
  <c r="M94" i="13"/>
  <c r="U93" i="13"/>
  <c r="G93" i="13"/>
  <c r="K93" i="13"/>
  <c r="K92" i="13"/>
  <c r="N92" i="13"/>
  <c r="M92" i="13"/>
  <c r="K91" i="13"/>
  <c r="M91" i="13"/>
  <c r="N91" i="13"/>
  <c r="K90" i="13"/>
  <c r="M90" i="13"/>
  <c r="N90" i="13"/>
  <c r="K89" i="13"/>
  <c r="M89" i="13"/>
  <c r="N89" i="13"/>
  <c r="K88" i="13"/>
  <c r="N88" i="13"/>
  <c r="M88" i="13"/>
  <c r="K87" i="13"/>
  <c r="K86" i="13"/>
  <c r="N86" i="13"/>
  <c r="M86" i="13"/>
  <c r="K85" i="13"/>
  <c r="N85" i="13"/>
  <c r="M85" i="13"/>
  <c r="K84" i="13"/>
  <c r="N84" i="13"/>
  <c r="M84" i="13"/>
  <c r="K83" i="13"/>
  <c r="N83" i="13"/>
  <c r="K82" i="13"/>
  <c r="N82" i="13"/>
  <c r="K81" i="13"/>
  <c r="N81" i="13"/>
  <c r="K80" i="13"/>
  <c r="N80" i="13"/>
  <c r="M80" i="13"/>
  <c r="K79" i="13"/>
  <c r="N79" i="13"/>
  <c r="K78" i="13"/>
  <c r="M78" i="13"/>
  <c r="N78" i="13"/>
  <c r="K77" i="13"/>
  <c r="N77" i="13"/>
  <c r="K76" i="13"/>
  <c r="N76" i="13"/>
  <c r="M76" i="13"/>
  <c r="K75" i="13"/>
  <c r="M75" i="13"/>
  <c r="N75" i="13"/>
  <c r="K74" i="13"/>
  <c r="K73" i="13"/>
  <c r="M73" i="13"/>
  <c r="N73" i="13"/>
  <c r="K72" i="13"/>
  <c r="N72" i="13"/>
  <c r="M72" i="13"/>
  <c r="K71" i="13"/>
  <c r="M71" i="13"/>
  <c r="U68" i="13"/>
  <c r="G68" i="13"/>
  <c r="K68" i="13"/>
  <c r="K67" i="13"/>
  <c r="N67" i="13"/>
  <c r="K66" i="13"/>
  <c r="N66" i="13"/>
  <c r="K65" i="13"/>
  <c r="N65" i="13"/>
  <c r="M65" i="13"/>
  <c r="K64" i="13"/>
  <c r="M64" i="13"/>
  <c r="N64" i="13"/>
  <c r="K63" i="13"/>
  <c r="N63" i="13"/>
  <c r="M63" i="13"/>
  <c r="K62" i="13"/>
  <c r="N62" i="13"/>
  <c r="K61" i="13"/>
  <c r="N61" i="13"/>
  <c r="M61" i="13"/>
  <c r="K60" i="13"/>
  <c r="N60" i="13"/>
  <c r="E59" i="13"/>
  <c r="K59" i="13"/>
  <c r="N59" i="13"/>
  <c r="M59" i="13"/>
  <c r="K58" i="13"/>
  <c r="N58" i="13"/>
  <c r="K57" i="13"/>
  <c r="N57" i="13"/>
  <c r="M57" i="13"/>
  <c r="K56" i="13"/>
  <c r="N56" i="13"/>
  <c r="K55" i="13"/>
  <c r="K54" i="13"/>
  <c r="N54" i="13"/>
  <c r="M54" i="13"/>
  <c r="K53" i="13"/>
  <c r="N53" i="13"/>
  <c r="M53" i="13"/>
  <c r="K52" i="13"/>
  <c r="N52" i="13"/>
  <c r="K51" i="13"/>
  <c r="K50" i="13"/>
  <c r="N50" i="13"/>
  <c r="M50" i="13"/>
  <c r="K49" i="13"/>
  <c r="N49" i="13"/>
  <c r="E48" i="13"/>
  <c r="K48" i="13"/>
  <c r="N48" i="13"/>
  <c r="M48" i="13"/>
  <c r="K47" i="13"/>
  <c r="E47" i="13"/>
  <c r="K46" i="13"/>
  <c r="N46" i="13"/>
  <c r="M46" i="13"/>
  <c r="K45" i="13"/>
  <c r="N45" i="13"/>
  <c r="K44" i="13"/>
  <c r="N44" i="13"/>
  <c r="M44" i="13"/>
  <c r="K43" i="13"/>
  <c r="E43" i="13"/>
  <c r="K42" i="13"/>
  <c r="N42" i="13"/>
  <c r="M42" i="13"/>
  <c r="K41" i="13"/>
  <c r="E41" i="13"/>
  <c r="N41" i="13"/>
  <c r="K40" i="13"/>
  <c r="E40" i="13"/>
  <c r="N40" i="13"/>
  <c r="K39" i="13"/>
  <c r="N39" i="13"/>
  <c r="K38" i="13"/>
  <c r="M38" i="13"/>
  <c r="N38" i="13"/>
  <c r="K37" i="13"/>
  <c r="N37" i="13"/>
  <c r="M37" i="13"/>
  <c r="K36" i="13"/>
  <c r="N36" i="13"/>
  <c r="K35" i="13"/>
  <c r="L35" i="13"/>
  <c r="M35" i="13"/>
  <c r="L70" i="13"/>
  <c r="N35" i="13"/>
  <c r="K34" i="13"/>
  <c r="N34" i="13"/>
  <c r="K33" i="13"/>
  <c r="K32" i="13"/>
  <c r="N32" i="13"/>
  <c r="M32" i="13"/>
  <c r="K31" i="13"/>
  <c r="N31" i="13"/>
  <c r="K30" i="13"/>
  <c r="M30" i="13"/>
  <c r="N30" i="13"/>
  <c r="K29" i="13"/>
  <c r="K28" i="13"/>
  <c r="K70" i="13"/>
  <c r="L27" i="13"/>
  <c r="K26" i="13"/>
  <c r="N26" i="13"/>
  <c r="U25" i="13"/>
  <c r="G25" i="13"/>
  <c r="K25" i="13"/>
  <c r="G24" i="13"/>
  <c r="K24" i="13"/>
  <c r="K23" i="13"/>
  <c r="M23" i="13"/>
  <c r="K22" i="13"/>
  <c r="N22" i="13"/>
  <c r="K21" i="13"/>
  <c r="M21" i="13"/>
  <c r="K20" i="13"/>
  <c r="N20" i="13"/>
  <c r="K19" i="13"/>
  <c r="M19" i="13"/>
  <c r="K18" i="13"/>
  <c r="N18" i="13"/>
  <c r="K17" i="13"/>
  <c r="K16" i="13"/>
  <c r="M16" i="13"/>
  <c r="L15" i="13"/>
  <c r="K14" i="13"/>
  <c r="N14" i="13"/>
  <c r="U13" i="13"/>
  <c r="G13" i="13"/>
  <c r="K13" i="13"/>
  <c r="K12" i="13"/>
  <c r="N12" i="13"/>
  <c r="M12" i="13"/>
  <c r="K11" i="13"/>
  <c r="N11" i="13"/>
  <c r="K10" i="13"/>
  <c r="M10" i="13"/>
  <c r="N10" i="13"/>
  <c r="K9" i="13"/>
  <c r="N9" i="13"/>
  <c r="M9" i="13"/>
  <c r="K8" i="13"/>
  <c r="E8" i="13"/>
  <c r="N8" i="13"/>
  <c r="K7" i="13"/>
  <c r="N7" i="13"/>
  <c r="M7" i="13"/>
  <c r="K6" i="13"/>
  <c r="N6" i="13"/>
  <c r="M6" i="13"/>
  <c r="N23" i="13"/>
  <c r="M14" i="13"/>
  <c r="K27" i="13"/>
  <c r="M18" i="13"/>
  <c r="N19" i="13"/>
  <c r="M26" i="13"/>
  <c r="N21" i="13"/>
  <c r="L446" i="13"/>
  <c r="N16" i="13"/>
  <c r="M343" i="13"/>
  <c r="N126" i="13"/>
  <c r="M126" i="13"/>
  <c r="M134" i="13"/>
  <c r="N134" i="13"/>
  <c r="N93" i="13"/>
  <c r="M93" i="13"/>
  <c r="N47" i="13"/>
  <c r="M47" i="13"/>
  <c r="N68" i="13"/>
  <c r="M68" i="13"/>
  <c r="N25" i="13"/>
  <c r="M25" i="13"/>
  <c r="N13" i="13"/>
  <c r="M13" i="13"/>
  <c r="N43" i="13"/>
  <c r="M43" i="13"/>
  <c r="M144" i="13"/>
  <c r="N144" i="13"/>
  <c r="N33" i="13"/>
  <c r="M33" i="13"/>
  <c r="M56" i="13"/>
  <c r="N132" i="13"/>
  <c r="M132" i="13"/>
  <c r="N192" i="13"/>
  <c r="M192" i="13"/>
  <c r="N199" i="13"/>
  <c r="M199" i="13"/>
  <c r="N24" i="13"/>
  <c r="M24" i="13"/>
  <c r="M28" i="13"/>
  <c r="M34" i="13"/>
  <c r="N51" i="13"/>
  <c r="M51" i="13"/>
  <c r="M62" i="13"/>
  <c r="N138" i="13"/>
  <c r="M138" i="13"/>
  <c r="M155" i="13"/>
  <c r="M193" i="13"/>
  <c r="N301" i="13"/>
  <c r="M301" i="13"/>
  <c r="K346" i="13"/>
  <c r="N340" i="13"/>
  <c r="N28" i="13"/>
  <c r="N74" i="13"/>
  <c r="M74" i="13"/>
  <c r="N139" i="13"/>
  <c r="N140" i="13"/>
  <c r="M139" i="13"/>
  <c r="M140" i="13"/>
  <c r="K194" i="13"/>
  <c r="N178" i="13"/>
  <c r="N345" i="13"/>
  <c r="M345" i="13"/>
  <c r="K15" i="13"/>
  <c r="N29" i="13"/>
  <c r="M29" i="13"/>
  <c r="M39" i="13"/>
  <c r="M58" i="13"/>
  <c r="N172" i="13"/>
  <c r="M172" i="13"/>
  <c r="M178" i="13"/>
  <c r="N186" i="13"/>
  <c r="M186" i="13"/>
  <c r="M201" i="13"/>
  <c r="N201" i="13"/>
  <c r="N286" i="13"/>
  <c r="M286" i="13"/>
  <c r="K135" i="13"/>
  <c r="N103" i="13"/>
  <c r="M103" i="13"/>
  <c r="M107" i="13"/>
  <c r="M111" i="13"/>
  <c r="M114" i="13"/>
  <c r="M115" i="13"/>
  <c r="M127" i="13"/>
  <c r="M128" i="13"/>
  <c r="M130" i="13"/>
  <c r="M131" i="13"/>
  <c r="M135" i="13"/>
  <c r="N127" i="13"/>
  <c r="K140" i="13"/>
  <c r="N151" i="13"/>
  <c r="M151" i="13"/>
  <c r="N173" i="13"/>
  <c r="M173" i="13"/>
  <c r="N179" i="13"/>
  <c r="M179" i="13"/>
  <c r="N187" i="13"/>
  <c r="M187" i="13"/>
  <c r="N15" i="13"/>
  <c r="N128" i="13"/>
  <c r="N188" i="13"/>
  <c r="M188" i="13"/>
  <c r="N250" i="13"/>
  <c r="M250" i="13"/>
  <c r="M11" i="13"/>
  <c r="K95" i="13"/>
  <c r="N71" i="13"/>
  <c r="N87" i="13"/>
  <c r="N95" i="13"/>
  <c r="M81" i="13"/>
  <c r="M99" i="13"/>
  <c r="N271" i="13"/>
  <c r="M271" i="13"/>
  <c r="M325" i="13"/>
  <c r="N325" i="13"/>
  <c r="N367" i="13"/>
  <c r="M367" i="13"/>
  <c r="M77" i="13"/>
  <c r="M79" i="13"/>
  <c r="M82" i="13"/>
  <c r="M83" i="13"/>
  <c r="M87" i="13"/>
  <c r="M95" i="13"/>
  <c r="K312" i="13"/>
  <c r="N326" i="13"/>
  <c r="M326" i="13"/>
  <c r="M31" i="13"/>
  <c r="M41" i="13"/>
  <c r="M45" i="13"/>
  <c r="M49" i="13"/>
  <c r="N371" i="13"/>
  <c r="M371" i="13"/>
  <c r="M17" i="13"/>
  <c r="M22" i="13"/>
  <c r="M20" i="13"/>
  <c r="M27" i="13"/>
  <c r="N55" i="13"/>
  <c r="M55" i="13"/>
  <c r="M60" i="13"/>
  <c r="M175" i="13"/>
  <c r="N17" i="13"/>
  <c r="N191" i="13"/>
  <c r="M191" i="13"/>
  <c r="N198" i="13"/>
  <c r="M198" i="13"/>
  <c r="N229" i="13"/>
  <c r="M229" i="13"/>
  <c r="N290" i="13"/>
  <c r="M290" i="13"/>
  <c r="N248" i="13"/>
  <c r="M248" i="13"/>
  <c r="M311" i="13"/>
  <c r="N311" i="13"/>
  <c r="N316" i="13"/>
  <c r="N318" i="13"/>
  <c r="M316" i="13"/>
  <c r="M318" i="13"/>
  <c r="N180" i="13"/>
  <c r="M180" i="13"/>
  <c r="N282" i="13"/>
  <c r="M282" i="13"/>
  <c r="K353" i="13"/>
  <c r="N363" i="13"/>
  <c r="M363" i="13"/>
  <c r="N412" i="13"/>
  <c r="N416" i="13"/>
  <c r="K416" i="13"/>
  <c r="M412" i="13"/>
  <c r="M416" i="13"/>
  <c r="L445" i="13"/>
  <c r="N352" i="13"/>
  <c r="M352" i="13"/>
  <c r="N359" i="13"/>
  <c r="M359" i="13"/>
  <c r="N225" i="13"/>
  <c r="M225" i="13"/>
  <c r="N239" i="13"/>
  <c r="M239" i="13"/>
  <c r="N278" i="13"/>
  <c r="M278" i="13"/>
  <c r="M293" i="13"/>
  <c r="M298" i="13"/>
  <c r="M299" i="13"/>
  <c r="M308" i="13"/>
  <c r="M312" i="13"/>
  <c r="K318" i="13"/>
  <c r="N337" i="13"/>
  <c r="N346" i="13"/>
  <c r="M337" i="13"/>
  <c r="M346" i="13"/>
  <c r="N195" i="13"/>
  <c r="K226" i="13"/>
  <c r="M195" i="13"/>
  <c r="N233" i="13"/>
  <c r="M233" i="13"/>
  <c r="M267" i="13"/>
  <c r="M333" i="13"/>
  <c r="N348" i="13"/>
  <c r="N353" i="13"/>
  <c r="M348" i="13"/>
  <c r="M353" i="13"/>
  <c r="M374" i="13"/>
  <c r="N176" i="13"/>
  <c r="M397" i="13"/>
  <c r="M401" i="13"/>
  <c r="M406" i="13"/>
  <c r="K261" i="13"/>
  <c r="K177" i="13"/>
  <c r="N141" i="13"/>
  <c r="M141" i="13"/>
  <c r="M220" i="13"/>
  <c r="K277" i="13"/>
  <c r="M182" i="13"/>
  <c r="M52" i="13"/>
  <c r="N183" i="13"/>
  <c r="M183" i="13"/>
  <c r="N240" i="13"/>
  <c r="M240" i="13"/>
  <c r="N142" i="13"/>
  <c r="M142" i="13"/>
  <c r="M216" i="13"/>
  <c r="M227" i="13"/>
  <c r="N251" i="13"/>
  <c r="M251" i="13"/>
  <c r="N256" i="13"/>
  <c r="N268" i="13"/>
  <c r="M268" i="13"/>
  <c r="N275" i="13"/>
  <c r="M275" i="13"/>
  <c r="N323" i="13"/>
  <c r="M323" i="13"/>
  <c r="M8" i="13"/>
  <c r="M15" i="13"/>
  <c r="M36" i="13"/>
  <c r="K102" i="13"/>
  <c r="M147" i="13"/>
  <c r="M171" i="13"/>
  <c r="M202" i="13"/>
  <c r="N221" i="13"/>
  <c r="N227" i="13"/>
  <c r="N228" i="13"/>
  <c r="N261" i="13"/>
  <c r="K372" i="13"/>
  <c r="N355" i="13"/>
  <c r="N372" i="13"/>
  <c r="M408" i="13"/>
  <c r="M40" i="13"/>
  <c r="M96" i="13"/>
  <c r="M102" i="13"/>
  <c r="N131" i="13"/>
  <c r="N184" i="13"/>
  <c r="M184" i="13"/>
  <c r="M190" i="13"/>
  <c r="M228" i="13"/>
  <c r="M257" i="13"/>
  <c r="N264" i="13"/>
  <c r="N277" i="13"/>
  <c r="M264" i="13"/>
  <c r="K336" i="13"/>
  <c r="N319" i="13"/>
  <c r="M319" i="13"/>
  <c r="N330" i="13"/>
  <c r="M330" i="13"/>
  <c r="M355" i="13"/>
  <c r="M356" i="13"/>
  <c r="M357" i="13"/>
  <c r="M372" i="13"/>
  <c r="M232" i="13"/>
  <c r="M236" i="13"/>
  <c r="M258" i="13"/>
  <c r="M272" i="13"/>
  <c r="M327" i="13"/>
  <c r="M379" i="13"/>
  <c r="M409" i="13"/>
  <c r="M420" i="13"/>
  <c r="K406" i="13"/>
  <c r="M237" i="13"/>
  <c r="M259" i="13"/>
  <c r="M269" i="13"/>
  <c r="M273" i="13"/>
  <c r="M410" i="13"/>
  <c r="M417" i="13"/>
  <c r="K421" i="13"/>
  <c r="M262" i="13"/>
  <c r="M277" i="13"/>
  <c r="M328" i="13"/>
  <c r="L504" i="12"/>
  <c r="N504" i="12" s="1"/>
  <c r="K446" i="13"/>
  <c r="N27" i="13"/>
  <c r="N70" i="13"/>
  <c r="N135" i="13"/>
  <c r="N177" i="13"/>
  <c r="N194" i="13"/>
  <c r="N226" i="13"/>
  <c r="N312" i="13"/>
  <c r="N336" i="13"/>
  <c r="N446" i="13"/>
  <c r="M70" i="13"/>
  <c r="M177" i="13"/>
  <c r="M194" i="13"/>
  <c r="M226" i="13"/>
  <c r="M261" i="13"/>
  <c r="M336" i="13"/>
  <c r="M446" i="13"/>
  <c r="M421" i="13"/>
  <c r="K445" i="13"/>
  <c r="M411" i="13"/>
  <c r="K396" i="13"/>
  <c r="M380" i="13"/>
  <c r="M396" i="13"/>
  <c r="M445" i="13"/>
  <c r="L503" i="12"/>
  <c r="N503" i="12" s="1"/>
  <c r="K447" i="13"/>
  <c r="N445" i="13"/>
  <c r="N447" i="13"/>
  <c r="M447" i="13"/>
  <c r="L501" i="12"/>
  <c r="N501" i="12" s="1"/>
  <c r="L502" i="12"/>
  <c r="N502" i="12" s="1"/>
  <c r="L473" i="12"/>
  <c r="N473" i="12" s="1"/>
  <c r="L500" i="12"/>
  <c r="N500" i="12" s="1"/>
  <c r="L72" i="12"/>
  <c r="N72" i="12" s="1"/>
  <c r="L398" i="12"/>
  <c r="N398" i="12" s="1"/>
  <c r="L71" i="12"/>
  <c r="N71" i="12" s="1"/>
  <c r="L472" i="12"/>
  <c r="N472" i="12" s="1"/>
  <c r="L497" i="12"/>
  <c r="N497" i="12" s="1"/>
  <c r="L499" i="12"/>
  <c r="N499" i="12" s="1"/>
  <c r="L496" i="12"/>
  <c r="N496" i="12" s="1"/>
  <c r="W329" i="12"/>
  <c r="H329" i="12" s="1"/>
  <c r="L329" i="12" s="1"/>
  <c r="W375" i="12"/>
  <c r="F375" i="12" s="1"/>
  <c r="L354" i="12"/>
  <c r="N354" i="12" s="1"/>
  <c r="L272" i="12"/>
  <c r="M272" i="12" s="1"/>
  <c r="L273" i="12"/>
  <c r="N273" i="12" s="1"/>
  <c r="L274" i="12"/>
  <c r="M274" i="12" s="1"/>
  <c r="L101" i="12"/>
  <c r="M101" i="12" s="1"/>
  <c r="L12" i="12"/>
  <c r="M12" i="12" s="1"/>
  <c r="H400" i="12"/>
  <c r="L400" i="12" s="1"/>
  <c r="M400" i="12" s="1"/>
  <c r="L593" i="12"/>
  <c r="L570" i="12"/>
  <c r="N570" i="12" s="1"/>
  <c r="L569" i="12"/>
  <c r="M569" i="12" s="1"/>
  <c r="M594" i="12" s="1"/>
  <c r="D568" i="12"/>
  <c r="L564" i="12"/>
  <c r="M564" i="12" s="1"/>
  <c r="M568" i="12" s="1"/>
  <c r="L562" i="12"/>
  <c r="N562" i="12" s="1"/>
  <c r="L561" i="12"/>
  <c r="N561" i="12" s="1"/>
  <c r="L560" i="12"/>
  <c r="N560" i="12" s="1"/>
  <c r="L559" i="12"/>
  <c r="N559" i="12" s="1"/>
  <c r="L557" i="12"/>
  <c r="L554" i="12"/>
  <c r="M554" i="12" s="1"/>
  <c r="L553" i="12"/>
  <c r="N553" i="12" s="1"/>
  <c r="L552" i="12"/>
  <c r="N552" i="12" s="1"/>
  <c r="L525" i="12"/>
  <c r="N525" i="12" s="1"/>
  <c r="L524" i="12"/>
  <c r="L523" i="12"/>
  <c r="M523" i="12" s="1"/>
  <c r="L522" i="12"/>
  <c r="N522" i="12" s="1"/>
  <c r="L495" i="12"/>
  <c r="M495" i="12" s="1"/>
  <c r="F494" i="12"/>
  <c r="H493" i="12"/>
  <c r="L493" i="12" s="1"/>
  <c r="N493" i="12" s="1"/>
  <c r="L492" i="12"/>
  <c r="M492" i="12" s="1"/>
  <c r="L491" i="12"/>
  <c r="L490" i="12"/>
  <c r="N490" i="12" s="1"/>
  <c r="L489" i="12"/>
  <c r="N489" i="12" s="1"/>
  <c r="L488" i="12"/>
  <c r="M488" i="12" s="1"/>
  <c r="L487" i="12"/>
  <c r="N487" i="12" s="1"/>
  <c r="L471" i="12"/>
  <c r="M471" i="12" s="1"/>
  <c r="L470" i="12"/>
  <c r="N470" i="12" s="1"/>
  <c r="L469" i="12"/>
  <c r="N469" i="12" s="1"/>
  <c r="L468" i="12"/>
  <c r="N468" i="12" s="1"/>
  <c r="L467" i="12"/>
  <c r="L466" i="12"/>
  <c r="N466" i="12" s="1"/>
  <c r="L465" i="12"/>
  <c r="N465" i="12" s="1"/>
  <c r="L464" i="12"/>
  <c r="N464" i="12" s="1"/>
  <c r="L463" i="12"/>
  <c r="F463" i="12"/>
  <c r="L460" i="12"/>
  <c r="M460" i="12" s="1"/>
  <c r="L459" i="12"/>
  <c r="N459" i="12" s="1"/>
  <c r="L458" i="12"/>
  <c r="L457" i="12"/>
  <c r="N457" i="12" s="1"/>
  <c r="L397" i="12"/>
  <c r="N397" i="12" s="1"/>
  <c r="L396" i="12"/>
  <c r="M396" i="12" s="1"/>
  <c r="W384" i="12"/>
  <c r="H384" i="12" s="1"/>
  <c r="L384" i="12" s="1"/>
  <c r="L382" i="12"/>
  <c r="M382" i="12" s="1"/>
  <c r="L381" i="12"/>
  <c r="M381" i="12" s="1"/>
  <c r="L380" i="12"/>
  <c r="N380" i="12" s="1"/>
  <c r="L379" i="12"/>
  <c r="L378" i="12"/>
  <c r="M378" i="12" s="1"/>
  <c r="L377" i="12"/>
  <c r="M377" i="12" s="1"/>
  <c r="M386" i="12" s="1"/>
  <c r="F377" i="12"/>
  <c r="L353" i="12"/>
  <c r="F353" i="12" s="1"/>
  <c r="M353" i="12" s="1"/>
  <c r="L352" i="12"/>
  <c r="N352" i="12" s="1"/>
  <c r="L351" i="12"/>
  <c r="M351" i="12" s="1"/>
  <c r="L350" i="12"/>
  <c r="N350" i="12" s="1"/>
  <c r="L349" i="12"/>
  <c r="N349" i="12" s="1"/>
  <c r="L348" i="12"/>
  <c r="F348" i="12" s="1"/>
  <c r="L347" i="12"/>
  <c r="N347" i="12" s="1"/>
  <c r="L346" i="12"/>
  <c r="F346" i="12" s="1"/>
  <c r="L345" i="12"/>
  <c r="F345" i="12" s="1"/>
  <c r="N345" i="12" s="1"/>
  <c r="L344" i="12"/>
  <c r="M344" i="12" s="1"/>
  <c r="L342" i="12"/>
  <c r="M342" i="12" s="1"/>
  <c r="L341" i="12"/>
  <c r="M341" i="12" s="1"/>
  <c r="L340" i="12"/>
  <c r="M340" i="12" s="1"/>
  <c r="L339" i="12"/>
  <c r="M339" i="12" s="1"/>
  <c r="L338" i="12"/>
  <c r="N338" i="12" s="1"/>
  <c r="W336" i="12"/>
  <c r="H336" i="12" s="1"/>
  <c r="L336" i="12" s="1"/>
  <c r="L334" i="12"/>
  <c r="M334" i="12" s="1"/>
  <c r="L333" i="12"/>
  <c r="N333" i="12" s="1"/>
  <c r="L332" i="12"/>
  <c r="N332" i="12" s="1"/>
  <c r="L331" i="12"/>
  <c r="M331" i="12" s="1"/>
  <c r="M337" i="12" s="1"/>
  <c r="L327" i="12"/>
  <c r="N327" i="12" s="1"/>
  <c r="L326" i="12"/>
  <c r="N326" i="12" s="1"/>
  <c r="L325" i="12"/>
  <c r="M325" i="12" s="1"/>
  <c r="L324" i="12"/>
  <c r="M324" i="12" s="1"/>
  <c r="L323" i="12"/>
  <c r="N323" i="12" s="1"/>
  <c r="L322" i="12"/>
  <c r="M322" i="12" s="1"/>
  <c r="L321" i="12"/>
  <c r="F321" i="12" s="1"/>
  <c r="L320" i="12"/>
  <c r="M320" i="12" s="1"/>
  <c r="L319" i="12"/>
  <c r="N319" i="12" s="1"/>
  <c r="L318" i="12"/>
  <c r="N318" i="12" s="1"/>
  <c r="L317" i="12"/>
  <c r="N317" i="12" s="1"/>
  <c r="L316" i="12"/>
  <c r="N316" i="12" s="1"/>
  <c r="L315" i="12"/>
  <c r="N315" i="12" s="1"/>
  <c r="L314" i="12"/>
  <c r="N314" i="12" s="1"/>
  <c r="L313" i="12"/>
  <c r="M313" i="12" s="1"/>
  <c r="G313" i="12"/>
  <c r="L312" i="12"/>
  <c r="M312" i="12" s="1"/>
  <c r="L311" i="12"/>
  <c r="M311" i="12" s="1"/>
  <c r="L310" i="12"/>
  <c r="N310" i="12" s="1"/>
  <c r="L309" i="12"/>
  <c r="F309" i="12"/>
  <c r="L308" i="12"/>
  <c r="M308" i="12" s="1"/>
  <c r="L307" i="12"/>
  <c r="M307" i="12" s="1"/>
  <c r="L306" i="12"/>
  <c r="N306" i="12" s="1"/>
  <c r="L305" i="12"/>
  <c r="M305" i="12" s="1"/>
  <c r="L304" i="12"/>
  <c r="L303" i="12"/>
  <c r="M303" i="12" s="1"/>
  <c r="L302" i="12"/>
  <c r="M302" i="12" s="1"/>
  <c r="L301" i="12"/>
  <c r="M301" i="12" s="1"/>
  <c r="L300" i="12"/>
  <c r="N300" i="12" s="1"/>
  <c r="L299" i="12"/>
  <c r="N299" i="12" s="1"/>
  <c r="L298" i="12"/>
  <c r="N298" i="12" s="1"/>
  <c r="L297" i="12"/>
  <c r="M297" i="12" s="1"/>
  <c r="L296" i="12"/>
  <c r="N296" i="12" s="1"/>
  <c r="L295" i="12"/>
  <c r="N295" i="12" s="1"/>
  <c r="W293" i="12"/>
  <c r="H293" i="12" s="1"/>
  <c r="L293" i="12" s="1"/>
  <c r="L291" i="12"/>
  <c r="F291" i="12" s="1"/>
  <c r="L290" i="12"/>
  <c r="N290" i="12" s="1"/>
  <c r="L289" i="12"/>
  <c r="M289" i="12" s="1"/>
  <c r="L288" i="12"/>
  <c r="M288" i="12" s="1"/>
  <c r="L287" i="12"/>
  <c r="M287" i="12" s="1"/>
  <c r="L286" i="12"/>
  <c r="M286" i="12" s="1"/>
  <c r="L285" i="12"/>
  <c r="N285" i="12" s="1"/>
  <c r="L284" i="12"/>
  <c r="F284" i="12" s="1"/>
  <c r="L283" i="12"/>
  <c r="N283" i="12" s="1"/>
  <c r="L282" i="12"/>
  <c r="M282" i="12" s="1"/>
  <c r="L281" i="12"/>
  <c r="M281" i="12" s="1"/>
  <c r="L280" i="12"/>
  <c r="F280" i="12" s="1"/>
  <c r="L279" i="12"/>
  <c r="M279" i="12" s="1"/>
  <c r="L278" i="12"/>
  <c r="F278" i="12" s="1"/>
  <c r="W276" i="12"/>
  <c r="H276" i="12" s="1"/>
  <c r="L276" i="12" s="1"/>
  <c r="L271" i="12"/>
  <c r="N271" i="12" s="1"/>
  <c r="L270" i="12"/>
  <c r="N270" i="12" s="1"/>
  <c r="L269" i="12"/>
  <c r="M269" i="12" s="1"/>
  <c r="L268" i="12"/>
  <c r="M268" i="12" s="1"/>
  <c r="L267" i="12"/>
  <c r="M267" i="12" s="1"/>
  <c r="L266" i="12"/>
  <c r="N266" i="12" s="1"/>
  <c r="L265" i="12"/>
  <c r="N265" i="12" s="1"/>
  <c r="L264" i="12"/>
  <c r="F264" i="12" s="1"/>
  <c r="M264" i="12" s="1"/>
  <c r="L263" i="12"/>
  <c r="M263" i="12" s="1"/>
  <c r="L262" i="12"/>
  <c r="M262" i="12" s="1"/>
  <c r="L261" i="12"/>
  <c r="M261" i="12" s="1"/>
  <c r="L260" i="12"/>
  <c r="M260" i="12" s="1"/>
  <c r="L259" i="12"/>
  <c r="L257" i="12"/>
  <c r="M257" i="12" s="1"/>
  <c r="L256" i="12"/>
  <c r="N256" i="12" s="1"/>
  <c r="L255" i="12"/>
  <c r="F255" i="12" s="1"/>
  <c r="L254" i="12"/>
  <c r="F254" i="12" s="1"/>
  <c r="L253" i="12"/>
  <c r="N253" i="12" s="1"/>
  <c r="L252" i="12"/>
  <c r="M252" i="12" s="1"/>
  <c r="L251" i="12"/>
  <c r="L250" i="12"/>
  <c r="L249" i="12"/>
  <c r="M249" i="12" s="1"/>
  <c r="L248" i="12"/>
  <c r="M248" i="12" s="1"/>
  <c r="L247" i="12"/>
  <c r="N247" i="12" s="1"/>
  <c r="L246" i="12"/>
  <c r="L245" i="12"/>
  <c r="N245" i="12" s="1"/>
  <c r="L244" i="12"/>
  <c r="N244" i="12" s="1"/>
  <c r="L243" i="12"/>
  <c r="F243" i="12" s="1"/>
  <c r="L242" i="12"/>
  <c r="N242" i="12" s="1"/>
  <c r="W240" i="12"/>
  <c r="H240" i="12" s="1"/>
  <c r="L240" i="12" s="1"/>
  <c r="L238" i="12"/>
  <c r="M238" i="12" s="1"/>
  <c r="L237" i="12"/>
  <c r="M237" i="12" s="1"/>
  <c r="H236" i="12"/>
  <c r="L236" i="12"/>
  <c r="N236" i="12" s="1"/>
  <c r="L235" i="12"/>
  <c r="F235" i="12" s="1"/>
  <c r="L234" i="12"/>
  <c r="M234" i="12" s="1"/>
  <c r="L233" i="12"/>
  <c r="M233" i="12" s="1"/>
  <c r="L232" i="12"/>
  <c r="M232" i="12" s="1"/>
  <c r="L231" i="12"/>
  <c r="L230" i="12"/>
  <c r="N230" i="12" s="1"/>
  <c r="L229" i="12"/>
  <c r="M229" i="12" s="1"/>
  <c r="L228" i="12"/>
  <c r="M228" i="12" s="1"/>
  <c r="L227" i="12"/>
  <c r="N227" i="12" s="1"/>
  <c r="L226" i="12"/>
  <c r="M226" i="12" s="1"/>
  <c r="L225" i="12"/>
  <c r="L224" i="12"/>
  <c r="N224" i="12" s="1"/>
  <c r="L223" i="12"/>
  <c r="M223" i="12" s="1"/>
  <c r="L222" i="12"/>
  <c r="M222" i="12" s="1"/>
  <c r="L221" i="12"/>
  <c r="M221" i="12" s="1"/>
  <c r="L220" i="12"/>
  <c r="N220" i="12" s="1"/>
  <c r="L219" i="12"/>
  <c r="M219" i="12" s="1"/>
  <c r="L218" i="12"/>
  <c r="M218" i="12" s="1"/>
  <c r="L216" i="12"/>
  <c r="F216" i="12" s="1"/>
  <c r="L215" i="12"/>
  <c r="F215" i="12" s="1"/>
  <c r="M215" i="12" s="1"/>
  <c r="L214" i="12"/>
  <c r="M214" i="12" s="1"/>
  <c r="L213" i="12"/>
  <c r="N213" i="12" s="1"/>
  <c r="L212" i="12"/>
  <c r="N212" i="12" s="1"/>
  <c r="L211" i="12"/>
  <c r="L210" i="12"/>
  <c r="N210" i="12" s="1"/>
  <c r="L209" i="12"/>
  <c r="N209" i="12" s="1"/>
  <c r="W207" i="12"/>
  <c r="H207" i="12" s="1"/>
  <c r="L207" i="12" s="1"/>
  <c r="N207" i="12" s="1"/>
  <c r="L205" i="12"/>
  <c r="M205" i="12" s="1"/>
  <c r="L204" i="12"/>
  <c r="M204" i="12" s="1"/>
  <c r="L203" i="12"/>
  <c r="N203" i="12" s="1"/>
  <c r="L202" i="12"/>
  <c r="L201" i="12"/>
  <c r="N201" i="12" s="1"/>
  <c r="L200" i="12"/>
  <c r="M200" i="12" s="1"/>
  <c r="L199" i="12"/>
  <c r="M199" i="12" s="1"/>
  <c r="L198" i="12"/>
  <c r="M198" i="12" s="1"/>
  <c r="L197" i="12"/>
  <c r="M197" i="12" s="1"/>
  <c r="L196" i="12"/>
  <c r="N196" i="12" s="1"/>
  <c r="L195" i="12"/>
  <c r="L194" i="12"/>
  <c r="M194" i="12" s="1"/>
  <c r="L193" i="12"/>
  <c r="N193" i="12" s="1"/>
  <c r="L192" i="12"/>
  <c r="M192" i="12" s="1"/>
  <c r="L191" i="12"/>
  <c r="N191" i="12" s="1"/>
  <c r="W189" i="12"/>
  <c r="H189" i="12" s="1"/>
  <c r="L189" i="12" s="1"/>
  <c r="N189" i="12" s="1"/>
  <c r="L188" i="12"/>
  <c r="M188" i="12" s="1"/>
  <c r="L187" i="12"/>
  <c r="M187" i="12" s="1"/>
  <c r="L186" i="12"/>
  <c r="M186" i="12" s="1"/>
  <c r="L185" i="12"/>
  <c r="N185" i="12" s="1"/>
  <c r="L184" i="12"/>
  <c r="M184" i="12" s="1"/>
  <c r="L183" i="12"/>
  <c r="M183" i="12" s="1"/>
  <c r="L182" i="12"/>
  <c r="L181" i="12"/>
  <c r="M181" i="12" s="1"/>
  <c r="L180" i="12"/>
  <c r="M180" i="12" s="1"/>
  <c r="L179" i="12"/>
  <c r="M179" i="12" s="1"/>
  <c r="L178" i="12"/>
  <c r="M178" i="12" s="1"/>
  <c r="L177" i="12"/>
  <c r="N177" i="12" s="1"/>
  <c r="L176" i="12"/>
  <c r="N176" i="12" s="1"/>
  <c r="L175" i="12"/>
  <c r="N175" i="12" s="1"/>
  <c r="L174" i="12"/>
  <c r="M174" i="12" s="1"/>
  <c r="L173" i="12"/>
  <c r="N173" i="12" s="1"/>
  <c r="L172" i="12"/>
  <c r="M172" i="12" s="1"/>
  <c r="L171" i="12"/>
  <c r="N171" i="12" s="1"/>
  <c r="L170" i="12"/>
  <c r="M170" i="12" s="1"/>
  <c r="L169" i="12"/>
  <c r="M169" i="12" s="1"/>
  <c r="L168" i="12"/>
  <c r="N168" i="12" s="1"/>
  <c r="L167" i="12"/>
  <c r="N167" i="12" s="1"/>
  <c r="L166" i="12"/>
  <c r="M166" i="12" s="1"/>
  <c r="L165" i="12"/>
  <c r="M165" i="12" s="1"/>
  <c r="L164" i="12"/>
  <c r="M164" i="12" s="1"/>
  <c r="L163" i="12"/>
  <c r="M163" i="12" s="1"/>
  <c r="L162" i="12"/>
  <c r="M162" i="12" s="1"/>
  <c r="L161" i="12"/>
  <c r="N161" i="12" s="1"/>
  <c r="L160" i="12"/>
  <c r="M160" i="12" s="1"/>
  <c r="L159" i="12"/>
  <c r="M159" i="12" s="1"/>
  <c r="L158" i="12"/>
  <c r="F158" i="12" s="1"/>
  <c r="N158" i="12" s="1"/>
  <c r="H157" i="12"/>
  <c r="L157" i="12" s="1"/>
  <c r="M157" i="12" s="1"/>
  <c r="L155" i="12"/>
  <c r="N155" i="12" s="1"/>
  <c r="L154" i="12"/>
  <c r="M154" i="12" s="1"/>
  <c r="L153" i="12"/>
  <c r="M153" i="12" s="1"/>
  <c r="M190" i="12" s="1"/>
  <c r="W151" i="12"/>
  <c r="H151" i="12" s="1"/>
  <c r="L151" i="12" s="1"/>
  <c r="L150" i="12"/>
  <c r="N150" i="12" s="1"/>
  <c r="L149" i="12"/>
  <c r="N149" i="12" s="1"/>
  <c r="L148" i="12"/>
  <c r="N148" i="12" s="1"/>
  <c r="W146" i="12"/>
  <c r="H146" i="12" s="1"/>
  <c r="L146" i="12" s="1"/>
  <c r="N146" i="12" s="1"/>
  <c r="L142" i="12"/>
  <c r="M142" i="12" s="1"/>
  <c r="L141" i="12"/>
  <c r="L140" i="12"/>
  <c r="M140" i="12" s="1"/>
  <c r="L139" i="12"/>
  <c r="N139" i="12" s="1"/>
  <c r="L138" i="12"/>
  <c r="M138" i="12" s="1"/>
  <c r="L137" i="12"/>
  <c r="M137" i="12" s="1"/>
  <c r="L136" i="12"/>
  <c r="M136" i="12" s="1"/>
  <c r="L135" i="12"/>
  <c r="F135" i="12" s="1"/>
  <c r="N135" i="12" s="1"/>
  <c r="L134" i="12"/>
  <c r="F134" i="12" s="1"/>
  <c r="M134" i="12" s="1"/>
  <c r="L133" i="12"/>
  <c r="M133" i="12" s="1"/>
  <c r="L132" i="12"/>
  <c r="N132" i="12" s="1"/>
  <c r="L131" i="12"/>
  <c r="M131" i="12" s="1"/>
  <c r="L130" i="12"/>
  <c r="N130" i="12" s="1"/>
  <c r="L129" i="12"/>
  <c r="M129" i="12" s="1"/>
  <c r="L128" i="12"/>
  <c r="M128" i="12" s="1"/>
  <c r="L127" i="12"/>
  <c r="M127" i="12" s="1"/>
  <c r="L126" i="12"/>
  <c r="L125" i="12"/>
  <c r="M125" i="12" s="1"/>
  <c r="L124" i="12"/>
  <c r="M124" i="12" s="1"/>
  <c r="L123" i="12"/>
  <c r="M123" i="12" s="1"/>
  <c r="L122" i="12"/>
  <c r="F122" i="12" s="1"/>
  <c r="N122" i="12" s="1"/>
  <c r="L121" i="12"/>
  <c r="N121" i="12" s="1"/>
  <c r="L120" i="12"/>
  <c r="M120" i="12" s="1"/>
  <c r="L119" i="12"/>
  <c r="N119" i="12" s="1"/>
  <c r="L118" i="12"/>
  <c r="N118" i="12" s="1"/>
  <c r="L117" i="12"/>
  <c r="N117" i="12" s="1"/>
  <c r="L116" i="12"/>
  <c r="M116" i="12" s="1"/>
  <c r="L115" i="12"/>
  <c r="M115" i="12" s="1"/>
  <c r="L114" i="12"/>
  <c r="L113" i="12"/>
  <c r="M113" i="12" s="1"/>
  <c r="L112" i="12"/>
  <c r="W110" i="12"/>
  <c r="H110" i="12" s="1"/>
  <c r="L110" i="12" s="1"/>
  <c r="M110" i="12" s="1"/>
  <c r="L108" i="12"/>
  <c r="N108" i="12" s="1"/>
  <c r="H107" i="12"/>
  <c r="L107" i="12"/>
  <c r="M107" i="12" s="1"/>
  <c r="F107" i="12"/>
  <c r="L106" i="12"/>
  <c r="N106" i="12" s="1"/>
  <c r="L105" i="12"/>
  <c r="N105" i="12" s="1"/>
  <c r="W102" i="12"/>
  <c r="H102" i="12" s="1"/>
  <c r="L102" i="12" s="1"/>
  <c r="N102" i="12" s="1"/>
  <c r="L100" i="12"/>
  <c r="M100" i="12" s="1"/>
  <c r="L99" i="12"/>
  <c r="M99" i="12" s="1"/>
  <c r="L98" i="12"/>
  <c r="M98" i="12" s="1"/>
  <c r="L97" i="12"/>
  <c r="M97" i="12" s="1"/>
  <c r="L96" i="12"/>
  <c r="M96" i="12" s="1"/>
  <c r="L95" i="12"/>
  <c r="L94" i="12"/>
  <c r="M94" i="12" s="1"/>
  <c r="L93" i="12"/>
  <c r="M93" i="12" s="1"/>
  <c r="L92" i="12"/>
  <c r="M92" i="12" s="1"/>
  <c r="L91" i="12"/>
  <c r="L90" i="12"/>
  <c r="M90" i="12" s="1"/>
  <c r="L89" i="12"/>
  <c r="M89" i="12" s="1"/>
  <c r="L88" i="12"/>
  <c r="M88" i="12" s="1"/>
  <c r="L87" i="12"/>
  <c r="M87" i="12" s="1"/>
  <c r="L86" i="12"/>
  <c r="N86" i="12" s="1"/>
  <c r="L85" i="12"/>
  <c r="N85" i="12" s="1"/>
  <c r="L84" i="12"/>
  <c r="N84" i="12" s="1"/>
  <c r="L83" i="12"/>
  <c r="L82" i="12"/>
  <c r="M82" i="12" s="1"/>
  <c r="L81" i="12"/>
  <c r="L70" i="12"/>
  <c r="N70" i="12" s="1"/>
  <c r="L69" i="12"/>
  <c r="M69" i="12" s="1"/>
  <c r="L68" i="12"/>
  <c r="M68" i="12" s="1"/>
  <c r="L67" i="12"/>
  <c r="M67" i="12" s="1"/>
  <c r="L66" i="12"/>
  <c r="L65" i="12"/>
  <c r="N65" i="12" s="1"/>
  <c r="L64" i="12"/>
  <c r="F64" i="12"/>
  <c r="L63" i="12"/>
  <c r="N63" i="12" s="1"/>
  <c r="L62" i="12"/>
  <c r="N62" i="12" s="1"/>
  <c r="L61" i="12"/>
  <c r="M61" i="12" s="1"/>
  <c r="L60" i="12"/>
  <c r="L59" i="12"/>
  <c r="N59" i="12" s="1"/>
  <c r="L58" i="12"/>
  <c r="N58" i="12" s="1"/>
  <c r="L57" i="12"/>
  <c r="N57" i="12" s="1"/>
  <c r="L56" i="12"/>
  <c r="M56" i="12" s="1"/>
  <c r="L55" i="12"/>
  <c r="N55" i="12" s="1"/>
  <c r="L54" i="12"/>
  <c r="N54" i="12" s="1"/>
  <c r="L53" i="12"/>
  <c r="N53" i="12" s="1"/>
  <c r="F53" i="12"/>
  <c r="L50" i="12"/>
  <c r="N50" i="12" s="1"/>
  <c r="L49" i="12"/>
  <c r="N49" i="12" s="1"/>
  <c r="L48" i="12"/>
  <c r="M48" i="12" s="1"/>
  <c r="L47" i="12"/>
  <c r="F47" i="12" s="1"/>
  <c r="L46" i="12"/>
  <c r="M46" i="12" s="1"/>
  <c r="L45" i="12"/>
  <c r="F45" i="12" s="1"/>
  <c r="M45" i="12" s="1"/>
  <c r="L44" i="12"/>
  <c r="F44" i="12" s="1"/>
  <c r="L43" i="12"/>
  <c r="L42" i="12"/>
  <c r="N42" i="12" s="1"/>
  <c r="L41" i="12"/>
  <c r="L40" i="12"/>
  <c r="N40" i="12" s="1"/>
  <c r="L39" i="12"/>
  <c r="L38" i="12"/>
  <c r="N38" i="12" s="1"/>
  <c r="L37" i="12"/>
  <c r="M37" i="12" s="1"/>
  <c r="L36" i="12"/>
  <c r="N36" i="12" s="1"/>
  <c r="L35" i="12"/>
  <c r="M35" i="12" s="1"/>
  <c r="L32" i="12"/>
  <c r="N32" i="12" s="1"/>
  <c r="L31" i="12"/>
  <c r="N31" i="12" s="1"/>
  <c r="W29" i="12"/>
  <c r="F28" i="12" s="1"/>
  <c r="H25" i="12"/>
  <c r="L25" i="12"/>
  <c r="M25" i="12" s="1"/>
  <c r="L24" i="12"/>
  <c r="N24" i="12" s="1"/>
  <c r="L23" i="12"/>
  <c r="M23" i="12" s="1"/>
  <c r="L22" i="12"/>
  <c r="N22" i="12" s="1"/>
  <c r="L21" i="12"/>
  <c r="N21" i="12" s="1"/>
  <c r="L20" i="12"/>
  <c r="N20" i="12" s="1"/>
  <c r="L19" i="12"/>
  <c r="M19" i="12" s="1"/>
  <c r="L18" i="12"/>
  <c r="N18" i="12" s="1"/>
  <c r="L17" i="12"/>
  <c r="M17" i="12" s="1"/>
  <c r="M30" i="12" s="1"/>
  <c r="L15" i="12"/>
  <c r="M15" i="12" s="1"/>
  <c r="W14" i="12"/>
  <c r="H14" i="12" s="1"/>
  <c r="L14" i="12" s="1"/>
  <c r="M14" i="12" s="1"/>
  <c r="L11" i="12"/>
  <c r="N11" i="12" s="1"/>
  <c r="L10" i="12"/>
  <c r="N10" i="12" s="1"/>
  <c r="L9" i="12"/>
  <c r="L8" i="12"/>
  <c r="L7" i="12"/>
  <c r="N7" i="12" s="1"/>
  <c r="H494" i="12"/>
  <c r="L494" i="12" s="1"/>
  <c r="M494" i="12" s="1"/>
  <c r="N104" i="12"/>
  <c r="M105" i="12"/>
  <c r="M52" i="12"/>
  <c r="J342" i="9"/>
  <c r="L342" i="9"/>
  <c r="M342" i="9"/>
  <c r="K395" i="9"/>
  <c r="B395" i="9"/>
  <c r="J394" i="9"/>
  <c r="L394" i="9"/>
  <c r="M394" i="9"/>
  <c r="J393" i="9"/>
  <c r="L393" i="9"/>
  <c r="M393" i="9"/>
  <c r="J392" i="9"/>
  <c r="L392" i="9"/>
  <c r="M392" i="9"/>
  <c r="J391" i="9"/>
  <c r="J395" i="9"/>
  <c r="L391" i="9"/>
  <c r="J129" i="9"/>
  <c r="L129" i="9"/>
  <c r="M129" i="9"/>
  <c r="J130" i="9"/>
  <c r="L130" i="9"/>
  <c r="M130" i="9"/>
  <c r="L395" i="9"/>
  <c r="M391" i="9"/>
  <c r="M395" i="9"/>
  <c r="B390" i="9"/>
  <c r="K390" i="9"/>
  <c r="J389" i="9"/>
  <c r="L389" i="9"/>
  <c r="M389" i="9"/>
  <c r="J388" i="9"/>
  <c r="L388" i="9"/>
  <c r="M388" i="9"/>
  <c r="J387" i="9"/>
  <c r="L387" i="9"/>
  <c r="M387" i="9"/>
  <c r="J386" i="9"/>
  <c r="L386" i="9"/>
  <c r="J89" i="9"/>
  <c r="L89" i="9"/>
  <c r="M89" i="9"/>
  <c r="K385" i="9"/>
  <c r="J384" i="9"/>
  <c r="L384" i="9"/>
  <c r="M384" i="9"/>
  <c r="J383" i="9"/>
  <c r="L383" i="9"/>
  <c r="M383" i="9"/>
  <c r="J382" i="9"/>
  <c r="L382" i="9"/>
  <c r="M382" i="9"/>
  <c r="J381" i="9"/>
  <c r="L381" i="9"/>
  <c r="M381" i="9"/>
  <c r="M385" i="9"/>
  <c r="J385" i="9"/>
  <c r="L390" i="9"/>
  <c r="M386" i="9"/>
  <c r="M390" i="9"/>
  <c r="J390" i="9"/>
  <c r="J368" i="9"/>
  <c r="L368" i="9"/>
  <c r="M368" i="9"/>
  <c r="J369" i="9"/>
  <c r="L369" i="9"/>
  <c r="M369" i="9"/>
  <c r="J370" i="9"/>
  <c r="L370" i="9"/>
  <c r="M370" i="9"/>
  <c r="K380" i="9"/>
  <c r="J379" i="9"/>
  <c r="L379" i="9"/>
  <c r="M379" i="9"/>
  <c r="J378" i="9"/>
  <c r="L378" i="9"/>
  <c r="M378" i="9"/>
  <c r="J377" i="9"/>
  <c r="L377" i="9"/>
  <c r="M377" i="9"/>
  <c r="J376" i="9"/>
  <c r="L376" i="9"/>
  <c r="L385" i="9"/>
  <c r="L380" i="9"/>
  <c r="M376" i="9"/>
  <c r="M380" i="9"/>
  <c r="J380" i="9"/>
  <c r="J356" i="9"/>
  <c r="L356" i="9"/>
  <c r="M356" i="9"/>
  <c r="J357" i="9"/>
  <c r="L357" i="9"/>
  <c r="M357" i="9"/>
  <c r="J358" i="9"/>
  <c r="J365" i="9"/>
  <c r="L365" i="9"/>
  <c r="M365" i="9"/>
  <c r="F366" i="9"/>
  <c r="J366" i="9"/>
  <c r="L366" i="9"/>
  <c r="M366" i="9"/>
  <c r="D367" i="9"/>
  <c r="F367" i="9"/>
  <c r="J367" i="9"/>
  <c r="L367" i="9"/>
  <c r="M367" i="9"/>
  <c r="J363" i="9"/>
  <c r="L363" i="9"/>
  <c r="M363" i="9"/>
  <c r="J364" i="9"/>
  <c r="L364" i="9"/>
  <c r="M364" i="9"/>
  <c r="D351" i="9"/>
  <c r="J172" i="9"/>
  <c r="L172" i="9"/>
  <c r="M172" i="9"/>
  <c r="J355" i="9"/>
  <c r="J353" i="9"/>
  <c r="L353" i="9"/>
  <c r="M353" i="9"/>
  <c r="J352" i="9"/>
  <c r="L352" i="9"/>
  <c r="M352" i="9"/>
  <c r="L355" i="9"/>
  <c r="M355" i="9"/>
  <c r="J341" i="9"/>
  <c r="L341" i="9"/>
  <c r="M341" i="9"/>
  <c r="J65" i="9"/>
  <c r="L65" i="9"/>
  <c r="M65" i="9"/>
  <c r="J350" i="9"/>
  <c r="L350" i="9"/>
  <c r="M350" i="9"/>
  <c r="J97" i="9"/>
  <c r="L97" i="9"/>
  <c r="M97" i="9"/>
  <c r="F96" i="9"/>
  <c r="D96" i="9"/>
  <c r="J95" i="9"/>
  <c r="L95" i="9"/>
  <c r="M95" i="9"/>
  <c r="J96" i="9"/>
  <c r="L96" i="9"/>
  <c r="M96" i="9"/>
  <c r="K99" i="1"/>
  <c r="J128" i="9"/>
  <c r="L128" i="9"/>
  <c r="M128" i="9"/>
  <c r="J354" i="9"/>
  <c r="L354" i="9"/>
  <c r="M354" i="9"/>
  <c r="J64" i="9"/>
  <c r="L64" i="9"/>
  <c r="M64" i="9"/>
  <c r="J88" i="9"/>
  <c r="L88" i="9"/>
  <c r="M88" i="9"/>
  <c r="E135" i="1"/>
  <c r="J351" i="9"/>
  <c r="L351" i="9"/>
  <c r="M351" i="9"/>
  <c r="L358" i="9"/>
  <c r="M358" i="9"/>
  <c r="J349" i="9"/>
  <c r="L349" i="9"/>
  <c r="M349" i="9"/>
  <c r="J127" i="9"/>
  <c r="L127" i="9"/>
  <c r="M127" i="9"/>
  <c r="F344" i="9"/>
  <c r="K375" i="9"/>
  <c r="J374" i="9"/>
  <c r="L374" i="9"/>
  <c r="M374" i="9"/>
  <c r="J373" i="9"/>
  <c r="L373" i="9"/>
  <c r="M373" i="9"/>
  <c r="J372" i="9"/>
  <c r="L372" i="9"/>
  <c r="K371" i="9"/>
  <c r="J362" i="9"/>
  <c r="J361" i="9"/>
  <c r="L361" i="9"/>
  <c r="M361" i="9"/>
  <c r="J360" i="9"/>
  <c r="L360" i="9"/>
  <c r="M360" i="9"/>
  <c r="J371" i="9"/>
  <c r="L362" i="9"/>
  <c r="M362" i="9"/>
  <c r="L375" i="9"/>
  <c r="M372" i="9"/>
  <c r="M375" i="9"/>
  <c r="J375" i="9"/>
  <c r="M371" i="9"/>
  <c r="L371" i="9"/>
  <c r="K345" i="9"/>
  <c r="J344" i="9"/>
  <c r="J340" i="9"/>
  <c r="L340" i="9"/>
  <c r="L344" i="9"/>
  <c r="M344" i="9"/>
  <c r="K359" i="9"/>
  <c r="M340" i="9"/>
  <c r="J348" i="9"/>
  <c r="L348" i="9"/>
  <c r="M348" i="9"/>
  <c r="J347" i="9"/>
  <c r="L347" i="9"/>
  <c r="M347" i="9"/>
  <c r="J346" i="9"/>
  <c r="J359" i="9"/>
  <c r="L346" i="9"/>
  <c r="J62" i="9"/>
  <c r="L62" i="9"/>
  <c r="M62" i="9"/>
  <c r="M346" i="9"/>
  <c r="M359" i="9"/>
  <c r="L359" i="9"/>
  <c r="J126" i="9"/>
  <c r="L126" i="9"/>
  <c r="M126" i="9"/>
  <c r="J86" i="9"/>
  <c r="L86" i="9"/>
  <c r="M86" i="9"/>
  <c r="J87" i="9"/>
  <c r="L87" i="9"/>
  <c r="M87" i="9"/>
  <c r="K145" i="1"/>
  <c r="L145" i="1"/>
  <c r="J11" i="9"/>
  <c r="L11" i="9"/>
  <c r="M11" i="9"/>
  <c r="D59" i="9"/>
  <c r="J305" i="9"/>
  <c r="J303" i="9"/>
  <c r="J304" i="9"/>
  <c r="L304" i="9"/>
  <c r="M304" i="9"/>
  <c r="J188" i="9"/>
  <c r="L188" i="9"/>
  <c r="M188" i="9"/>
  <c r="J189" i="9"/>
  <c r="L189" i="9"/>
  <c r="M189" i="9"/>
  <c r="J56" i="9"/>
  <c r="J57" i="9"/>
  <c r="J58" i="9"/>
  <c r="J59" i="9"/>
  <c r="J60" i="9"/>
  <c r="L60" i="9"/>
  <c r="M60" i="9"/>
  <c r="J61" i="9"/>
  <c r="L61" i="9"/>
  <c r="M61" i="9"/>
  <c r="J63" i="9"/>
  <c r="L59" i="9"/>
  <c r="M59" i="9"/>
  <c r="L63" i="9"/>
  <c r="M63" i="9"/>
  <c r="D332" i="9"/>
  <c r="K59" i="1"/>
  <c r="D287" i="9"/>
  <c r="L303" i="9"/>
  <c r="M303" i="9"/>
  <c r="D48" i="9"/>
  <c r="J171" i="9"/>
  <c r="L171" i="9"/>
  <c r="M171" i="9"/>
  <c r="J10" i="9"/>
  <c r="L10" i="9"/>
  <c r="M10" i="9"/>
  <c r="E291" i="9"/>
  <c r="K289" i="1"/>
  <c r="L289" i="1"/>
  <c r="K35" i="9"/>
  <c r="J217" i="9"/>
  <c r="J219" i="9"/>
  <c r="L219" i="9"/>
  <c r="M219" i="9"/>
  <c r="J220" i="9"/>
  <c r="L220" i="9"/>
  <c r="M220" i="9"/>
  <c r="K311" i="1"/>
  <c r="L311" i="1"/>
  <c r="J125" i="9"/>
  <c r="L125" i="9"/>
  <c r="M125" i="9"/>
  <c r="J85" i="9"/>
  <c r="L85" i="9"/>
  <c r="M85" i="9"/>
  <c r="K137" i="9"/>
  <c r="F343" i="9"/>
  <c r="J343" i="9"/>
  <c r="Q447" i="1"/>
  <c r="G447" i="1"/>
  <c r="K447" i="1"/>
  <c r="L448" i="1"/>
  <c r="L343" i="9"/>
  <c r="J345" i="9"/>
  <c r="J124" i="9"/>
  <c r="L124" i="9"/>
  <c r="M124" i="9"/>
  <c r="T338" i="9"/>
  <c r="F338" i="9"/>
  <c r="J338" i="9"/>
  <c r="T330" i="9"/>
  <c r="F330" i="9"/>
  <c r="J330" i="9"/>
  <c r="T312" i="9"/>
  <c r="F312" i="9"/>
  <c r="J312" i="9"/>
  <c r="T306" i="9"/>
  <c r="F306" i="9"/>
  <c r="J306" i="9"/>
  <c r="T271" i="9"/>
  <c r="F271" i="9"/>
  <c r="J271" i="9"/>
  <c r="T255" i="9"/>
  <c r="F255" i="9"/>
  <c r="J255" i="9"/>
  <c r="T222" i="9"/>
  <c r="F222" i="9"/>
  <c r="J222" i="9"/>
  <c r="T190" i="9"/>
  <c r="F190" i="9"/>
  <c r="J190" i="9"/>
  <c r="T173" i="9"/>
  <c r="F173" i="9"/>
  <c r="J173" i="9"/>
  <c r="T136" i="9"/>
  <c r="F136" i="9"/>
  <c r="J136" i="9"/>
  <c r="T131" i="9"/>
  <c r="T98" i="9"/>
  <c r="F98" i="9"/>
  <c r="J98" i="9"/>
  <c r="T90" i="9"/>
  <c r="F90" i="9"/>
  <c r="J90" i="9"/>
  <c r="T66" i="9"/>
  <c r="F66" i="9"/>
  <c r="J66" i="9"/>
  <c r="T25" i="9"/>
  <c r="F25" i="9"/>
  <c r="J25" i="9"/>
  <c r="T13" i="9"/>
  <c r="F13" i="9"/>
  <c r="J13" i="9"/>
  <c r="K339" i="9"/>
  <c r="F218" i="9"/>
  <c r="J218" i="9"/>
  <c r="L218" i="9"/>
  <c r="M218" i="9"/>
  <c r="F24" i="9"/>
  <c r="M343" i="9"/>
  <c r="L345" i="9"/>
  <c r="M345" i="9"/>
  <c r="F131" i="9"/>
  <c r="J131" i="9"/>
  <c r="L131" i="9"/>
  <c r="M131" i="9"/>
  <c r="J38" i="9"/>
  <c r="L38" i="9"/>
  <c r="M38" i="9"/>
  <c r="J39" i="9"/>
  <c r="J40" i="9"/>
  <c r="J41" i="9"/>
  <c r="J42" i="9"/>
  <c r="L42" i="9"/>
  <c r="M42" i="9"/>
  <c r="J43" i="9"/>
  <c r="J337" i="9"/>
  <c r="L337" i="9"/>
  <c r="M337" i="9"/>
  <c r="J336" i="9"/>
  <c r="L336" i="9"/>
  <c r="M336" i="9"/>
  <c r="J335" i="9"/>
  <c r="L335" i="9"/>
  <c r="M335" i="9"/>
  <c r="J334" i="9"/>
  <c r="L334" i="9"/>
  <c r="M334" i="9"/>
  <c r="J333" i="9"/>
  <c r="L333" i="9"/>
  <c r="M333" i="9"/>
  <c r="J332" i="9"/>
  <c r="L332" i="9"/>
  <c r="M332" i="9"/>
  <c r="J83" i="9"/>
  <c r="L83" i="9"/>
  <c r="M83" i="9"/>
  <c r="J84" i="9"/>
  <c r="L84" i="9"/>
  <c r="M84" i="9"/>
  <c r="L90" i="9"/>
  <c r="M90" i="9"/>
  <c r="J91" i="9"/>
  <c r="J55" i="9"/>
  <c r="L55" i="9"/>
  <c r="M55" i="9"/>
  <c r="L56" i="9"/>
  <c r="M56" i="9"/>
  <c r="L57" i="9"/>
  <c r="M57" i="9"/>
  <c r="L66" i="9"/>
  <c r="M66" i="9"/>
  <c r="J67" i="9"/>
  <c r="L67" i="9"/>
  <c r="M67" i="9"/>
  <c r="J8" i="9"/>
  <c r="J9" i="9"/>
  <c r="J14" i="9"/>
  <c r="L14" i="9"/>
  <c r="M14" i="9"/>
  <c r="J22" i="9"/>
  <c r="L22" i="9"/>
  <c r="M22" i="9"/>
  <c r="J23" i="9"/>
  <c r="L23" i="9"/>
  <c r="M23" i="9"/>
  <c r="J24" i="9"/>
  <c r="L24" i="9"/>
  <c r="M24" i="9"/>
  <c r="L25" i="9"/>
  <c r="M25" i="9"/>
  <c r="L91" i="9"/>
  <c r="L39" i="9"/>
  <c r="M39" i="9"/>
  <c r="L9" i="9"/>
  <c r="M9" i="9"/>
  <c r="L58" i="9"/>
  <c r="M58" i="9"/>
  <c r="L338" i="9"/>
  <c r="J339" i="9"/>
  <c r="L13" i="9"/>
  <c r="D43" i="9"/>
  <c r="L43" i="9"/>
  <c r="M43" i="9"/>
  <c r="D41" i="9"/>
  <c r="L41" i="9"/>
  <c r="M41" i="9"/>
  <c r="D40" i="9"/>
  <c r="L40" i="9"/>
  <c r="M40" i="9"/>
  <c r="D8" i="9"/>
  <c r="L8" i="9"/>
  <c r="M8" i="9"/>
  <c r="K331" i="9"/>
  <c r="K313" i="9"/>
  <c r="K307" i="9"/>
  <c r="K272" i="9"/>
  <c r="J260" i="9"/>
  <c r="L260" i="9"/>
  <c r="M260" i="9"/>
  <c r="J261" i="9"/>
  <c r="L261" i="9"/>
  <c r="M261" i="9"/>
  <c r="J262" i="9"/>
  <c r="L262" i="9"/>
  <c r="M262" i="9"/>
  <c r="J263" i="9"/>
  <c r="K256" i="9"/>
  <c r="K223" i="9"/>
  <c r="K191" i="9"/>
  <c r="K174" i="9"/>
  <c r="K132" i="9"/>
  <c r="K99" i="9"/>
  <c r="K92" i="9"/>
  <c r="J54" i="9"/>
  <c r="L54" i="9"/>
  <c r="M54" i="9"/>
  <c r="K68" i="9"/>
  <c r="K27" i="9"/>
  <c r="K15" i="9"/>
  <c r="K418" i="9"/>
  <c r="K417" i="9"/>
  <c r="M91" i="9"/>
  <c r="M338" i="9"/>
  <c r="L339" i="9"/>
  <c r="M13" i="9"/>
  <c r="D263" i="9"/>
  <c r="L263" i="9"/>
  <c r="M263" i="9"/>
  <c r="M271" i="9"/>
  <c r="L271" i="9"/>
  <c r="M222" i="9"/>
  <c r="L222" i="9"/>
  <c r="M173" i="9"/>
  <c r="L173" i="9"/>
  <c r="M136" i="9"/>
  <c r="L136" i="9"/>
  <c r="M98" i="9"/>
  <c r="L98" i="9"/>
  <c r="M339" i="9"/>
  <c r="J93" i="9"/>
  <c r="L93" i="9"/>
  <c r="M93" i="9"/>
  <c r="J317" i="9"/>
  <c r="L317" i="9"/>
  <c r="M317" i="9"/>
  <c r="J318" i="9"/>
  <c r="L318" i="9"/>
  <c r="M318" i="9"/>
  <c r="J319" i="9"/>
  <c r="L319" i="9"/>
  <c r="M319" i="9"/>
  <c r="J320" i="9"/>
  <c r="J321" i="9"/>
  <c r="J322" i="9"/>
  <c r="L322" i="9"/>
  <c r="M322" i="9"/>
  <c r="J323" i="9"/>
  <c r="J324" i="9"/>
  <c r="L324" i="9"/>
  <c r="M324" i="9"/>
  <c r="J325" i="9"/>
  <c r="L325" i="9"/>
  <c r="M325" i="9"/>
  <c r="J326" i="9"/>
  <c r="L326" i="9"/>
  <c r="M326" i="9"/>
  <c r="J327" i="9"/>
  <c r="L327" i="9"/>
  <c r="M327" i="9"/>
  <c r="J328" i="9"/>
  <c r="L330" i="9"/>
  <c r="M330" i="9"/>
  <c r="J316" i="9"/>
  <c r="L316" i="9"/>
  <c r="M316" i="9"/>
  <c r="J315" i="9"/>
  <c r="L315" i="9"/>
  <c r="M315" i="9"/>
  <c r="J314" i="9"/>
  <c r="L314" i="9"/>
  <c r="M314" i="9"/>
  <c r="J311" i="9"/>
  <c r="L311" i="9"/>
  <c r="M311" i="9"/>
  <c r="J310" i="9"/>
  <c r="L310" i="9"/>
  <c r="M310" i="9"/>
  <c r="J309" i="9"/>
  <c r="L309" i="9"/>
  <c r="M309" i="9"/>
  <c r="J308" i="9"/>
  <c r="L308" i="9"/>
  <c r="M308" i="9"/>
  <c r="J276" i="9"/>
  <c r="L276" i="9"/>
  <c r="M276" i="9"/>
  <c r="J277" i="9"/>
  <c r="L277" i="9"/>
  <c r="M277" i="9"/>
  <c r="J278" i="9"/>
  <c r="L278" i="9"/>
  <c r="M278" i="9"/>
  <c r="J279" i="9"/>
  <c r="L279" i="9"/>
  <c r="M279" i="9"/>
  <c r="J280" i="9"/>
  <c r="L280" i="9"/>
  <c r="M280" i="9"/>
  <c r="J281" i="9"/>
  <c r="J282" i="9"/>
  <c r="L282" i="9"/>
  <c r="M282" i="9"/>
  <c r="J283" i="9"/>
  <c r="L283" i="9"/>
  <c r="M283" i="9"/>
  <c r="J284" i="9"/>
  <c r="L284" i="9"/>
  <c r="M284" i="9"/>
  <c r="J285" i="9"/>
  <c r="L285" i="9"/>
  <c r="M285" i="9"/>
  <c r="J286" i="9"/>
  <c r="L286" i="9"/>
  <c r="M286" i="9"/>
  <c r="J287" i="9"/>
  <c r="L287" i="9"/>
  <c r="M287" i="9"/>
  <c r="J288" i="9"/>
  <c r="L288" i="9"/>
  <c r="M288" i="9"/>
  <c r="J289" i="9"/>
  <c r="L289" i="9"/>
  <c r="M289" i="9"/>
  <c r="J290" i="9"/>
  <c r="L290" i="9"/>
  <c r="M290" i="9"/>
  <c r="J291" i="9"/>
  <c r="L291" i="9"/>
  <c r="M291" i="9"/>
  <c r="J292" i="9"/>
  <c r="L292" i="9"/>
  <c r="M292" i="9"/>
  <c r="J293" i="9"/>
  <c r="L293" i="9"/>
  <c r="M293" i="9"/>
  <c r="J294" i="9"/>
  <c r="L294" i="9"/>
  <c r="M294" i="9"/>
  <c r="J295" i="9"/>
  <c r="L295" i="9"/>
  <c r="M295" i="9"/>
  <c r="J296" i="9"/>
  <c r="J297" i="9"/>
  <c r="L297" i="9"/>
  <c r="M297" i="9"/>
  <c r="J298" i="9"/>
  <c r="L298" i="9"/>
  <c r="M298" i="9"/>
  <c r="J299" i="9"/>
  <c r="J300" i="9"/>
  <c r="L300" i="9"/>
  <c r="M300" i="9"/>
  <c r="J301" i="9"/>
  <c r="L301" i="9"/>
  <c r="M301" i="9"/>
  <c r="J302" i="9"/>
  <c r="L302" i="9"/>
  <c r="M302" i="9"/>
  <c r="L306" i="9"/>
  <c r="M306" i="9"/>
  <c r="J275" i="9"/>
  <c r="L275" i="9"/>
  <c r="M275" i="9"/>
  <c r="J274" i="9"/>
  <c r="L274" i="9"/>
  <c r="M274" i="9"/>
  <c r="J273" i="9"/>
  <c r="L273" i="9"/>
  <c r="M273" i="9"/>
  <c r="J264" i="9"/>
  <c r="L264" i="9"/>
  <c r="M264" i="9"/>
  <c r="J265" i="9"/>
  <c r="L265" i="9"/>
  <c r="M265" i="9"/>
  <c r="J266" i="9"/>
  <c r="L266" i="9"/>
  <c r="M266" i="9"/>
  <c r="J267" i="9"/>
  <c r="L267" i="9"/>
  <c r="M267" i="9"/>
  <c r="J268" i="9"/>
  <c r="L268" i="9"/>
  <c r="M268" i="9"/>
  <c r="J269" i="9"/>
  <c r="L269" i="9"/>
  <c r="M269" i="9"/>
  <c r="J270" i="9"/>
  <c r="J259" i="9"/>
  <c r="J258" i="9"/>
  <c r="L258" i="9"/>
  <c r="M258" i="9"/>
  <c r="J257" i="9"/>
  <c r="J226" i="9"/>
  <c r="L226" i="9"/>
  <c r="M226" i="9"/>
  <c r="J227" i="9"/>
  <c r="L227" i="9"/>
  <c r="M227" i="9"/>
  <c r="J228" i="9"/>
  <c r="L228" i="9"/>
  <c r="M228" i="9"/>
  <c r="J229" i="9"/>
  <c r="L229" i="9"/>
  <c r="M229" i="9"/>
  <c r="J230" i="9"/>
  <c r="L230" i="9"/>
  <c r="M230" i="9"/>
  <c r="J231" i="9"/>
  <c r="L231" i="9"/>
  <c r="M231" i="9"/>
  <c r="J232" i="9"/>
  <c r="L232" i="9"/>
  <c r="M232" i="9"/>
  <c r="J233" i="9"/>
  <c r="L233" i="9"/>
  <c r="M233" i="9"/>
  <c r="J234" i="9"/>
  <c r="L234" i="9"/>
  <c r="M234" i="9"/>
  <c r="J235" i="9"/>
  <c r="L235" i="9"/>
  <c r="M235" i="9"/>
  <c r="J236" i="9"/>
  <c r="J237" i="9"/>
  <c r="J238" i="9"/>
  <c r="L238" i="9"/>
  <c r="M238" i="9"/>
  <c r="J239" i="9"/>
  <c r="L239" i="9"/>
  <c r="M239" i="9"/>
  <c r="J240" i="9"/>
  <c r="L240" i="9"/>
  <c r="M240" i="9"/>
  <c r="J241" i="9"/>
  <c r="L241" i="9"/>
  <c r="M241" i="9"/>
  <c r="J242" i="9"/>
  <c r="L242" i="9"/>
  <c r="M242" i="9"/>
  <c r="J243" i="9"/>
  <c r="L243" i="9"/>
  <c r="M243" i="9"/>
  <c r="J244" i="9"/>
  <c r="L244" i="9"/>
  <c r="M244" i="9"/>
  <c r="J245" i="9"/>
  <c r="J246" i="9"/>
  <c r="L246" i="9"/>
  <c r="M246" i="9"/>
  <c r="J247" i="9"/>
  <c r="J248" i="9"/>
  <c r="J249" i="9"/>
  <c r="L249" i="9"/>
  <c r="M249" i="9"/>
  <c r="J250" i="9"/>
  <c r="L250" i="9"/>
  <c r="M250" i="9"/>
  <c r="J251" i="9"/>
  <c r="L251" i="9"/>
  <c r="M251" i="9"/>
  <c r="J252" i="9"/>
  <c r="L252" i="9"/>
  <c r="M252" i="9"/>
  <c r="J253" i="9"/>
  <c r="L255" i="9"/>
  <c r="M255" i="9"/>
  <c r="J225" i="9"/>
  <c r="J224" i="9"/>
  <c r="L224" i="9"/>
  <c r="M224" i="9"/>
  <c r="J206" i="9"/>
  <c r="L206" i="9"/>
  <c r="M206" i="9"/>
  <c r="J207" i="9"/>
  <c r="L207" i="9"/>
  <c r="M207" i="9"/>
  <c r="J208" i="9"/>
  <c r="L208" i="9"/>
  <c r="M208" i="9"/>
  <c r="J209" i="9"/>
  <c r="L209" i="9"/>
  <c r="M209" i="9"/>
  <c r="J210" i="9"/>
  <c r="L210" i="9"/>
  <c r="M210" i="9"/>
  <c r="J211" i="9"/>
  <c r="L211" i="9"/>
  <c r="M211" i="9"/>
  <c r="J212" i="9"/>
  <c r="L212" i="9"/>
  <c r="M212" i="9"/>
  <c r="J213" i="9"/>
  <c r="L213" i="9"/>
  <c r="M213" i="9"/>
  <c r="J214" i="9"/>
  <c r="L214" i="9"/>
  <c r="M214" i="9"/>
  <c r="J215" i="9"/>
  <c r="L215" i="9"/>
  <c r="M215" i="9"/>
  <c r="J216" i="9"/>
  <c r="L216" i="9"/>
  <c r="M216" i="9"/>
  <c r="J205" i="9"/>
  <c r="L205" i="9"/>
  <c r="M205" i="9"/>
  <c r="J204" i="9"/>
  <c r="L204" i="9"/>
  <c r="M204" i="9"/>
  <c r="J203" i="9"/>
  <c r="L203" i="9"/>
  <c r="M203" i="9"/>
  <c r="J202" i="9"/>
  <c r="L202" i="9"/>
  <c r="M202" i="9"/>
  <c r="J201" i="9"/>
  <c r="L201" i="9"/>
  <c r="M201" i="9"/>
  <c r="J200" i="9"/>
  <c r="L200" i="9"/>
  <c r="M200" i="9"/>
  <c r="J199" i="9"/>
  <c r="J198" i="9"/>
  <c r="J197" i="9"/>
  <c r="L197" i="9"/>
  <c r="M197" i="9"/>
  <c r="J196" i="9"/>
  <c r="L196" i="9"/>
  <c r="M196" i="9"/>
  <c r="J195" i="9"/>
  <c r="L195" i="9"/>
  <c r="M195" i="9"/>
  <c r="J194" i="9"/>
  <c r="L194" i="9"/>
  <c r="M194" i="9"/>
  <c r="J193" i="9"/>
  <c r="L193" i="9"/>
  <c r="M193" i="9"/>
  <c r="J192" i="9"/>
  <c r="L192" i="9"/>
  <c r="M192" i="9"/>
  <c r="J178" i="9"/>
  <c r="L178" i="9"/>
  <c r="M178" i="9"/>
  <c r="J179" i="9"/>
  <c r="L179" i="9"/>
  <c r="M179" i="9"/>
  <c r="J180" i="9"/>
  <c r="L180" i="9"/>
  <c r="M180" i="9"/>
  <c r="J181" i="9"/>
  <c r="L181" i="9"/>
  <c r="M181" i="9"/>
  <c r="J182" i="9"/>
  <c r="L182" i="9"/>
  <c r="M182" i="9"/>
  <c r="J183" i="9"/>
  <c r="L183" i="9"/>
  <c r="M183" i="9"/>
  <c r="J184" i="9"/>
  <c r="L184" i="9"/>
  <c r="M184" i="9"/>
  <c r="J185" i="9"/>
  <c r="L185" i="9"/>
  <c r="M185" i="9"/>
  <c r="J186" i="9"/>
  <c r="L186" i="9"/>
  <c r="M186" i="9"/>
  <c r="J187" i="9"/>
  <c r="L187" i="9"/>
  <c r="M187" i="9"/>
  <c r="J177" i="9"/>
  <c r="L177" i="9"/>
  <c r="M177" i="9"/>
  <c r="J176" i="9"/>
  <c r="L176" i="9"/>
  <c r="M176" i="9"/>
  <c r="J175" i="9"/>
  <c r="L175" i="9"/>
  <c r="M175" i="9"/>
  <c r="J142" i="9"/>
  <c r="J143" i="9"/>
  <c r="L143" i="9"/>
  <c r="M143" i="9"/>
  <c r="J144" i="9"/>
  <c r="L144" i="9"/>
  <c r="M144" i="9"/>
  <c r="J145" i="9"/>
  <c r="L145" i="9"/>
  <c r="M145" i="9"/>
  <c r="J146" i="9"/>
  <c r="L146" i="9"/>
  <c r="M146" i="9"/>
  <c r="J147" i="9"/>
  <c r="L147" i="9"/>
  <c r="M147" i="9"/>
  <c r="J148" i="9"/>
  <c r="L148" i="9"/>
  <c r="M148" i="9"/>
  <c r="J149" i="9"/>
  <c r="L149" i="9"/>
  <c r="M149" i="9"/>
  <c r="J150" i="9"/>
  <c r="L150" i="9"/>
  <c r="M150" i="9"/>
  <c r="J151" i="9"/>
  <c r="L151" i="9"/>
  <c r="M151" i="9"/>
  <c r="J152" i="9"/>
  <c r="L152" i="9"/>
  <c r="M152" i="9"/>
  <c r="J153" i="9"/>
  <c r="L153" i="9"/>
  <c r="M153" i="9"/>
  <c r="J154" i="9"/>
  <c r="L154" i="9"/>
  <c r="M154" i="9"/>
  <c r="J155" i="9"/>
  <c r="L155" i="9"/>
  <c r="M155" i="9"/>
  <c r="J156" i="9"/>
  <c r="L156" i="9"/>
  <c r="M156" i="9"/>
  <c r="J157" i="9"/>
  <c r="L157" i="9"/>
  <c r="M157" i="9"/>
  <c r="J158" i="9"/>
  <c r="L158" i="9"/>
  <c r="M158" i="9"/>
  <c r="J159" i="9"/>
  <c r="L159" i="9"/>
  <c r="M159" i="9"/>
  <c r="J160" i="9"/>
  <c r="L160" i="9"/>
  <c r="M160" i="9"/>
  <c r="J161" i="9"/>
  <c r="L161" i="9"/>
  <c r="M161" i="9"/>
  <c r="J162" i="9"/>
  <c r="L162" i="9"/>
  <c r="M162" i="9"/>
  <c r="J163" i="9"/>
  <c r="L163" i="9"/>
  <c r="M163" i="9"/>
  <c r="J164" i="9"/>
  <c r="L164" i="9"/>
  <c r="M164" i="9"/>
  <c r="J165" i="9"/>
  <c r="L165" i="9"/>
  <c r="M165" i="9"/>
  <c r="J166" i="9"/>
  <c r="L166" i="9"/>
  <c r="M166" i="9"/>
  <c r="J167" i="9"/>
  <c r="L167" i="9"/>
  <c r="M167" i="9"/>
  <c r="J168" i="9"/>
  <c r="L168" i="9"/>
  <c r="M168" i="9"/>
  <c r="J169" i="9"/>
  <c r="J170" i="9"/>
  <c r="L170" i="9"/>
  <c r="M170" i="9"/>
  <c r="J140" i="9"/>
  <c r="L140" i="9"/>
  <c r="J139" i="9"/>
  <c r="L139" i="9"/>
  <c r="M139" i="9"/>
  <c r="J138" i="9"/>
  <c r="L138" i="9"/>
  <c r="M138" i="9"/>
  <c r="F141" i="9"/>
  <c r="J141" i="9"/>
  <c r="L141" i="9"/>
  <c r="M141" i="9"/>
  <c r="J135" i="9"/>
  <c r="L135" i="9"/>
  <c r="M135" i="9"/>
  <c r="J134" i="9"/>
  <c r="L134" i="9"/>
  <c r="M134" i="9"/>
  <c r="J133" i="9"/>
  <c r="L133" i="9"/>
  <c r="J102" i="9"/>
  <c r="L102" i="9"/>
  <c r="M102" i="9"/>
  <c r="J103" i="9"/>
  <c r="L103" i="9"/>
  <c r="M103" i="9"/>
  <c r="J104" i="9"/>
  <c r="L104" i="9"/>
  <c r="M104" i="9"/>
  <c r="J105" i="9"/>
  <c r="L105" i="9"/>
  <c r="M105" i="9"/>
  <c r="J106" i="9"/>
  <c r="L106" i="9"/>
  <c r="M106" i="9"/>
  <c r="J107" i="9"/>
  <c r="L107" i="9"/>
  <c r="M107" i="9"/>
  <c r="J108" i="9"/>
  <c r="L108" i="9"/>
  <c r="M108" i="9"/>
  <c r="J109" i="9"/>
  <c r="L109" i="9"/>
  <c r="M109" i="9"/>
  <c r="J110" i="9"/>
  <c r="D110" i="9"/>
  <c r="J111" i="9"/>
  <c r="J112" i="9"/>
  <c r="L112" i="9"/>
  <c r="M112" i="9"/>
  <c r="J113" i="9"/>
  <c r="L113" i="9"/>
  <c r="M113" i="9"/>
  <c r="J114" i="9"/>
  <c r="L114" i="9"/>
  <c r="M114" i="9"/>
  <c r="J115" i="9"/>
  <c r="L115" i="9"/>
  <c r="M115" i="9"/>
  <c r="J116" i="9"/>
  <c r="J117" i="9"/>
  <c r="L117" i="9"/>
  <c r="M117" i="9"/>
  <c r="J118" i="9"/>
  <c r="L118" i="9"/>
  <c r="M118" i="9"/>
  <c r="J119" i="9"/>
  <c r="L119" i="9"/>
  <c r="M119" i="9"/>
  <c r="J120" i="9"/>
  <c r="L120" i="9"/>
  <c r="M120" i="9"/>
  <c r="J121" i="9"/>
  <c r="L121" i="9"/>
  <c r="M121" i="9"/>
  <c r="J122" i="9"/>
  <c r="J123" i="9"/>
  <c r="J101" i="9"/>
  <c r="L101" i="9"/>
  <c r="M101" i="9"/>
  <c r="J100" i="9"/>
  <c r="L100" i="9"/>
  <c r="M100" i="9"/>
  <c r="J94" i="9"/>
  <c r="L94" i="9"/>
  <c r="M94" i="9"/>
  <c r="J82" i="9"/>
  <c r="L82" i="9"/>
  <c r="M82" i="9"/>
  <c r="J81" i="9"/>
  <c r="L81" i="9"/>
  <c r="M81" i="9"/>
  <c r="J80" i="9"/>
  <c r="L80" i="9"/>
  <c r="M80" i="9"/>
  <c r="J79" i="9"/>
  <c r="L79" i="9"/>
  <c r="M79" i="9"/>
  <c r="J78" i="9"/>
  <c r="L78" i="9"/>
  <c r="M78" i="9"/>
  <c r="J77" i="9"/>
  <c r="L77" i="9"/>
  <c r="M77" i="9"/>
  <c r="J76" i="9"/>
  <c r="L76" i="9"/>
  <c r="M76" i="9"/>
  <c r="J75" i="9"/>
  <c r="L75" i="9"/>
  <c r="M75" i="9"/>
  <c r="J74" i="9"/>
  <c r="L74" i="9"/>
  <c r="M74" i="9"/>
  <c r="J73" i="9"/>
  <c r="L73" i="9"/>
  <c r="M73" i="9"/>
  <c r="J72" i="9"/>
  <c r="L72" i="9"/>
  <c r="M72" i="9"/>
  <c r="J71" i="9"/>
  <c r="L71" i="9"/>
  <c r="M71" i="9"/>
  <c r="J70" i="9"/>
  <c r="L70" i="9"/>
  <c r="M70" i="9"/>
  <c r="J69" i="9"/>
  <c r="L69" i="9"/>
  <c r="M69" i="9"/>
  <c r="J33" i="9"/>
  <c r="L33" i="9"/>
  <c r="M33" i="9"/>
  <c r="J34" i="9"/>
  <c r="L34" i="9"/>
  <c r="M34" i="9"/>
  <c r="J35" i="9"/>
  <c r="J36" i="9"/>
  <c r="L36" i="9"/>
  <c r="M36" i="9"/>
  <c r="J37" i="9"/>
  <c r="J44" i="9"/>
  <c r="L44" i="9"/>
  <c r="M44" i="9"/>
  <c r="J45" i="9"/>
  <c r="L45" i="9"/>
  <c r="M45" i="9"/>
  <c r="J46" i="9"/>
  <c r="L46" i="9"/>
  <c r="M46" i="9"/>
  <c r="J47" i="9"/>
  <c r="J48" i="9"/>
  <c r="L48" i="9"/>
  <c r="M48" i="9"/>
  <c r="J49" i="9"/>
  <c r="L49" i="9"/>
  <c r="M49" i="9"/>
  <c r="J50" i="9"/>
  <c r="L50" i="9"/>
  <c r="M50" i="9"/>
  <c r="J51" i="9"/>
  <c r="L51" i="9"/>
  <c r="M51" i="9"/>
  <c r="J52" i="9"/>
  <c r="J53" i="9"/>
  <c r="L53" i="9"/>
  <c r="M53" i="9"/>
  <c r="J29" i="9"/>
  <c r="L29" i="9"/>
  <c r="M29" i="9"/>
  <c r="J30" i="9"/>
  <c r="L30" i="9"/>
  <c r="M30" i="9"/>
  <c r="J31" i="9"/>
  <c r="L31" i="9"/>
  <c r="M31" i="9"/>
  <c r="J32" i="9"/>
  <c r="J28" i="9"/>
  <c r="J17" i="9"/>
  <c r="J18" i="9"/>
  <c r="L18" i="9"/>
  <c r="M18" i="9"/>
  <c r="J19" i="9"/>
  <c r="L19" i="9"/>
  <c r="M19" i="9"/>
  <c r="J20" i="9"/>
  <c r="L20" i="9"/>
  <c r="M20" i="9"/>
  <c r="J21" i="9"/>
  <c r="L21" i="9"/>
  <c r="M21" i="9"/>
  <c r="J26" i="9"/>
  <c r="J16" i="9"/>
  <c r="L16" i="9"/>
  <c r="M16" i="9"/>
  <c r="M133" i="9"/>
  <c r="L137" i="9"/>
  <c r="L111" i="9"/>
  <c r="M111" i="9"/>
  <c r="L28" i="9"/>
  <c r="M28" i="9"/>
  <c r="L37" i="9"/>
  <c r="M37" i="9"/>
  <c r="L35" i="9"/>
  <c r="M35" i="9"/>
  <c r="L32" i="9"/>
  <c r="M32" i="9"/>
  <c r="L116" i="9"/>
  <c r="M116" i="9"/>
  <c r="L281" i="9"/>
  <c r="M281" i="9"/>
  <c r="L52" i="9"/>
  <c r="M52" i="9"/>
  <c r="L17" i="9"/>
  <c r="M17" i="9"/>
  <c r="M140" i="9"/>
  <c r="D123" i="9"/>
  <c r="L123" i="9"/>
  <c r="M123" i="9"/>
  <c r="D270" i="9"/>
  <c r="L270" i="9"/>
  <c r="M270" i="9"/>
  <c r="D225" i="9"/>
  <c r="L225" i="9"/>
  <c r="M225" i="9"/>
  <c r="D323" i="9"/>
  <c r="L323" i="9"/>
  <c r="M323" i="9"/>
  <c r="D217" i="9"/>
  <c r="L217" i="9"/>
  <c r="M217" i="9"/>
  <c r="D253" i="9"/>
  <c r="L253" i="9"/>
  <c r="M253" i="9"/>
  <c r="D296" i="9"/>
  <c r="L296" i="9"/>
  <c r="M296" i="9"/>
  <c r="D169" i="9"/>
  <c r="L169" i="9"/>
  <c r="M169" i="9"/>
  <c r="D198" i="9"/>
  <c r="L198" i="9"/>
  <c r="M198" i="9"/>
  <c r="D321" i="9"/>
  <c r="L321" i="9"/>
  <c r="M321" i="9"/>
  <c r="D245" i="9"/>
  <c r="L245" i="9"/>
  <c r="M245" i="9"/>
  <c r="D299" i="9"/>
  <c r="L299" i="9"/>
  <c r="M299" i="9"/>
  <c r="D199" i="9"/>
  <c r="L199" i="9"/>
  <c r="M199" i="9"/>
  <c r="D320" i="9"/>
  <c r="L320" i="9"/>
  <c r="M320" i="9"/>
  <c r="D142" i="9"/>
  <c r="L142" i="9"/>
  <c r="M142" i="9"/>
  <c r="D237" i="9"/>
  <c r="L237" i="9"/>
  <c r="M237" i="9"/>
  <c r="D257" i="9"/>
  <c r="L257" i="9"/>
  <c r="D47" i="9"/>
  <c r="L47" i="9"/>
  <c r="M47" i="9"/>
  <c r="D248" i="9"/>
  <c r="L248" i="9"/>
  <c r="M248" i="9"/>
  <c r="D236" i="9"/>
  <c r="L236" i="9"/>
  <c r="M236" i="9"/>
  <c r="D122" i="9"/>
  <c r="L122" i="9"/>
  <c r="D247" i="9"/>
  <c r="L247" i="9"/>
  <c r="M247" i="9"/>
  <c r="D259" i="9"/>
  <c r="L259" i="9"/>
  <c r="M259" i="9"/>
  <c r="D328" i="9"/>
  <c r="L328" i="9"/>
  <c r="M328" i="9"/>
  <c r="J313" i="9"/>
  <c r="J307" i="9"/>
  <c r="J223" i="9"/>
  <c r="J272" i="9"/>
  <c r="J191" i="9"/>
  <c r="J256" i="9"/>
  <c r="J331" i="9"/>
  <c r="M99" i="9"/>
  <c r="L99" i="9"/>
  <c r="M26" i="9"/>
  <c r="L26" i="9"/>
  <c r="L92" i="9"/>
  <c r="M312" i="9"/>
  <c r="L312" i="9"/>
  <c r="M190" i="9"/>
  <c r="L190" i="9"/>
  <c r="J99" i="9"/>
  <c r="J137" i="9"/>
  <c r="J132" i="9"/>
  <c r="J174" i="9"/>
  <c r="J92" i="9"/>
  <c r="J68" i="9"/>
  <c r="J7" i="9"/>
  <c r="J6" i="9"/>
  <c r="J27" i="9"/>
  <c r="L27" i="9"/>
  <c r="L7" i="9"/>
  <c r="M7" i="9"/>
  <c r="M174" i="9"/>
  <c r="L174" i="9"/>
  <c r="M257" i="9"/>
  <c r="M272" i="9"/>
  <c r="L272" i="9"/>
  <c r="M122" i="9"/>
  <c r="M132" i="9"/>
  <c r="L132" i="9"/>
  <c r="L68" i="9"/>
  <c r="M331" i="9"/>
  <c r="L331" i="9"/>
  <c r="M223" i="9"/>
  <c r="L223" i="9"/>
  <c r="M313" i="9"/>
  <c r="L313" i="9"/>
  <c r="M92" i="9"/>
  <c r="M191" i="9"/>
  <c r="L191" i="9"/>
  <c r="M256" i="9"/>
  <c r="L256" i="9"/>
  <c r="M307" i="9"/>
  <c r="L307" i="9"/>
  <c r="M27" i="9"/>
  <c r="L6" i="9"/>
  <c r="M137" i="9"/>
  <c r="J15" i="9"/>
  <c r="J417" i="9"/>
  <c r="J418" i="9"/>
  <c r="J419" i="9"/>
  <c r="M6" i="9"/>
  <c r="M15" i="9"/>
  <c r="L15" i="9"/>
  <c r="L418" i="9"/>
  <c r="M68" i="9"/>
  <c r="M417" i="9"/>
  <c r="K51" i="6"/>
  <c r="L51" i="6"/>
  <c r="K52" i="6"/>
  <c r="L52" i="6"/>
  <c r="K212" i="6"/>
  <c r="K213" i="6"/>
  <c r="K97" i="6"/>
  <c r="L97" i="6"/>
  <c r="K96" i="6"/>
  <c r="L96" i="6"/>
  <c r="M418" i="9"/>
  <c r="L417" i="9"/>
  <c r="L419" i="9"/>
  <c r="K69" i="6"/>
  <c r="L69" i="6"/>
  <c r="K20" i="6"/>
  <c r="L20" i="6"/>
  <c r="K19" i="6"/>
  <c r="L19" i="6"/>
  <c r="M419" i="9"/>
  <c r="K50" i="6"/>
  <c r="L50" i="6"/>
  <c r="K49" i="6"/>
  <c r="L49" i="6"/>
  <c r="K18" i="6"/>
  <c r="L18" i="6"/>
  <c r="K68" i="6"/>
  <c r="L68" i="6"/>
  <c r="K67" i="6"/>
  <c r="L67" i="6"/>
  <c r="K48" i="6"/>
  <c r="L48" i="6"/>
  <c r="K9" i="6"/>
  <c r="L9" i="6"/>
  <c r="K8" i="6"/>
  <c r="K7" i="6"/>
  <c r="L7" i="6"/>
  <c r="K47" i="6"/>
  <c r="L47" i="6"/>
  <c r="K46" i="6"/>
  <c r="L46" i="6"/>
  <c r="K45" i="6"/>
  <c r="L45" i="6"/>
  <c r="K66" i="6"/>
  <c r="L66" i="6"/>
  <c r="K17" i="6"/>
  <c r="L17" i="6"/>
  <c r="K44" i="6"/>
  <c r="L44" i="6"/>
  <c r="K6" i="6"/>
  <c r="K11" i="6"/>
  <c r="L6" i="6"/>
  <c r="F82" i="6"/>
  <c r="L11" i="6"/>
  <c r="K207" i="6"/>
  <c r="K43" i="6"/>
  <c r="L43" i="6"/>
  <c r="K206" i="6"/>
  <c r="L206" i="6"/>
  <c r="K205" i="6"/>
  <c r="L205" i="6"/>
  <c r="K42" i="6"/>
  <c r="L42" i="6"/>
  <c r="K65" i="6"/>
  <c r="L65" i="6"/>
  <c r="K41" i="6"/>
  <c r="K40" i="6"/>
  <c r="K39" i="6"/>
  <c r="E39" i="6"/>
  <c r="E63" i="6"/>
  <c r="K63" i="6"/>
  <c r="L39" i="6"/>
  <c r="L63" i="6"/>
  <c r="K107" i="6"/>
  <c r="F89" i="6"/>
  <c r="K62" i="6"/>
  <c r="L62" i="6"/>
  <c r="K38" i="6"/>
  <c r="L38" i="6"/>
  <c r="K253" i="6"/>
  <c r="K95" i="6"/>
  <c r="L95" i="6"/>
  <c r="K149" i="6"/>
  <c r="L149" i="6"/>
  <c r="K35" i="6"/>
  <c r="K37" i="6"/>
  <c r="K94" i="6"/>
  <c r="L94" i="6"/>
  <c r="K93" i="6"/>
  <c r="L93" i="6"/>
  <c r="L253" i="6"/>
  <c r="K36" i="6"/>
  <c r="L36" i="6"/>
  <c r="K64" i="6"/>
  <c r="L64" i="6"/>
  <c r="K58" i="1"/>
  <c r="K92" i="6"/>
  <c r="L92" i="6"/>
  <c r="K13" i="6"/>
  <c r="K14" i="6"/>
  <c r="L14" i="6"/>
  <c r="K15" i="6"/>
  <c r="L15" i="6"/>
  <c r="K16" i="6"/>
  <c r="L16" i="6"/>
  <c r="K12" i="6"/>
  <c r="K34" i="6"/>
  <c r="K21" i="6"/>
  <c r="L12" i="6"/>
  <c r="L13" i="6"/>
  <c r="L21" i="6"/>
  <c r="K72" i="6"/>
  <c r="L72" i="6"/>
  <c r="F180" i="6"/>
  <c r="K33" i="6"/>
  <c r="L33" i="6"/>
  <c r="K91" i="6"/>
  <c r="L91" i="6"/>
  <c r="K32" i="6"/>
  <c r="L32" i="6"/>
  <c r="K61" i="6"/>
  <c r="L61" i="6"/>
  <c r="K31" i="6"/>
  <c r="L31" i="6"/>
  <c r="K30" i="6"/>
  <c r="L30" i="6"/>
  <c r="K29" i="6"/>
  <c r="L29" i="6"/>
  <c r="K258" i="6"/>
  <c r="L258" i="6"/>
  <c r="K231" i="6"/>
  <c r="L231" i="6"/>
  <c r="K28" i="6"/>
  <c r="L28" i="6"/>
  <c r="K27" i="6"/>
  <c r="L27" i="6"/>
  <c r="K26" i="6"/>
  <c r="L26" i="6"/>
  <c r="K60" i="6"/>
  <c r="L60" i="6"/>
  <c r="K25" i="6"/>
  <c r="L25" i="6"/>
  <c r="K24" i="6"/>
  <c r="K59" i="6"/>
  <c r="L59" i="6"/>
  <c r="L24" i="6"/>
  <c r="K58" i="6"/>
  <c r="L58" i="6"/>
  <c r="H423" i="1"/>
  <c r="K57" i="6"/>
  <c r="L57" i="6"/>
  <c r="K56" i="6"/>
  <c r="K55" i="6"/>
  <c r="L55" i="6"/>
  <c r="K23" i="6"/>
  <c r="K272" i="6"/>
  <c r="L272" i="6"/>
  <c r="K252" i="6"/>
  <c r="L252" i="6"/>
  <c r="L23" i="6"/>
  <c r="L56" i="6"/>
  <c r="L70" i="6"/>
  <c r="K22" i="6"/>
  <c r="K53" i="6"/>
  <c r="L22" i="6"/>
  <c r="L53" i="6"/>
  <c r="K212" i="1"/>
  <c r="K251" i="6"/>
  <c r="L251" i="6"/>
  <c r="K147" i="6"/>
  <c r="L147" i="6"/>
  <c r="K54" i="6"/>
  <c r="K70" i="6"/>
  <c r="J11" i="1"/>
  <c r="K90" i="6"/>
  <c r="L90" i="6"/>
  <c r="K312" i="1"/>
  <c r="L312" i="1"/>
  <c r="K204" i="6"/>
  <c r="K135" i="6"/>
  <c r="L135" i="6"/>
  <c r="K89" i="6"/>
  <c r="L89" i="6"/>
  <c r="K88" i="6"/>
  <c r="L88" i="6"/>
  <c r="K135" i="1"/>
  <c r="K203" i="6"/>
  <c r="K98" i="1"/>
  <c r="K222" i="6"/>
  <c r="E56" i="1"/>
  <c r="J62" i="1"/>
  <c r="K132" i="6"/>
  <c r="L132" i="6"/>
  <c r="K200" i="6"/>
  <c r="K101" i="6"/>
  <c r="L101" i="6"/>
  <c r="K87" i="6"/>
  <c r="L87" i="6"/>
  <c r="K133" i="6"/>
  <c r="L133" i="6"/>
  <c r="K199" i="6"/>
  <c r="K131" i="6"/>
  <c r="K247" i="6"/>
  <c r="K274" i="6"/>
  <c r="K134" i="6"/>
  <c r="K86" i="6"/>
  <c r="L86" i="6"/>
  <c r="L131" i="6"/>
  <c r="K52" i="1"/>
  <c r="L52" i="1"/>
  <c r="K85" i="6"/>
  <c r="L85" i="6"/>
  <c r="K139" i="1"/>
  <c r="K84" i="6"/>
  <c r="K245" i="6"/>
  <c r="K83" i="6"/>
  <c r="L83" i="6"/>
  <c r="K175" i="6"/>
  <c r="L175" i="6"/>
  <c r="K250" i="6"/>
  <c r="K82" i="6"/>
  <c r="L82" i="6"/>
  <c r="K130" i="6"/>
  <c r="L130" i="6"/>
  <c r="K81" i="6"/>
  <c r="L81" i="6"/>
  <c r="K80" i="6"/>
  <c r="L80" i="6"/>
  <c r="K79" i="6"/>
  <c r="L79" i="6"/>
  <c r="K78" i="6"/>
  <c r="L78" i="6"/>
  <c r="K310" i="1"/>
  <c r="L310" i="1"/>
  <c r="K198" i="6"/>
  <c r="K174" i="6"/>
  <c r="L174" i="6"/>
  <c r="K202" i="6"/>
  <c r="K201" i="6"/>
  <c r="K176" i="6"/>
  <c r="G309" i="1"/>
  <c r="K309" i="1"/>
  <c r="L198" i="6"/>
  <c r="Q73" i="1"/>
  <c r="G100" i="1"/>
  <c r="K100" i="1"/>
  <c r="K77" i="6"/>
  <c r="L77" i="6"/>
  <c r="K76" i="6"/>
  <c r="K75" i="6"/>
  <c r="L75" i="6"/>
  <c r="K74" i="6"/>
  <c r="K98" i="6"/>
  <c r="L76" i="6"/>
  <c r="L74" i="6"/>
  <c r="L98" i="6"/>
  <c r="K146" i="6"/>
  <c r="L146" i="6"/>
  <c r="K97" i="1"/>
  <c r="L97" i="1"/>
  <c r="K173" i="6"/>
  <c r="L173" i="6"/>
  <c r="K129" i="6"/>
  <c r="L129" i="6"/>
  <c r="K197" i="6"/>
  <c r="K51" i="1"/>
  <c r="K211" i="1"/>
  <c r="L197" i="6"/>
  <c r="K96" i="1"/>
  <c r="L96" i="1"/>
  <c r="K196" i="6"/>
  <c r="L196" i="6"/>
  <c r="K128" i="6"/>
  <c r="L128" i="6"/>
  <c r="K145" i="6"/>
  <c r="L145" i="6"/>
  <c r="K172" i="6"/>
  <c r="K244" i="6"/>
  <c r="L244" i="6"/>
  <c r="K171" i="6"/>
  <c r="L171" i="6"/>
  <c r="K170" i="6"/>
  <c r="L170" i="6"/>
  <c r="L172" i="6"/>
  <c r="K127" i="6"/>
  <c r="L127" i="6"/>
  <c r="K126" i="6"/>
  <c r="L126" i="6"/>
  <c r="K195" i="6"/>
  <c r="K144" i="6"/>
  <c r="L195" i="6"/>
  <c r="K125" i="6"/>
  <c r="L125" i="6"/>
  <c r="K169" i="6"/>
  <c r="L169" i="6"/>
  <c r="K100" i="6"/>
  <c r="L100" i="6"/>
  <c r="K99" i="6"/>
  <c r="K102" i="6"/>
  <c r="L99" i="6"/>
  <c r="L102" i="6"/>
  <c r="K143" i="6"/>
  <c r="L143" i="6"/>
  <c r="K194" i="6"/>
  <c r="K124" i="6"/>
  <c r="L124" i="6"/>
  <c r="L194" i="6"/>
  <c r="K193" i="6"/>
  <c r="L193" i="6"/>
  <c r="K123" i="6"/>
  <c r="L123" i="6"/>
  <c r="K122" i="6"/>
  <c r="L122" i="6"/>
  <c r="K121" i="6"/>
  <c r="L121" i="6"/>
  <c r="K95" i="1"/>
  <c r="K120" i="6"/>
  <c r="L120" i="6"/>
  <c r="K186" i="6"/>
  <c r="K119" i="6"/>
  <c r="L119" i="6"/>
  <c r="L186" i="6"/>
  <c r="E118" i="6"/>
  <c r="K118" i="6"/>
  <c r="K142" i="6"/>
  <c r="L142" i="6"/>
  <c r="K168" i="6"/>
  <c r="L168" i="6"/>
  <c r="K117" i="6"/>
  <c r="L117" i="6"/>
  <c r="F28" i="1"/>
  <c r="K192" i="6"/>
  <c r="L192" i="6"/>
  <c r="L118" i="6"/>
  <c r="K116" i="6"/>
  <c r="L116" i="6"/>
  <c r="K115" i="6"/>
  <c r="L115" i="6"/>
  <c r="K114" i="6"/>
  <c r="L114" i="6"/>
  <c r="K185" i="6"/>
  <c r="K342" i="1"/>
  <c r="L342" i="1"/>
  <c r="L185" i="6"/>
  <c r="K166" i="6"/>
  <c r="L166" i="6"/>
  <c r="K112" i="6"/>
  <c r="L112" i="6"/>
  <c r="K111" i="6"/>
  <c r="L111" i="6"/>
  <c r="G106" i="6"/>
  <c r="K184" i="6"/>
  <c r="L184" i="6"/>
  <c r="K183" i="6"/>
  <c r="L183" i="6"/>
  <c r="K191" i="6"/>
  <c r="K165" i="6"/>
  <c r="L165" i="6"/>
  <c r="K164" i="6"/>
  <c r="K190" i="6"/>
  <c r="K50" i="1"/>
  <c r="K243" i="6"/>
  <c r="L243" i="6"/>
  <c r="K382" i="1"/>
  <c r="L382" i="1"/>
  <c r="K110" i="6"/>
  <c r="L110" i="6"/>
  <c r="K109" i="6"/>
  <c r="L109" i="6"/>
  <c r="K271" i="6"/>
  <c r="L271" i="6"/>
  <c r="K108" i="6"/>
  <c r="L108" i="6"/>
  <c r="K182" i="6"/>
  <c r="L182" i="6"/>
  <c r="K94" i="1"/>
  <c r="K189" i="6"/>
  <c r="K167" i="6"/>
  <c r="L164" i="6"/>
  <c r="K188" i="6"/>
  <c r="K152" i="6"/>
  <c r="L152" i="6"/>
  <c r="I63" i="1"/>
  <c r="L188" i="6"/>
  <c r="K221" i="6"/>
  <c r="L221" i="6"/>
  <c r="K220" i="6"/>
  <c r="L220" i="6"/>
  <c r="K381" i="1"/>
  <c r="L381" i="1"/>
  <c r="K163" i="6"/>
  <c r="L163" i="6"/>
  <c r="I238" i="1"/>
  <c r="K242" i="6"/>
  <c r="L242" i="6"/>
  <c r="K162" i="6"/>
  <c r="K241" i="6"/>
  <c r="L241" i="6"/>
  <c r="L162" i="6"/>
  <c r="K270" i="6"/>
  <c r="L270" i="6"/>
  <c r="K269" i="6"/>
  <c r="K265" i="6"/>
  <c r="L265" i="6"/>
  <c r="K161" i="6"/>
  <c r="L161" i="6"/>
  <c r="K160" i="6"/>
  <c r="K240" i="6"/>
  <c r="L240" i="6"/>
  <c r="K239" i="6"/>
  <c r="L239" i="6"/>
  <c r="L160" i="6"/>
  <c r="K159" i="6"/>
  <c r="L159" i="6"/>
  <c r="K106" i="6"/>
  <c r="K105" i="6"/>
  <c r="K104" i="6"/>
  <c r="K103" i="6"/>
  <c r="L106" i="6"/>
  <c r="L104" i="6"/>
  <c r="L103" i="6"/>
  <c r="K49" i="1"/>
  <c r="L49" i="1"/>
  <c r="K54" i="1"/>
  <c r="K238" i="6"/>
  <c r="L238" i="6"/>
  <c r="K380" i="1"/>
  <c r="L380" i="1"/>
  <c r="K158" i="6"/>
  <c r="K141" i="6"/>
  <c r="K148" i="6"/>
  <c r="L148" i="6"/>
  <c r="K140" i="6"/>
  <c r="L140" i="6"/>
  <c r="K139" i="6"/>
  <c r="L139" i="6"/>
  <c r="K138" i="6"/>
  <c r="K137" i="6"/>
  <c r="L141" i="6"/>
  <c r="K150" i="6"/>
  <c r="L138" i="6"/>
  <c r="L137" i="6"/>
  <c r="K93" i="1"/>
  <c r="L93" i="1"/>
  <c r="L150" i="6"/>
  <c r="K237" i="6"/>
  <c r="L237" i="6"/>
  <c r="K236" i="6"/>
  <c r="L236" i="6"/>
  <c r="K274" i="1"/>
  <c r="L274" i="1"/>
  <c r="K48" i="1"/>
  <c r="L48" i="1"/>
  <c r="K92" i="1"/>
  <c r="L92" i="1"/>
  <c r="K235" i="6"/>
  <c r="K341" i="1"/>
  <c r="L235" i="6"/>
  <c r="K47" i="1"/>
  <c r="L47" i="1"/>
  <c r="K219" i="6"/>
  <c r="L219" i="6"/>
  <c r="K218" i="6"/>
  <c r="L218" i="6"/>
  <c r="K46" i="1"/>
  <c r="L46" i="1"/>
  <c r="K45" i="1"/>
  <c r="L45" i="1"/>
  <c r="K91" i="1"/>
  <c r="L91" i="1"/>
  <c r="K234" i="6"/>
  <c r="L234" i="6"/>
  <c r="K44" i="1"/>
  <c r="L44" i="1"/>
  <c r="K233" i="6"/>
  <c r="L233" i="6"/>
  <c r="K217" i="6"/>
  <c r="L217" i="6"/>
  <c r="K151" i="6"/>
  <c r="K157" i="6"/>
  <c r="K156" i="6"/>
  <c r="K155" i="6"/>
  <c r="K154" i="6"/>
  <c r="K153" i="6"/>
  <c r="L156" i="6"/>
  <c r="K177" i="6"/>
  <c r="L154" i="6"/>
  <c r="L155" i="6"/>
  <c r="L153" i="6"/>
  <c r="L151" i="6"/>
  <c r="K232" i="6"/>
  <c r="K90" i="1"/>
  <c r="L90" i="1"/>
  <c r="L177" i="6"/>
  <c r="L232" i="6"/>
  <c r="K89" i="1"/>
  <c r="L89" i="1"/>
  <c r="K216" i="6"/>
  <c r="K87" i="1"/>
  <c r="L87" i="1"/>
  <c r="L216" i="6"/>
  <c r="K273" i="6"/>
  <c r="L273" i="6"/>
  <c r="K257" i="6"/>
  <c r="L257" i="6"/>
  <c r="K249" i="6"/>
  <c r="K248" i="6"/>
  <c r="L248" i="6"/>
  <c r="L249" i="6"/>
  <c r="K84" i="1"/>
  <c r="L84" i="1"/>
  <c r="K86" i="1"/>
  <c r="L86" i="1"/>
  <c r="K230" i="6"/>
  <c r="L230" i="6"/>
  <c r="K264" i="6"/>
  <c r="L264" i="6"/>
  <c r="K43" i="1"/>
  <c r="K268" i="6"/>
  <c r="L268" i="6"/>
  <c r="L43" i="1"/>
  <c r="K88" i="1"/>
  <c r="L88" i="1"/>
  <c r="K85" i="1"/>
  <c r="K198" i="1"/>
  <c r="K10" i="1"/>
  <c r="K263" i="6"/>
  <c r="L263" i="6"/>
  <c r="I8" i="1"/>
  <c r="K8" i="1"/>
  <c r="K215" i="6"/>
  <c r="K187" i="6"/>
  <c r="K181" i="6"/>
  <c r="K178" i="6"/>
  <c r="K179" i="6"/>
  <c r="K180" i="6"/>
  <c r="K208" i="6"/>
  <c r="L180" i="6"/>
  <c r="L187" i="6"/>
  <c r="L178" i="6"/>
  <c r="L181" i="6"/>
  <c r="K214" i="6"/>
  <c r="L214" i="6"/>
  <c r="L208" i="6"/>
  <c r="L213" i="6"/>
  <c r="K267" i="6"/>
  <c r="K266" i="6"/>
  <c r="K340" i="1"/>
  <c r="K379" i="1"/>
  <c r="L379" i="1"/>
  <c r="K83" i="1"/>
  <c r="L83" i="1"/>
  <c r="K42" i="1"/>
  <c r="L42" i="1"/>
  <c r="K82" i="1"/>
  <c r="L82" i="1"/>
  <c r="E262" i="6"/>
  <c r="L212" i="6"/>
  <c r="K81" i="1"/>
  <c r="L81" i="1"/>
  <c r="K395" i="1"/>
  <c r="L395" i="1"/>
  <c r="K339" i="1"/>
  <c r="K211" i="6"/>
  <c r="K210" i="6"/>
  <c r="L210" i="6"/>
  <c r="L223" i="6"/>
  <c r="K209" i="6"/>
  <c r="K223" i="6"/>
  <c r="L339" i="1"/>
  <c r="K80" i="1"/>
  <c r="L80" i="1"/>
  <c r="K79" i="1"/>
  <c r="K229" i="6"/>
  <c r="L229" i="6"/>
  <c r="L79" i="1"/>
  <c r="K41" i="1"/>
  <c r="L41" i="1"/>
  <c r="K246" i="6"/>
  <c r="K9" i="1"/>
  <c r="K40" i="1"/>
  <c r="L40" i="1"/>
  <c r="K39" i="1"/>
  <c r="L39" i="1"/>
  <c r="K394" i="1"/>
  <c r="L394" i="1"/>
  <c r="K77" i="1"/>
  <c r="K147" i="1"/>
  <c r="L147" i="1"/>
  <c r="K38" i="1"/>
  <c r="L38" i="1"/>
  <c r="K37" i="1"/>
  <c r="L37" i="1"/>
  <c r="K256" i="6"/>
  <c r="L256" i="6"/>
  <c r="K255" i="6"/>
  <c r="K262" i="6"/>
  <c r="K261" i="6"/>
  <c r="K260" i="6"/>
  <c r="K228" i="6"/>
  <c r="K227" i="6"/>
  <c r="L227" i="6"/>
  <c r="K226" i="6"/>
  <c r="L226" i="6"/>
  <c r="K225" i="6"/>
  <c r="L225" i="6"/>
  <c r="K224" i="6"/>
  <c r="K254" i="6"/>
  <c r="K259" i="6"/>
  <c r="K275" i="6"/>
  <c r="L228" i="6"/>
  <c r="L260" i="6"/>
  <c r="L261" i="6"/>
  <c r="L224" i="6"/>
  <c r="L254" i="6"/>
  <c r="L262" i="6"/>
  <c r="L255" i="6"/>
  <c r="L259" i="6"/>
  <c r="K78" i="1"/>
  <c r="L78" i="1"/>
  <c r="L275" i="6"/>
  <c r="K36" i="1"/>
  <c r="L36" i="1"/>
  <c r="K76" i="1"/>
  <c r="E76" i="1"/>
  <c r="L76" i="1"/>
  <c r="K35" i="1"/>
  <c r="L35" i="1"/>
  <c r="K34" i="1"/>
  <c r="L34" i="1"/>
  <c r="Q20" i="1"/>
  <c r="Q29" i="1"/>
  <c r="G60" i="1"/>
  <c r="K60" i="1"/>
  <c r="K33" i="1"/>
  <c r="L33" i="1"/>
  <c r="K32" i="1"/>
  <c r="L32" i="1"/>
  <c r="K31" i="1"/>
  <c r="L31" i="1"/>
  <c r="K74" i="1"/>
  <c r="L74" i="1"/>
  <c r="K144" i="1"/>
  <c r="L144" i="1"/>
  <c r="K30" i="1"/>
  <c r="E30" i="1"/>
  <c r="K75" i="1"/>
  <c r="L75" i="1"/>
  <c r="L30" i="1"/>
  <c r="K378" i="1"/>
  <c r="L378" i="1"/>
  <c r="K308" i="1"/>
  <c r="L308" i="1"/>
  <c r="H200" i="1"/>
  <c r="G24" i="1"/>
  <c r="K73" i="1"/>
  <c r="K134" i="1"/>
  <c r="L134" i="1"/>
  <c r="E14" i="1"/>
  <c r="F103" i="1"/>
  <c r="K29" i="1"/>
  <c r="K28" i="1"/>
  <c r="L28" i="1"/>
  <c r="K27" i="1"/>
  <c r="E27" i="1"/>
  <c r="K354" i="1"/>
  <c r="K307" i="1"/>
  <c r="L307" i="1"/>
  <c r="K418" i="1"/>
  <c r="L418" i="1"/>
  <c r="L27" i="1"/>
  <c r="L29" i="1"/>
  <c r="L354" i="1"/>
  <c r="F106" i="1"/>
  <c r="F107" i="1"/>
  <c r="F263" i="1"/>
  <c r="K26" i="1"/>
  <c r="L26" i="1"/>
  <c r="K306" i="1"/>
  <c r="F124" i="1"/>
  <c r="K197" i="1"/>
  <c r="L197" i="1"/>
  <c r="L306" i="1"/>
  <c r="K363" i="1"/>
  <c r="L363" i="1"/>
  <c r="K362" i="1"/>
  <c r="L362" i="1"/>
  <c r="K72" i="1"/>
  <c r="L72" i="1"/>
  <c r="K226" i="1"/>
  <c r="F226" i="1"/>
  <c r="G133" i="1"/>
  <c r="K133" i="1"/>
  <c r="K235" i="1"/>
  <c r="L235" i="1"/>
  <c r="K338" i="1"/>
  <c r="K25" i="1"/>
  <c r="K24" i="1"/>
  <c r="F335" i="1"/>
  <c r="L25" i="1"/>
  <c r="L226" i="1"/>
  <c r="L24" i="1"/>
  <c r="G335" i="1"/>
  <c r="K335" i="1"/>
  <c r="L335" i="1"/>
  <c r="L338" i="1"/>
  <c r="K334" i="1"/>
  <c r="F334" i="1"/>
  <c r="F109" i="1"/>
  <c r="L334" i="1"/>
  <c r="K377" i="1"/>
  <c r="L377" i="1"/>
  <c r="K71" i="1"/>
  <c r="L71" i="1"/>
  <c r="F104" i="1"/>
  <c r="F108" i="1"/>
  <c r="K70" i="1"/>
  <c r="K393" i="1"/>
  <c r="L393" i="1"/>
  <c r="L70" i="1"/>
  <c r="K376" i="1"/>
  <c r="L376" i="1"/>
  <c r="K305" i="1"/>
  <c r="K210" i="1"/>
  <c r="L210" i="1"/>
  <c r="L305" i="1"/>
  <c r="K225" i="1"/>
  <c r="L225" i="1"/>
  <c r="K23" i="1"/>
  <c r="L23" i="1"/>
  <c r="K69" i="1"/>
  <c r="L69" i="1"/>
  <c r="K68" i="1"/>
  <c r="K132" i="1"/>
  <c r="L132" i="1"/>
  <c r="K22" i="1"/>
  <c r="L22" i="1"/>
  <c r="L68" i="1"/>
  <c r="K67" i="1"/>
  <c r="L67" i="1"/>
  <c r="K66" i="1"/>
  <c r="E66" i="1"/>
  <c r="K65" i="1"/>
  <c r="K64" i="1"/>
  <c r="L64" i="1"/>
  <c r="K63" i="1"/>
  <c r="L63" i="1"/>
  <c r="K62" i="1"/>
  <c r="K452" i="1"/>
  <c r="K451" i="1"/>
  <c r="L451" i="1"/>
  <c r="K450" i="1"/>
  <c r="L450" i="1"/>
  <c r="G449" i="1"/>
  <c r="K449" i="1"/>
  <c r="K487" i="1"/>
  <c r="K486" i="1"/>
  <c r="L486" i="1"/>
  <c r="L488" i="1"/>
  <c r="K485" i="1"/>
  <c r="K283" i="1"/>
  <c r="L283" i="1"/>
  <c r="K282" i="1"/>
  <c r="L282" i="1"/>
  <c r="K281" i="1"/>
  <c r="L281" i="1"/>
  <c r="K280" i="1"/>
  <c r="L280" i="1"/>
  <c r="G279" i="1"/>
  <c r="K279" i="1"/>
  <c r="K435" i="1"/>
  <c r="K434" i="1"/>
  <c r="L434" i="1"/>
  <c r="K433" i="1"/>
  <c r="L433" i="1"/>
  <c r="K287" i="1"/>
  <c r="K460" i="1"/>
  <c r="K459" i="1"/>
  <c r="K458" i="1"/>
  <c r="K457" i="1"/>
  <c r="L457" i="1"/>
  <c r="L461" i="1"/>
  <c r="K465" i="1"/>
  <c r="K464" i="1"/>
  <c r="K463" i="1"/>
  <c r="K462" i="1"/>
  <c r="L462" i="1"/>
  <c r="L466" i="1"/>
  <c r="K493" i="1"/>
  <c r="K492" i="1"/>
  <c r="K491" i="1"/>
  <c r="K489" i="1"/>
  <c r="L489" i="1"/>
  <c r="L494" i="1"/>
  <c r="L469" i="1"/>
  <c r="L468" i="1"/>
  <c r="K467" i="1"/>
  <c r="K469" i="1"/>
  <c r="K392" i="1"/>
  <c r="L392" i="1"/>
  <c r="K391" i="1"/>
  <c r="L391" i="1"/>
  <c r="K390" i="1"/>
  <c r="L390" i="1"/>
  <c r="K389" i="1"/>
  <c r="K388" i="1"/>
  <c r="L388" i="1"/>
  <c r="K387" i="1"/>
  <c r="L387" i="1"/>
  <c r="K386" i="1"/>
  <c r="K385" i="1"/>
  <c r="L385" i="1"/>
  <c r="K384" i="1"/>
  <c r="K483" i="1"/>
  <c r="K482" i="1"/>
  <c r="K481" i="1"/>
  <c r="K480" i="1"/>
  <c r="K479" i="1"/>
  <c r="K478" i="1"/>
  <c r="K477" i="1"/>
  <c r="K476" i="1"/>
  <c r="K475" i="1"/>
  <c r="K474" i="1"/>
  <c r="K473" i="1"/>
  <c r="L473" i="1"/>
  <c r="L484" i="1"/>
  <c r="K472" i="1"/>
  <c r="K471" i="1"/>
  <c r="K470" i="1"/>
  <c r="K502" i="1"/>
  <c r="L502" i="1"/>
  <c r="K501" i="1"/>
  <c r="L501" i="1"/>
  <c r="K500" i="1"/>
  <c r="L500" i="1"/>
  <c r="K499" i="1"/>
  <c r="L499" i="1"/>
  <c r="K498" i="1"/>
  <c r="L498" i="1"/>
  <c r="K497" i="1"/>
  <c r="L497" i="1"/>
  <c r="K496" i="1"/>
  <c r="K57" i="1"/>
  <c r="K56" i="1"/>
  <c r="K55" i="1"/>
  <c r="L55" i="1"/>
  <c r="K53" i="1"/>
  <c r="K21" i="1"/>
  <c r="L21" i="1"/>
  <c r="K20" i="1"/>
  <c r="L20" i="1"/>
  <c r="K19" i="1"/>
  <c r="E19" i="1"/>
  <c r="K18" i="1"/>
  <c r="K17" i="1"/>
  <c r="K16" i="1"/>
  <c r="L16" i="1"/>
  <c r="K15" i="1"/>
  <c r="K14" i="1"/>
  <c r="K13" i="1"/>
  <c r="L13" i="1"/>
  <c r="K12" i="1"/>
  <c r="L12" i="1"/>
  <c r="K11" i="1"/>
  <c r="K7" i="1"/>
  <c r="K446" i="1"/>
  <c r="K445" i="1"/>
  <c r="K448" i="1"/>
  <c r="K455" i="1"/>
  <c r="K454" i="1"/>
  <c r="K416" i="1"/>
  <c r="K415" i="1"/>
  <c r="L415" i="1"/>
  <c r="K414" i="1"/>
  <c r="L414" i="1"/>
  <c r="K413" i="1"/>
  <c r="K412" i="1"/>
  <c r="L412" i="1"/>
  <c r="K411" i="1"/>
  <c r="K375" i="1"/>
  <c r="K374" i="1"/>
  <c r="K373" i="1"/>
  <c r="L373" i="1"/>
  <c r="K372" i="1"/>
  <c r="L372" i="1"/>
  <c r="K371" i="1"/>
  <c r="L371" i="1"/>
  <c r="K370" i="1"/>
  <c r="L370" i="1"/>
  <c r="K369" i="1"/>
  <c r="L369" i="1"/>
  <c r="K368" i="1"/>
  <c r="K367" i="1"/>
  <c r="F367" i="1"/>
  <c r="K366" i="1"/>
  <c r="K365" i="1"/>
  <c r="K286" i="1"/>
  <c r="L286" i="1"/>
  <c r="K285" i="1"/>
  <c r="K361" i="1"/>
  <c r="L361" i="1"/>
  <c r="K360" i="1"/>
  <c r="L360" i="1"/>
  <c r="K359" i="1"/>
  <c r="L359" i="1"/>
  <c r="K358" i="1"/>
  <c r="L358" i="1"/>
  <c r="K357" i="1"/>
  <c r="L357" i="1"/>
  <c r="K356" i="1"/>
  <c r="G276" i="1"/>
  <c r="K276" i="1"/>
  <c r="L276" i="1"/>
  <c r="K275" i="1"/>
  <c r="L275" i="1"/>
  <c r="K273" i="1"/>
  <c r="L273" i="1"/>
  <c r="K272" i="1"/>
  <c r="L272" i="1"/>
  <c r="K271" i="1"/>
  <c r="L271" i="1"/>
  <c r="K270" i="1"/>
  <c r="L270" i="1"/>
  <c r="K269" i="1"/>
  <c r="K268" i="1"/>
  <c r="L268" i="1"/>
  <c r="K267" i="1"/>
  <c r="L267" i="1"/>
  <c r="K266" i="1"/>
  <c r="L266" i="1"/>
  <c r="K265" i="1"/>
  <c r="L265" i="1"/>
  <c r="K264" i="1"/>
  <c r="L264" i="1"/>
  <c r="K263" i="1"/>
  <c r="L263" i="1"/>
  <c r="K262" i="1"/>
  <c r="L262" i="1"/>
  <c r="K261" i="1"/>
  <c r="L261" i="1"/>
  <c r="K260" i="1"/>
  <c r="L260" i="1"/>
  <c r="K259" i="1"/>
  <c r="L259" i="1"/>
  <c r="K258" i="1"/>
  <c r="L258" i="1"/>
  <c r="K257" i="1"/>
  <c r="K256" i="1"/>
  <c r="L256" i="1"/>
  <c r="K255" i="1"/>
  <c r="K254" i="1"/>
  <c r="K253" i="1"/>
  <c r="L253" i="1"/>
  <c r="K252" i="1"/>
  <c r="L252" i="1"/>
  <c r="K251" i="1"/>
  <c r="L251" i="1"/>
  <c r="K250" i="1"/>
  <c r="L250" i="1"/>
  <c r="K249" i="1"/>
  <c r="L249" i="1"/>
  <c r="K248" i="1"/>
  <c r="L248" i="1"/>
  <c r="K247" i="1"/>
  <c r="K353" i="1"/>
  <c r="K352" i="1"/>
  <c r="K351" i="1"/>
  <c r="L351" i="1"/>
  <c r="K350" i="1"/>
  <c r="L350" i="1"/>
  <c r="K349" i="1"/>
  <c r="K348" i="1"/>
  <c r="L348" i="1"/>
  <c r="K347" i="1"/>
  <c r="L347" i="1"/>
  <c r="K346" i="1"/>
  <c r="K345" i="1"/>
  <c r="K336" i="1"/>
  <c r="L336" i="1"/>
  <c r="K333" i="1"/>
  <c r="L333" i="1"/>
  <c r="K332" i="1"/>
  <c r="L332" i="1"/>
  <c r="K331" i="1"/>
  <c r="L331" i="1"/>
  <c r="K330" i="1"/>
  <c r="K329" i="1"/>
  <c r="L329" i="1"/>
  <c r="E329" i="1"/>
  <c r="K328" i="1"/>
  <c r="L328" i="1"/>
  <c r="K327" i="1"/>
  <c r="L327" i="1"/>
  <c r="K326" i="1"/>
  <c r="L326" i="1"/>
  <c r="K325" i="1"/>
  <c r="K322" i="1"/>
  <c r="K321" i="1"/>
  <c r="K320" i="1"/>
  <c r="K319" i="1"/>
  <c r="L319" i="1"/>
  <c r="K318" i="1"/>
  <c r="L318" i="1"/>
  <c r="K317" i="1"/>
  <c r="L317" i="1"/>
  <c r="K316" i="1"/>
  <c r="K315" i="1"/>
  <c r="K304" i="1"/>
  <c r="K303" i="1"/>
  <c r="L303" i="1"/>
  <c r="K302" i="1"/>
  <c r="L302" i="1"/>
  <c r="K301" i="1"/>
  <c r="L301" i="1"/>
  <c r="K300" i="1"/>
  <c r="K299" i="1"/>
  <c r="L299" i="1"/>
  <c r="K298" i="1"/>
  <c r="L298" i="1"/>
  <c r="K297" i="1"/>
  <c r="L297" i="1"/>
  <c r="K296" i="1"/>
  <c r="L296" i="1"/>
  <c r="K295" i="1"/>
  <c r="L295" i="1"/>
  <c r="K294" i="1"/>
  <c r="L294" i="1"/>
  <c r="K293" i="1"/>
  <c r="L293" i="1"/>
  <c r="K292" i="1"/>
  <c r="L292" i="1"/>
  <c r="K291" i="1"/>
  <c r="K245" i="1"/>
  <c r="K244" i="1"/>
  <c r="L244" i="1"/>
  <c r="K243" i="1"/>
  <c r="K242" i="1"/>
  <c r="L242" i="1"/>
  <c r="K241" i="1"/>
  <c r="L241" i="1"/>
  <c r="L240" i="1"/>
  <c r="K239" i="1"/>
  <c r="L239" i="1"/>
  <c r="K238" i="1"/>
  <c r="L238" i="1"/>
  <c r="K234" i="1"/>
  <c r="L234" i="1"/>
  <c r="K233" i="1"/>
  <c r="L233" i="1"/>
  <c r="K232" i="1"/>
  <c r="L232" i="1"/>
  <c r="K231" i="1"/>
  <c r="K230" i="1"/>
  <c r="L230" i="1"/>
  <c r="K229" i="1"/>
  <c r="L229" i="1"/>
  <c r="K228" i="1"/>
  <c r="K224" i="1"/>
  <c r="L224" i="1"/>
  <c r="K223" i="1"/>
  <c r="L223" i="1"/>
  <c r="K222" i="1"/>
  <c r="L222" i="1"/>
  <c r="K221" i="1"/>
  <c r="L221" i="1"/>
  <c r="K220" i="1"/>
  <c r="L220" i="1"/>
  <c r="K219" i="1"/>
  <c r="L219" i="1"/>
  <c r="K218" i="1"/>
  <c r="L218" i="1"/>
  <c r="K217" i="1"/>
  <c r="K216" i="1"/>
  <c r="L216" i="1"/>
  <c r="K215" i="1"/>
  <c r="K214" i="1"/>
  <c r="K209" i="1"/>
  <c r="K208" i="1"/>
  <c r="L208" i="1"/>
  <c r="E208" i="1"/>
  <c r="K207" i="1"/>
  <c r="L207" i="1"/>
  <c r="K206" i="1"/>
  <c r="L206" i="1"/>
  <c r="K205" i="1"/>
  <c r="L205" i="1"/>
  <c r="K204" i="1"/>
  <c r="L204" i="1"/>
  <c r="K203" i="1"/>
  <c r="L203" i="1"/>
  <c r="K202" i="1"/>
  <c r="K200" i="1"/>
  <c r="K196" i="1"/>
  <c r="L196" i="1"/>
  <c r="K195" i="1"/>
  <c r="L195" i="1"/>
  <c r="K194" i="1"/>
  <c r="L194" i="1"/>
  <c r="K193" i="1"/>
  <c r="L193" i="1"/>
  <c r="K192" i="1"/>
  <c r="K191" i="1"/>
  <c r="L191" i="1"/>
  <c r="K190" i="1"/>
  <c r="L190" i="1"/>
  <c r="K189" i="1"/>
  <c r="K188" i="1"/>
  <c r="L188" i="1"/>
  <c r="K187" i="1"/>
  <c r="L187" i="1"/>
  <c r="K186" i="1"/>
  <c r="K185" i="1"/>
  <c r="L185" i="1"/>
  <c r="K184" i="1"/>
  <c r="L184" i="1"/>
  <c r="K183" i="1"/>
  <c r="L183" i="1"/>
  <c r="K182" i="1"/>
  <c r="K181" i="1"/>
  <c r="L181" i="1"/>
  <c r="K180" i="1"/>
  <c r="K179" i="1"/>
  <c r="L179" i="1"/>
  <c r="K178" i="1"/>
  <c r="K177" i="1"/>
  <c r="L177" i="1"/>
  <c r="K176" i="1"/>
  <c r="L176" i="1"/>
  <c r="K175" i="1"/>
  <c r="K173" i="1"/>
  <c r="K172" i="1"/>
  <c r="K171" i="1"/>
  <c r="L171" i="1"/>
  <c r="K170" i="1"/>
  <c r="L170" i="1"/>
  <c r="G169" i="1"/>
  <c r="K169" i="1"/>
  <c r="K168" i="1"/>
  <c r="L168" i="1"/>
  <c r="K167" i="1"/>
  <c r="L167" i="1"/>
  <c r="K166" i="1"/>
  <c r="L166" i="1"/>
  <c r="K165" i="1"/>
  <c r="K164" i="1"/>
  <c r="K163" i="1"/>
  <c r="K162" i="1"/>
  <c r="L162" i="1"/>
  <c r="K161" i="1"/>
  <c r="L161" i="1"/>
  <c r="K160" i="1"/>
  <c r="L160" i="1"/>
  <c r="K159" i="1"/>
  <c r="E159" i="1"/>
  <c r="K158" i="1"/>
  <c r="L158" i="1"/>
  <c r="E158" i="1"/>
  <c r="K157" i="1"/>
  <c r="L157" i="1"/>
  <c r="K156" i="1"/>
  <c r="L156" i="1"/>
  <c r="K155" i="1"/>
  <c r="K154" i="1"/>
  <c r="L154" i="1"/>
  <c r="K153" i="1"/>
  <c r="L153" i="1"/>
  <c r="K152" i="1"/>
  <c r="L152" i="1"/>
  <c r="K151" i="1"/>
  <c r="L151" i="1"/>
  <c r="K150" i="1"/>
  <c r="L150" i="1"/>
  <c r="K149" i="1"/>
  <c r="K143" i="1"/>
  <c r="E143" i="1"/>
  <c r="K142" i="1"/>
  <c r="L142" i="1"/>
  <c r="K141" i="1"/>
  <c r="K138" i="1"/>
  <c r="K137" i="1"/>
  <c r="K136" i="1"/>
  <c r="K131" i="1"/>
  <c r="L131" i="1"/>
  <c r="K130" i="1"/>
  <c r="L130" i="1"/>
  <c r="K129" i="1"/>
  <c r="L129" i="1"/>
  <c r="K128" i="1"/>
  <c r="K127" i="1"/>
  <c r="L127" i="1"/>
  <c r="K126" i="1"/>
  <c r="L126" i="1"/>
  <c r="K125" i="1"/>
  <c r="K124" i="1"/>
  <c r="L124" i="1"/>
  <c r="K123" i="1"/>
  <c r="K122" i="1"/>
  <c r="L122" i="1"/>
  <c r="K121" i="1"/>
  <c r="L121" i="1"/>
  <c r="K120" i="1"/>
  <c r="L120" i="1"/>
  <c r="K119" i="1"/>
  <c r="L119" i="1"/>
  <c r="K118" i="1"/>
  <c r="K117" i="1"/>
  <c r="L117" i="1"/>
  <c r="K115" i="1"/>
  <c r="L115" i="1"/>
  <c r="K114" i="1"/>
  <c r="L114" i="1"/>
  <c r="K113" i="1"/>
  <c r="L113" i="1"/>
  <c r="K112" i="1"/>
  <c r="L112" i="1"/>
  <c r="K111" i="1"/>
  <c r="L111" i="1"/>
  <c r="K110" i="1"/>
  <c r="F110" i="1"/>
  <c r="E110" i="1"/>
  <c r="K109" i="1"/>
  <c r="L109" i="1"/>
  <c r="K108" i="1"/>
  <c r="L108" i="1"/>
  <c r="K107" i="1"/>
  <c r="L107" i="1"/>
  <c r="K106" i="1"/>
  <c r="L106" i="1"/>
  <c r="K104" i="1"/>
  <c r="L104" i="1"/>
  <c r="K103" i="1"/>
  <c r="L103" i="1"/>
  <c r="K102" i="1"/>
  <c r="K290" i="1"/>
  <c r="K313" i="1"/>
  <c r="K213" i="1"/>
  <c r="K101" i="1"/>
  <c r="L11" i="1"/>
  <c r="K61" i="1"/>
  <c r="K140" i="1"/>
  <c r="K343" i="1"/>
  <c r="K284" i="1"/>
  <c r="K383" i="1"/>
  <c r="K199" i="1"/>
  <c r="K396" i="1"/>
  <c r="K323" i="1"/>
  <c r="K246" i="1"/>
  <c r="K148" i="1"/>
  <c r="K278" i="1"/>
  <c r="K237" i="1"/>
  <c r="K174" i="1"/>
  <c r="K227" i="1"/>
  <c r="K355" i="1"/>
  <c r="L65" i="1"/>
  <c r="L66" i="1"/>
  <c r="L101" i="1"/>
  <c r="L245" i="1"/>
  <c r="L246" i="1"/>
  <c r="L186" i="1"/>
  <c r="L343" i="1"/>
  <c r="L389" i="1"/>
  <c r="L17" i="1"/>
  <c r="K419" i="1"/>
  <c r="K364" i="1"/>
  <c r="L315" i="1"/>
  <c r="L323" i="1"/>
  <c r="L285" i="1"/>
  <c r="L149" i="1"/>
  <c r="L411" i="1"/>
  <c r="L141" i="1"/>
  <c r="L102" i="1"/>
  <c r="L356" i="1"/>
  <c r="L364" i="1"/>
  <c r="L15" i="1"/>
  <c r="L14" i="1"/>
  <c r="L214" i="1"/>
  <c r="L227" i="1"/>
  <c r="L365" i="1"/>
  <c r="L247" i="1"/>
  <c r="L278" i="1"/>
  <c r="L367" i="1"/>
  <c r="L454" i="1"/>
  <c r="K456" i="1"/>
  <c r="L143" i="1"/>
  <c r="K503" i="1"/>
  <c r="L19" i="1"/>
  <c r="K488" i="1"/>
  <c r="K453" i="1"/>
  <c r="L453" i="1"/>
  <c r="L503" i="1"/>
  <c r="L159" i="1"/>
  <c r="K461" i="1"/>
  <c r="K494" i="1"/>
  <c r="L291" i="1"/>
  <c r="L313" i="1"/>
  <c r="L110" i="1"/>
  <c r="L200" i="1"/>
  <c r="L213" i="1"/>
  <c r="K436" i="1"/>
  <c r="K484" i="1"/>
  <c r="K466" i="1"/>
  <c r="K510" i="1"/>
  <c r="L279" i="1"/>
  <c r="L284" i="1"/>
  <c r="L175" i="1"/>
  <c r="L228" i="1"/>
  <c r="L237" i="1"/>
  <c r="L455" i="1"/>
  <c r="L287" i="1"/>
  <c r="L366" i="1"/>
  <c r="L345" i="1"/>
  <c r="L355" i="1"/>
  <c r="L384" i="1"/>
  <c r="L416" i="1"/>
  <c r="L290" i="1"/>
  <c r="L140" i="1"/>
  <c r="L61" i="1"/>
  <c r="L199" i="1"/>
  <c r="L383" i="1"/>
  <c r="L396" i="1"/>
  <c r="L419" i="1"/>
  <c r="L436" i="1"/>
  <c r="L148" i="1"/>
  <c r="L174" i="1"/>
  <c r="L456" i="1"/>
  <c r="L510" i="1"/>
  <c r="L5" i="1"/>
  <c r="K113" i="6"/>
  <c r="K136" i="6"/>
  <c r="K71" i="6"/>
  <c r="L71" i="6"/>
  <c r="L113" i="6"/>
  <c r="L136" i="6"/>
  <c r="L73" i="6"/>
  <c r="L4" i="6"/>
  <c r="L279" i="6"/>
  <c r="K73" i="6"/>
  <c r="P22" i="18" l="1"/>
  <c r="P79" i="18"/>
  <c r="P41" i="18"/>
  <c r="N164" i="18"/>
  <c r="P58" i="18"/>
  <c r="P17" i="18"/>
  <c r="M164" i="18"/>
  <c r="N63" i="18"/>
  <c r="N58" i="18"/>
  <c r="P38" i="18"/>
  <c r="M6" i="12"/>
  <c r="M16" i="12" s="1"/>
  <c r="N194" i="12"/>
  <c r="M117" i="12"/>
  <c r="N378" i="12"/>
  <c r="M402" i="12"/>
  <c r="M227" i="12"/>
  <c r="M470" i="12"/>
  <c r="M34" i="12"/>
  <c r="M567" i="12"/>
  <c r="M571" i="12" s="1"/>
  <c r="M253" i="12"/>
  <c r="M285" i="12"/>
  <c r="M310" i="12"/>
  <c r="N258" i="12"/>
  <c r="N129" i="12"/>
  <c r="M175" i="12"/>
  <c r="N287" i="12"/>
  <c r="N286" i="12"/>
  <c r="M236" i="12"/>
  <c r="N301" i="12"/>
  <c r="M552" i="12"/>
  <c r="M558" i="12" s="1"/>
  <c r="H375" i="12"/>
  <c r="L375" i="12" s="1"/>
  <c r="N375" i="12" s="1"/>
  <c r="M352" i="12"/>
  <c r="M121" i="12"/>
  <c r="N564" i="12"/>
  <c r="N568" i="12" s="1"/>
  <c r="M171" i="12"/>
  <c r="M167" i="12"/>
  <c r="N113" i="12"/>
  <c r="M300" i="12"/>
  <c r="N215" i="12"/>
  <c r="M201" i="12"/>
  <c r="M224" i="12"/>
  <c r="M266" i="12"/>
  <c r="N183" i="12"/>
  <c r="M57" i="12"/>
  <c r="N382" i="12"/>
  <c r="N334" i="12"/>
  <c r="M245" i="12"/>
  <c r="N302" i="12"/>
  <c r="N187" i="12"/>
  <c r="N340" i="12"/>
  <c r="N335" i="12"/>
  <c r="M106" i="12"/>
  <c r="M315" i="12"/>
  <c r="M161" i="12"/>
  <c r="M560" i="12"/>
  <c r="M189" i="12"/>
  <c r="N46" i="12"/>
  <c r="M55" i="12"/>
  <c r="N198" i="12"/>
  <c r="M316" i="12"/>
  <c r="N169" i="12"/>
  <c r="N25" i="12"/>
  <c r="M177" i="12"/>
  <c r="N289" i="12"/>
  <c r="N689" i="12"/>
  <c r="M50" i="12"/>
  <c r="M63" i="12"/>
  <c r="N307" i="12"/>
  <c r="N165" i="12"/>
  <c r="M32" i="12"/>
  <c r="M173" i="12"/>
  <c r="M18" i="12"/>
  <c r="M490" i="12"/>
  <c r="N35" i="12"/>
  <c r="N222" i="12"/>
  <c r="M230" i="12"/>
  <c r="N237" i="12"/>
  <c r="M459" i="12"/>
  <c r="N343" i="12"/>
  <c r="N56" i="12"/>
  <c r="N339" i="12"/>
  <c r="N204" i="12"/>
  <c r="M210" i="12"/>
  <c r="N214" i="12"/>
  <c r="M168" i="12"/>
  <c r="N322" i="12"/>
  <c r="N377" i="12"/>
  <c r="M265" i="12"/>
  <c r="M570" i="12"/>
  <c r="N964" i="12"/>
  <c r="M522" i="12"/>
  <c r="M551" i="12" s="1"/>
  <c r="M559" i="12"/>
  <c r="M563" i="12" s="1"/>
  <c r="M62" i="12"/>
  <c r="N297" i="12"/>
  <c r="N249" i="12"/>
  <c r="N261" i="12"/>
  <c r="N181" i="12"/>
  <c r="N157" i="12"/>
  <c r="N88" i="12"/>
  <c r="M349" i="12"/>
  <c r="M270" i="12"/>
  <c r="M155" i="12"/>
  <c r="N269" i="12"/>
  <c r="M130" i="12"/>
  <c r="M256" i="12"/>
  <c r="N312" i="12"/>
  <c r="M345" i="12"/>
  <c r="N344" i="12"/>
  <c r="M220" i="12"/>
  <c r="N252" i="12"/>
  <c r="M150" i="12"/>
  <c r="N523" i="12"/>
  <c r="M525" i="12"/>
  <c r="N199" i="12"/>
  <c r="N400" i="12"/>
  <c r="L111" i="12"/>
  <c r="M326" i="12"/>
  <c r="N87" i="12"/>
  <c r="M70" i="12"/>
  <c r="M118" i="12"/>
  <c r="M176" i="12"/>
  <c r="M319" i="12"/>
  <c r="N138" i="12"/>
  <c r="N205" i="12"/>
  <c r="M185" i="12"/>
  <c r="M466" i="12"/>
  <c r="M562" i="12"/>
  <c r="M28" i="12"/>
  <c r="N595" i="12"/>
  <c r="N109" i="12"/>
  <c r="N783" i="12"/>
  <c r="N676" i="12"/>
  <c r="N471" i="12"/>
  <c r="N263" i="12"/>
  <c r="N221" i="12"/>
  <c r="N324" i="12"/>
  <c r="M36" i="12"/>
  <c r="M566" i="12"/>
  <c r="M380" i="12"/>
  <c r="M485" i="12"/>
  <c r="N159" i="12"/>
  <c r="M203" i="12"/>
  <c r="N351" i="12"/>
  <c r="M306" i="12"/>
  <c r="N226" i="12"/>
  <c r="N94" i="12"/>
  <c r="M85" i="12"/>
  <c r="N140" i="12"/>
  <c r="M65" i="12"/>
  <c r="N136" i="12"/>
  <c r="N634" i="12"/>
  <c r="L208" i="12"/>
  <c r="M242" i="12"/>
  <c r="M277" i="12" s="1"/>
  <c r="M80" i="12"/>
  <c r="M103" i="12" s="1"/>
  <c r="M193" i="12"/>
  <c r="N192" i="12"/>
  <c r="M350" i="12"/>
  <c r="M296" i="12"/>
  <c r="N248" i="12"/>
  <c r="N99" i="12"/>
  <c r="N303" i="12"/>
  <c r="M213" i="12"/>
  <c r="M132" i="12"/>
  <c r="M212" i="12"/>
  <c r="M86" i="12"/>
  <c r="M347" i="12"/>
  <c r="N154" i="12"/>
  <c r="M58" i="12"/>
  <c r="M332" i="12"/>
  <c r="M196" i="12"/>
  <c r="M299" i="12"/>
  <c r="N125" i="12"/>
  <c r="N218" i="12"/>
  <c r="M397" i="12"/>
  <c r="M469" i="12"/>
  <c r="M472" i="12"/>
  <c r="L648" i="12"/>
  <c r="N707" i="12"/>
  <c r="N708" i="12" s="1"/>
  <c r="N182" i="12"/>
  <c r="M182" i="12"/>
  <c r="M195" i="12"/>
  <c r="N195" i="12"/>
  <c r="N216" i="12"/>
  <c r="M216" i="12"/>
  <c r="N309" i="12"/>
  <c r="M309" i="12"/>
  <c r="M379" i="12"/>
  <c r="N379" i="12"/>
  <c r="N458" i="12"/>
  <c r="M458" i="12"/>
  <c r="N463" i="12"/>
  <c r="M463" i="12"/>
  <c r="N467" i="12"/>
  <c r="M467" i="12"/>
  <c r="N524" i="12"/>
  <c r="M524" i="12"/>
  <c r="M250" i="12"/>
  <c r="N250" i="12"/>
  <c r="L558" i="12"/>
  <c r="M271" i="12"/>
  <c r="N267" i="12"/>
  <c r="N320" i="12"/>
  <c r="M553" i="12"/>
  <c r="M9" i="12"/>
  <c r="N9" i="12"/>
  <c r="N141" i="12"/>
  <c r="M141" i="12"/>
  <c r="M593" i="12"/>
  <c r="M635" i="12" s="1"/>
  <c r="N593" i="12"/>
  <c r="N202" i="12"/>
  <c r="M202" i="12"/>
  <c r="M246" i="12"/>
  <c r="N246" i="12"/>
  <c r="M259" i="12"/>
  <c r="N259" i="12"/>
  <c r="M148" i="12"/>
  <c r="M152" i="12" s="1"/>
  <c r="N229" i="12"/>
  <c r="M158" i="12"/>
  <c r="N133" i="12"/>
  <c r="M22" i="12"/>
  <c r="N178" i="12"/>
  <c r="N83" i="12"/>
  <c r="M83" i="12"/>
  <c r="M126" i="12"/>
  <c r="N126" i="12"/>
  <c r="M225" i="12"/>
  <c r="N225" i="12"/>
  <c r="N233" i="12"/>
  <c r="N39" i="12"/>
  <c r="M39" i="12"/>
  <c r="N43" i="12"/>
  <c r="M43" i="12"/>
  <c r="M47" i="12"/>
  <c r="N47" i="12"/>
  <c r="N60" i="12"/>
  <c r="M60" i="12"/>
  <c r="M275" i="12"/>
  <c r="N275" i="12"/>
  <c r="M209" i="12"/>
  <c r="M241" i="12" s="1"/>
  <c r="N163" i="12"/>
  <c r="N179" i="12"/>
  <c r="N23" i="12"/>
  <c r="M40" i="12"/>
  <c r="N281" i="12"/>
  <c r="N234" i="12"/>
  <c r="N342" i="12"/>
  <c r="N19" i="12"/>
  <c r="M53" i="12"/>
  <c r="N313" i="12"/>
  <c r="N28" i="12"/>
  <c r="M295" i="12"/>
  <c r="M330" i="12" s="1"/>
  <c r="N17" i="12"/>
  <c r="N1013" i="12"/>
  <c r="L792" i="12"/>
  <c r="N123" i="12"/>
  <c r="N15" i="12"/>
  <c r="M84" i="12"/>
  <c r="M119" i="12"/>
  <c r="M10" i="12"/>
  <c r="N96" i="12"/>
  <c r="M149" i="12"/>
  <c r="N396" i="12"/>
  <c r="N550" i="12"/>
  <c r="N775" i="12"/>
  <c r="N255" i="12"/>
  <c r="M255" i="12"/>
  <c r="N280" i="12"/>
  <c r="M280" i="12"/>
  <c r="N308" i="12"/>
  <c r="N89" i="12"/>
  <c r="N100" i="12"/>
  <c r="N61" i="12"/>
  <c r="N124" i="12"/>
  <c r="N260" i="12"/>
  <c r="N180" i="12"/>
  <c r="N200" i="12"/>
  <c r="N68" i="12"/>
  <c r="N97" i="12"/>
  <c r="N69" i="12"/>
  <c r="N45" i="12"/>
  <c r="N268" i="12"/>
  <c r="N188" i="12"/>
  <c r="N164" i="12"/>
  <c r="N116" i="12"/>
  <c r="N93" i="12"/>
  <c r="M54" i="12"/>
  <c r="N92" i="12"/>
  <c r="N554" i="12"/>
  <c r="N495" i="12"/>
  <c r="M487" i="12"/>
  <c r="M521" i="12" s="1"/>
  <c r="L241" i="12"/>
  <c r="N81" i="12"/>
  <c r="M81" i="12"/>
  <c r="M112" i="12"/>
  <c r="M147" i="12" s="1"/>
  <c r="N112" i="12"/>
  <c r="M231" i="12"/>
  <c r="N231" i="12"/>
  <c r="N304" i="12"/>
  <c r="M304" i="12"/>
  <c r="N491" i="12"/>
  <c r="M491" i="12"/>
  <c r="L712" i="12"/>
  <c r="N709" i="12"/>
  <c r="N712" i="12" s="1"/>
  <c r="M102" i="12"/>
  <c r="M135" i="12"/>
  <c r="M20" i="12"/>
  <c r="M314" i="12"/>
  <c r="N120" i="12"/>
  <c r="N160" i="12"/>
  <c r="N172" i="12"/>
  <c r="M333" i="12"/>
  <c r="N197" i="12"/>
  <c r="N184" i="12"/>
  <c r="M244" i="12"/>
  <c r="M21" i="12"/>
  <c r="M42" i="12"/>
  <c r="M283" i="12"/>
  <c r="N114" i="12"/>
  <c r="M114" i="12"/>
  <c r="N13" i="12"/>
  <c r="M13" i="12"/>
  <c r="N827" i="12"/>
  <c r="L883" i="12"/>
  <c r="M49" i="12"/>
  <c r="M11" i="12"/>
  <c r="N223" i="12"/>
  <c r="M139" i="12"/>
  <c r="N264" i="12"/>
  <c r="M318" i="12"/>
  <c r="M338" i="12"/>
  <c r="M376" i="12" s="1"/>
  <c r="L571" i="12"/>
  <c r="N64" i="12"/>
  <c r="M64" i="12"/>
  <c r="M251" i="12"/>
  <c r="N251" i="12"/>
  <c r="N557" i="12"/>
  <c r="N750" i="12"/>
  <c r="N751" i="12" s="1"/>
  <c r="L456" i="12"/>
  <c r="N854" i="12"/>
  <c r="N855" i="12" s="1"/>
  <c r="N791" i="12"/>
  <c r="N792" i="12" s="1"/>
  <c r="M520" i="12"/>
  <c r="N520" i="12"/>
  <c r="M235" i="12"/>
  <c r="N235" i="12"/>
  <c r="M291" i="12"/>
  <c r="N291" i="12"/>
  <c r="N284" i="12"/>
  <c r="M284" i="12"/>
  <c r="N293" i="12"/>
  <c r="M293" i="12"/>
  <c r="L294" i="12"/>
  <c r="M348" i="12"/>
  <c r="N348" i="12"/>
  <c r="M321" i="12"/>
  <c r="N321" i="12"/>
  <c r="N254" i="12"/>
  <c r="M254" i="12"/>
  <c r="N336" i="12"/>
  <c r="M336" i="12"/>
  <c r="M329" i="12"/>
  <c r="N329" i="12"/>
  <c r="L330" i="12"/>
  <c r="L486" i="12"/>
  <c r="L190" i="12"/>
  <c r="N170" i="12"/>
  <c r="N134" i="12"/>
  <c r="N48" i="12"/>
  <c r="N37" i="12"/>
  <c r="N127" i="12"/>
  <c r="N381" i="12"/>
  <c r="N305" i="12"/>
  <c r="M247" i="12"/>
  <c r="N131" i="12"/>
  <c r="N98" i="12"/>
  <c r="N257" i="12"/>
  <c r="N211" i="12"/>
  <c r="N232" i="12"/>
  <c r="N341" i="12"/>
  <c r="N279" i="12"/>
  <c r="M465" i="12"/>
  <c r="N153" i="12"/>
  <c r="N492" i="12"/>
  <c r="M489" i="12"/>
  <c r="M7" i="12"/>
  <c r="N387" i="12"/>
  <c r="N107" i="12"/>
  <c r="N569" i="12"/>
  <c r="L563" i="12"/>
  <c r="L635" i="12"/>
  <c r="L708" i="12"/>
  <c r="N677" i="12"/>
  <c r="N647" i="12"/>
  <c r="N648" i="12" s="1"/>
  <c r="N866" i="12"/>
  <c r="N883" i="12" s="1"/>
  <c r="L933" i="12"/>
  <c r="N926" i="12"/>
  <c r="N933" i="12" s="1"/>
  <c r="L103" i="12"/>
  <c r="L30" i="12"/>
  <c r="L337" i="12"/>
  <c r="N90" i="12"/>
  <c r="N262" i="12"/>
  <c r="N228" i="12"/>
  <c r="N325" i="12"/>
  <c r="N238" i="12"/>
  <c r="M211" i="12"/>
  <c r="N166" i="12"/>
  <c r="N142" i="12"/>
  <c r="N346" i="12"/>
  <c r="N282" i="12"/>
  <c r="N82" i="12"/>
  <c r="N115" i="12"/>
  <c r="N311" i="12"/>
  <c r="L277" i="12"/>
  <c r="N67" i="12"/>
  <c r="N288" i="12"/>
  <c r="M387" i="12"/>
  <c r="M456" i="12" s="1"/>
  <c r="M557" i="12"/>
  <c r="L594" i="12"/>
  <c r="L551" i="12"/>
  <c r="L386" i="12"/>
  <c r="N274" i="12"/>
  <c r="N272" i="12"/>
  <c r="L644" i="12"/>
  <c r="L751" i="12"/>
  <c r="N784" i="12"/>
  <c r="L828" i="12"/>
  <c r="N981" i="12"/>
  <c r="N997" i="12"/>
  <c r="N494" i="12"/>
  <c r="L521" i="12"/>
  <c r="M207" i="12"/>
  <c r="L147" i="12"/>
  <c r="L152" i="12"/>
  <c r="M78" i="12"/>
  <c r="M24" i="12"/>
  <c r="M346" i="12"/>
  <c r="N174" i="12"/>
  <c r="L568" i="12"/>
  <c r="M561" i="12"/>
  <c r="M31" i="12"/>
  <c r="M79" i="12" s="1"/>
  <c r="N563" i="12"/>
  <c r="M468" i="12"/>
  <c r="M191" i="12"/>
  <c r="M208" i="12" s="1"/>
  <c r="N12" i="12"/>
  <c r="M273" i="12"/>
  <c r="L690" i="12"/>
  <c r="N206" i="12"/>
  <c r="M206" i="12"/>
  <c r="L855" i="12"/>
  <c r="L865" i="12"/>
  <c r="L965" i="12"/>
  <c r="N934" i="12"/>
  <c r="L981" i="12"/>
  <c r="L776" i="12"/>
  <c r="L923" i="12"/>
  <c r="N922" i="12"/>
  <c r="N923" i="12" s="1"/>
  <c r="L997" i="12"/>
  <c r="L762" i="12"/>
  <c r="N865" i="12"/>
  <c r="L16" i="12"/>
  <c r="F8" i="12"/>
  <c r="M91" i="12"/>
  <c r="N91" i="12"/>
  <c r="M95" i="12"/>
  <c r="N95" i="12"/>
  <c r="N240" i="12"/>
  <c r="M240" i="12"/>
  <c r="M146" i="12"/>
  <c r="L79" i="12"/>
  <c r="N151" i="12"/>
  <c r="N152" i="12" s="1"/>
  <c r="M151" i="12"/>
  <c r="M276" i="12"/>
  <c r="N276" i="12"/>
  <c r="M384" i="12"/>
  <c r="N384" i="12"/>
  <c r="M493" i="12"/>
  <c r="M44" i="12"/>
  <c r="N44" i="12"/>
  <c r="M66" i="12"/>
  <c r="N66" i="12"/>
  <c r="M243" i="12"/>
  <c r="N243" i="12"/>
  <c r="M278" i="12"/>
  <c r="M294" i="12" s="1"/>
  <c r="N278" i="12"/>
  <c r="M38" i="12"/>
  <c r="M59" i="12"/>
  <c r="N14" i="12"/>
  <c r="N110" i="12"/>
  <c r="M41" i="12"/>
  <c r="N41" i="12"/>
  <c r="N644" i="12"/>
  <c r="N128" i="12"/>
  <c r="N353" i="12"/>
  <c r="M317" i="12"/>
  <c r="N488" i="12"/>
  <c r="M457" i="12"/>
  <c r="M486" i="12" s="1"/>
  <c r="N331" i="12"/>
  <c r="L784" i="12"/>
  <c r="N186" i="12"/>
  <c r="N162" i="12"/>
  <c r="N219" i="12"/>
  <c r="N137" i="12"/>
  <c r="M323" i="12"/>
  <c r="M464" i="12"/>
  <c r="N460" i="12"/>
  <c r="N101" i="12"/>
  <c r="N678" i="12"/>
  <c r="N690" i="12" s="1"/>
  <c r="N763" i="12"/>
  <c r="N776" i="12" s="1"/>
  <c r="N793" i="12"/>
  <c r="N752" i="12"/>
  <c r="N762" i="12" s="1"/>
  <c r="M239" i="12"/>
  <c r="M290" i="12"/>
  <c r="M298" i="12"/>
  <c r="M108" i="12"/>
  <c r="L677" i="12"/>
  <c r="L1013" i="12"/>
  <c r="P152" i="18" l="1"/>
  <c r="L376" i="12"/>
  <c r="N965" i="12"/>
  <c r="M375" i="12"/>
  <c r="N456" i="12"/>
  <c r="N635" i="12"/>
  <c r="N30" i="12"/>
  <c r="N551" i="12"/>
  <c r="N571" i="12"/>
  <c r="N594" i="12" s="1"/>
  <c r="N558" i="12"/>
  <c r="N486" i="12"/>
  <c r="N337" i="12"/>
  <c r="N208" i="12"/>
  <c r="N376" i="12"/>
  <c r="N828" i="12"/>
  <c r="N330" i="12"/>
  <c r="N521" i="12"/>
  <c r="N103" i="12"/>
  <c r="N190" i="12"/>
  <c r="N79" i="12"/>
  <c r="M1029" i="12"/>
  <c r="N386" i="12"/>
  <c r="N111" i="12"/>
  <c r="N241" i="12"/>
  <c r="N294" i="12"/>
  <c r="M8" i="12"/>
  <c r="N8" i="12"/>
  <c r="N16" i="12" s="1"/>
  <c r="N147" i="12"/>
  <c r="L1029" i="12"/>
  <c r="N277" i="12"/>
  <c r="N1017" i="12" l="1"/>
</calcChain>
</file>

<file path=xl/comments1.xml><?xml version="1.0" encoding="utf-8"?>
<comments xmlns="http://schemas.openxmlformats.org/spreadsheetml/2006/main">
  <authors>
    <author>HPZ400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Giải chi tạm ứng 8tr ngày18,25,30/11 , ( Tồng chi: 7.930.000 )
ĐỢT 1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Giải chi ngày 26/02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17/04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Theo số TỔng hơp trên phần mềm kế toán từ tháng 01/2020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 xml:space="preserve">24/02 TECH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 xml:space="preserve"> 20.000.000 ( 12/03 TECH)
12.165.000 ( 12/05/2020 TECH)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31/12/2019 VTB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02/01 TECH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27/02 TECH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 xml:space="preserve">25/02 TECH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 xml:space="preserve">28/03 VTB
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06/05 TECH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 xml:space="preserve">04/03 VTB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14/01 VTB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 xml:space="preserve">24/02 VTB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17/01 TECH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19/05/2020 TECH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Trừ 600.000 tiền xà bần
Trừ 1.000.000 trừ hao vật tư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18/01 TECH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12/05/2020 TECH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08/02 TECH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26/05/2020 TECH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 xml:space="preserve">15/02 TECH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27/02 TECH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17/02 TECH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 xml:space="preserve">17/02 TECH
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17/02 TECH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10/03 VTB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03/03 TECH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07/03 VTB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12/03 TECH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24/03 TECH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Lấy số từ bảng tổng hợp của Ms Trang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11/2019 TECH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Lần 1 50%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Lần 1 50% ngày 21/11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I56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G58" authorId="0" shapeId="0">
      <text>
        <r>
          <rPr>
            <b/>
            <sz val="9"/>
            <color indexed="81"/>
            <rFont val="Tahoma"/>
            <family val="2"/>
          </rPr>
          <t>28/05 TECH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04/07/2020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I62" authorId="0" shapeId="0">
      <text>
        <r>
          <rPr>
            <b/>
            <sz val="9"/>
            <color indexed="81"/>
            <rFont val="Tahoma"/>
            <family val="2"/>
          </rPr>
          <t>11/03 VTB</t>
        </r>
      </text>
    </comment>
    <comment ref="J62" authorId="0" shapeId="0">
      <text>
        <r>
          <rPr>
            <b/>
            <sz val="9"/>
            <color indexed="81"/>
            <rFont val="Tahoma"/>
            <family val="2"/>
          </rPr>
          <t xml:space="preserve">trừ tiền vi phạm do hút thuốc tại công trình, 27/04 ck 1.806.103
</t>
        </r>
      </text>
    </comment>
    <comment ref="I63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I65" authorId="0" shapeId="0">
      <text>
        <r>
          <rPr>
            <b/>
            <sz val="9"/>
            <color indexed="81"/>
            <rFont val="Tahoma"/>
            <family val="2"/>
          </rPr>
          <t xml:space="preserve">07/03 VTB
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</rPr>
          <t xml:space="preserve">15/02 VTB
</t>
        </r>
      </text>
    </comment>
    <comment ref="I66" authorId="0" shapeId="0">
      <text>
        <r>
          <rPr>
            <b/>
            <sz val="9"/>
            <color indexed="81"/>
            <rFont val="Tahoma"/>
            <family val="2"/>
          </rPr>
          <t xml:space="preserve">04/03 VTB
</t>
        </r>
      </text>
    </comment>
    <comment ref="I68" authorId="0" shapeId="0">
      <text>
        <r>
          <rPr>
            <b/>
            <sz val="9"/>
            <color indexed="81"/>
            <rFont val="Tahoma"/>
            <family val="2"/>
          </rPr>
          <t xml:space="preserve">07/03 VTB
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06/03 VTB</t>
        </r>
      </text>
    </comment>
    <comment ref="I70" authorId="0" shapeId="0">
      <text>
        <r>
          <rPr>
            <b/>
            <sz val="9"/>
            <color indexed="81"/>
            <rFont val="Tahoma"/>
            <family val="2"/>
          </rPr>
          <t>14/05/2020 VTB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</rPr>
          <t>06/03 VTB</t>
        </r>
      </text>
    </comment>
    <comment ref="I72" authorId="0" shapeId="0">
      <text>
        <r>
          <rPr>
            <b/>
            <sz val="9"/>
            <color indexed="81"/>
            <rFont val="Tahoma"/>
            <family val="2"/>
          </rPr>
          <t>Tháng 11/2019 SHB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16/01 TECH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H75" authorId="0" shapeId="0">
      <text>
        <r>
          <rPr>
            <b/>
            <sz val="9"/>
            <color indexed="81"/>
            <rFont val="Tahoma"/>
            <family val="2"/>
          </rPr>
          <t>22/01 TECH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 xml:space="preserve">12/02 TECH
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21/02 VTB</t>
        </r>
      </text>
    </comment>
    <comment ref="H79" authorId="0" shapeId="0">
      <text>
        <r>
          <rPr>
            <b/>
            <sz val="9"/>
            <color indexed="81"/>
            <rFont val="Tahoma"/>
            <family val="2"/>
          </rPr>
          <t>20/03 VTB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H80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H82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04/11/2019</t>
        </r>
      </text>
    </comment>
    <comment ref="H85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I85" authorId="0" shapeId="0">
      <text>
        <r>
          <rPr>
            <b/>
            <sz val="9"/>
            <color indexed="81"/>
            <rFont val="Tahoma"/>
            <family val="2"/>
          </rPr>
          <t>25/05/2020 TECH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H88" authorId="0" shapeId="0">
      <text>
        <r>
          <rPr>
            <b/>
            <sz val="9"/>
            <color indexed="81"/>
            <rFont val="Tahoma"/>
            <family val="2"/>
          </rPr>
          <t>13/03 TECH</t>
        </r>
      </text>
    </comment>
    <comment ref="G89" authorId="0" shapeId="0">
      <text>
        <r>
          <rPr>
            <b/>
            <sz val="9"/>
            <color indexed="81"/>
            <rFont val="Tahoma"/>
            <family val="2"/>
          </rPr>
          <t xml:space="preserve">03/03 VTB
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 xml:space="preserve">04/03 VTB
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07/03 VTB</t>
        </r>
      </text>
    </comment>
    <comment ref="H92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10/03 TM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lấy số liệu trên PM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từ bảng tổng hợp của Ms Trang
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 xml:space="preserve">Giải chi tạm ứng, ngày chứng từ 28/04
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24/07 TECH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trừ 700k phí làm thẻ và gửi xe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NGÀY 5/11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trừ phí học ATLĐ : 1.350.000 + gữi xe: 300.000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tạm ứng đợt 1 30%
13/11</t>
        </r>
      </text>
    </comment>
    <comment ref="H104" authorId="0" shapeId="0">
      <text>
        <r>
          <rPr>
            <b/>
            <sz val="9"/>
            <color indexed="81"/>
            <rFont val="Tahoma"/>
            <family val="2"/>
          </rPr>
          <t>40 % ( hoàn thành 90% khối lượng công trình. )</t>
        </r>
      </text>
    </comment>
    <comment ref="I104" authorId="0" shapeId="0">
      <text>
        <r>
          <rPr>
            <b/>
            <sz val="9"/>
            <color indexed="81"/>
            <rFont val="Tahoma"/>
            <family val="2"/>
          </rPr>
          <t xml:space="preserve">30% ( sau khi nghiệm thu bàn giao )
</t>
        </r>
      </text>
    </comment>
    <comment ref="J106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E107" authorId="0" shapeId="0">
      <text>
        <r>
          <rPr>
            <b/>
            <sz val="9"/>
            <color indexed="81"/>
            <rFont val="Tahoma"/>
            <family val="2"/>
          </rPr>
          <t xml:space="preserve">bao gồm VAT
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 xml:space="preserve">Trừ 300.000 chi phí làm thẻ
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 xml:space="preserve">TK ngày 11/11/2019
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 xml:space="preserve">trừ 600k phí học ATLĐ
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tạm ứng đợt 1 40% ngày 11.11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30% = 62.800.980
sau ký hợp đồng 3 ngày ngày 13/11</t>
        </r>
      </text>
    </comment>
    <comment ref="H110" authorId="0" shapeId="0">
      <text>
        <r>
          <rPr>
            <b/>
            <sz val="9"/>
            <color indexed="81"/>
            <rFont val="Tahoma"/>
            <family val="2"/>
          </rPr>
          <t>40% = 83.734.640
sau khi giao hàng 3 ngày</t>
        </r>
      </text>
    </comment>
    <comment ref="I110" authorId="0" shapeId="0">
      <text>
        <r>
          <rPr>
            <b/>
            <sz val="9"/>
            <color indexed="81"/>
            <rFont val="Tahoma"/>
            <family val="2"/>
          </rPr>
          <t>30% còn lại sau khi nhận đủ hồ sơ thanh toán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 xml:space="preserve">CK 30% NGÀY 6/11
</t>
        </r>
      </text>
    </comment>
    <comment ref="H115" authorId="0" shapeId="0">
      <text>
        <r>
          <rPr>
            <b/>
            <sz val="9"/>
            <color indexed="81"/>
            <rFont val="Tahoma"/>
            <family val="2"/>
          </rPr>
          <t>40%</t>
        </r>
      </text>
    </comment>
    <comment ref="I115" authorId="0" shapeId="0">
      <text>
        <r>
          <rPr>
            <b/>
            <sz val="9"/>
            <color indexed="81"/>
            <rFont val="Tahoma"/>
            <family val="2"/>
          </rPr>
          <t>06/04/2020 VTB</t>
        </r>
      </text>
    </comment>
    <comment ref="J115" authorId="0" shapeId="0">
      <text>
        <r>
          <rPr>
            <b/>
            <sz val="9"/>
            <color indexed="81"/>
            <rFont val="Tahoma"/>
            <family val="2"/>
          </rPr>
          <t>23/05/2020 VTB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Giải chi ngày 15/11:
đã tạm ứng : 3.000.000
chi thêm : 3.573.000</t>
        </r>
      </text>
    </comment>
    <comment ref="E122" authorId="0" shapeId="0">
      <text>
        <r>
          <rPr>
            <b/>
            <sz val="9"/>
            <color indexed="81"/>
            <rFont val="Tahoma"/>
            <family val="2"/>
          </rPr>
          <t>GỒM VAT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trừ 600k phí học ATLĐ</t>
        </r>
      </text>
    </comment>
    <comment ref="G135" authorId="0" shapeId="0">
      <text>
        <r>
          <rPr>
            <b/>
            <sz val="9"/>
            <color indexed="81"/>
            <rFont val="Tahoma"/>
            <family val="2"/>
          </rPr>
          <t>28/04/2020 VTB</t>
        </r>
      </text>
    </comment>
    <comment ref="H135" authorId="0" shapeId="0">
      <text>
        <r>
          <rPr>
            <b/>
            <sz val="9"/>
            <color indexed="81"/>
            <rFont val="Tahoma"/>
            <family val="2"/>
          </rPr>
          <t>24/07/2020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7" authorId="0" shapeId="0">
      <text>
        <r>
          <rPr>
            <b/>
            <sz val="9"/>
            <color indexed="81"/>
            <rFont val="Tahoma"/>
            <family val="2"/>
          </rPr>
          <t>CHI NGÀY 13/12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22/04/2020 TECH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TẠM ỨNG 30% = 15.123.000</t>
        </r>
      </text>
    </comment>
    <comment ref="H142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E143" authorId="0" shapeId="0">
      <text>
        <r>
          <rPr>
            <b/>
            <sz val="9"/>
            <color indexed="81"/>
            <rFont val="Tahoma"/>
            <family val="2"/>
          </rPr>
          <t>GỒM VAT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 xml:space="preserve">trừ 300k phí học ATLĐ
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LẦN 1 : 6.500.000
30%</t>
        </r>
      </text>
    </comment>
    <comment ref="H143" authorId="0" shapeId="0">
      <text>
        <r>
          <rPr>
            <b/>
            <sz val="9"/>
            <color indexed="81"/>
            <rFont val="Tahoma"/>
            <family val="2"/>
          </rPr>
          <t>40%</t>
        </r>
      </text>
    </comment>
    <comment ref="I143" authorId="0" shapeId="0">
      <text>
        <r>
          <rPr>
            <b/>
            <sz val="9"/>
            <color indexed="81"/>
            <rFont val="Tahoma"/>
            <family val="2"/>
          </rPr>
          <t>30%</t>
        </r>
      </text>
    </comment>
    <comment ref="H144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07/07/2020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06/07/2020 TECH</t>
        </r>
      </text>
    </comment>
    <comment ref="H147" authorId="0" shapeId="0">
      <text>
        <r>
          <rPr>
            <b/>
            <sz val="9"/>
            <color indexed="81"/>
            <rFont val="Tahoma"/>
            <family val="2"/>
          </rPr>
          <t xml:space="preserve">05/03 vtb
</t>
        </r>
      </text>
    </comment>
    <comment ref="E149" authorId="0" shapeId="0">
      <text>
        <r>
          <rPr>
            <b/>
            <sz val="9"/>
            <color indexed="81"/>
            <rFont val="Tahoma"/>
            <family val="2"/>
          </rPr>
          <t>GỒM VAT</t>
        </r>
      </text>
    </comment>
    <comment ref="H149" authorId="0" shapeId="0">
      <text>
        <r>
          <rPr>
            <b/>
            <sz val="9"/>
            <color indexed="81"/>
            <rFont val="Tahoma"/>
            <family val="2"/>
          </rPr>
          <t xml:space="preserve">09/11/2019
</t>
        </r>
      </text>
    </comment>
    <comment ref="I151" authorId="0" shapeId="0">
      <text>
        <r>
          <rPr>
            <b/>
            <sz val="9"/>
            <color indexed="81"/>
            <rFont val="Tahoma"/>
            <family val="2"/>
          </rPr>
          <t xml:space="preserve">18/03/2020 VTB
</t>
        </r>
      </text>
    </comment>
    <comment ref="H153" authorId="0" shapeId="0">
      <text>
        <r>
          <rPr>
            <b/>
            <sz val="9"/>
            <color indexed="81"/>
            <rFont val="Tahoma"/>
            <family val="2"/>
          </rPr>
          <t xml:space="preserve">THANH TOÁN 10TR ĐỢT 2 NGÀY 11/11
</t>
        </r>
      </text>
    </comment>
    <comment ref="E155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Ngày thanh toán : 06/11/2019
CK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 xml:space="preserve">Giải chi ngày 15/11:
đã tạm ứng: 3tr
chi thêm:     60k
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Giải chi ngày 19/11:
đã ứng : 2tr
chi thêm : 176.000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Giả chi ngày 03/12
đã tạm ứng : 2tr 
Chi thêm " 663.000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 xml:space="preserve">NGÀY 6/11
</t>
        </r>
      </text>
    </comment>
    <comment ref="H173" authorId="0" shapeId="0">
      <text>
        <r>
          <rPr>
            <b/>
            <sz val="9"/>
            <color indexed="81"/>
            <rFont val="Tahoma"/>
            <family val="2"/>
          </rPr>
          <t xml:space="preserve">NGÀY 12/11
</t>
        </r>
      </text>
    </comment>
    <comment ref="L185" authorId="0" shapeId="0">
      <text>
        <r>
          <rPr>
            <b/>
            <sz val="9"/>
            <color indexed="81"/>
            <rFont val="Tahoma"/>
            <family val="2"/>
          </rPr>
          <t>GIỮ BẢO HÀNH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23/09</t>
        </r>
      </text>
    </comment>
    <comment ref="H200" authorId="0" shapeId="0">
      <text>
        <r>
          <rPr>
            <b/>
            <sz val="9"/>
            <color indexed="81"/>
            <rFont val="Tahoma"/>
            <family val="2"/>
          </rPr>
          <t xml:space="preserve">CK ngày 08/11 
72.184.000+77.000.000=149.184.000
</t>
        </r>
      </text>
    </comment>
    <comment ref="I200" authorId="0" shapeId="0">
      <text>
        <r>
          <rPr>
            <b/>
            <sz val="9"/>
            <color indexed="81"/>
            <rFont val="Tahoma"/>
            <family val="2"/>
          </rPr>
          <t>17/01/2020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0" authorId="0" shapeId="0">
      <text>
        <r>
          <rPr>
            <b/>
            <sz val="9"/>
            <color indexed="81"/>
            <rFont val="Tahoma"/>
            <family val="2"/>
          </rPr>
          <t>GIỮ BẢO HÀNH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 xml:space="preserve">giải chi ngày 8/11: 
đã tạm ứng : 5.000.000
chi thêm : 5.036.000
</t>
        </r>
      </text>
    </comment>
    <comment ref="I210" authorId="0" shapeId="0">
      <text>
        <r>
          <rPr>
            <b/>
            <sz val="9"/>
            <color indexed="81"/>
            <rFont val="Tahoma"/>
            <family val="2"/>
          </rPr>
          <t>08/01/20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 xml:space="preserve">Lấy số từ bảng tổng hợp của Ms Tragn
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19/05/2020 TM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Giải chi ngày 13/11:
đã tạm ứng: 12tr
chi thêm     : 1.192.000</t>
        </r>
      </text>
    </comment>
    <comment ref="H215" authorId="0" shapeId="0">
      <text>
        <r>
          <rPr>
            <b/>
            <sz val="9"/>
            <color indexed="81"/>
            <rFont val="Tahoma"/>
            <family val="2"/>
          </rPr>
          <t>Giải chi ngày 21/11:
đã ứng ngày 15/11:2tr
chi thêm: 250k</t>
        </r>
      </text>
    </comment>
    <comment ref="E228" authorId="0" shapeId="0">
      <text>
        <r>
          <rPr>
            <b/>
            <sz val="9"/>
            <color indexed="81"/>
            <rFont val="Tahoma"/>
            <family val="2"/>
          </rPr>
          <t xml:space="preserve">GTQT cuối cùng cần thanh toán
</t>
        </r>
      </text>
    </comment>
    <comment ref="E238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I238" authorId="0" shapeId="0">
      <text>
        <r>
          <rPr>
            <b/>
            <sz val="9"/>
            <color indexed="81"/>
            <rFont val="Tahoma"/>
            <family val="2"/>
          </rPr>
          <t>18/03/2020 VTB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16/12</t>
        </r>
      </text>
    </comment>
    <comment ref="E240" authorId="0" shapeId="0">
      <text>
        <r>
          <rPr>
            <b/>
            <sz val="9"/>
            <color indexed="81"/>
            <rFont val="Tahoma"/>
            <family val="2"/>
          </rPr>
          <t xml:space="preserve">VAT
</t>
        </r>
      </text>
    </comment>
    <comment ref="E241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50% chưa VAT</t>
        </r>
      </text>
    </comment>
    <comment ref="H241" authorId="0" shapeId="0">
      <text>
        <r>
          <rPr>
            <b/>
            <sz val="9"/>
            <color indexed="81"/>
            <rFont val="Tahoma"/>
            <family val="2"/>
          </rPr>
          <t xml:space="preserve">50% còn lại và 100% VAT
</t>
        </r>
      </text>
    </comment>
    <comment ref="E242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 xml:space="preserve">giải chi ngày 15/11
đã tạm ứng : 9tr
chi thêm      : 3.040.000
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30% = 1.575.000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</rPr>
          <t>CÓ HỢP ĐỒNG
NGÀY 12/11/2019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 xml:space="preserve">30% sau ký HĐ (12/11 )
</t>
        </r>
      </text>
    </comment>
    <comment ref="H251" authorId="0" shapeId="0">
      <text>
        <r>
          <rPr>
            <b/>
            <sz val="9"/>
            <color indexed="81"/>
            <rFont val="Tahoma"/>
            <family val="2"/>
          </rPr>
          <t>40%  = 13.789.600 sau khi nhận hàng</t>
        </r>
      </text>
    </comment>
    <comment ref="I251" authorId="0" shapeId="0">
      <text>
        <r>
          <rPr>
            <b/>
            <sz val="9"/>
            <color indexed="81"/>
            <rFont val="Tahoma"/>
            <family val="2"/>
          </rPr>
          <t>30% sau khu nghiệm thu lắp đặt</t>
        </r>
      </text>
    </comment>
    <comment ref="E252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70%  = 4.474.000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 xml:space="preserve">Giải chi ngày 15/11:
đã tạm ứng : 2tr
chi thêm:   1.753.000
</t>
        </r>
      </text>
    </comment>
    <comment ref="H256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 xml:space="preserve">Giải cvhi ngày 19/11:
đã ứng :6tr
chi thêm : 1.549.000
</t>
        </r>
      </text>
    </comment>
    <comment ref="G259" authorId="0" shapeId="0">
      <text>
        <r>
          <rPr>
            <b/>
            <sz val="9"/>
            <color indexed="81"/>
            <rFont val="Tahoma"/>
            <family val="2"/>
          </rPr>
          <t>30%</t>
        </r>
      </text>
    </comment>
    <comment ref="I259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69" authorId="0" shapeId="0">
      <text>
        <r>
          <rPr>
            <b/>
            <sz val="9"/>
            <color indexed="81"/>
            <rFont val="Tahoma"/>
            <family val="2"/>
          </rPr>
          <t>Giải chi tạm ứng 5tr ( tháng 12 )
03/01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 xml:space="preserve">07/03 VTB
</t>
        </r>
      </text>
    </comment>
    <comment ref="G275" authorId="0" shapeId="0">
      <text>
        <r>
          <rPr>
            <b/>
            <sz val="9"/>
            <color indexed="81"/>
            <rFont val="Tahoma"/>
            <family val="2"/>
          </rPr>
          <t>14/11: Mr Nhã</t>
        </r>
      </text>
    </comment>
    <comment ref="H275" authorId="0" shapeId="0">
      <text>
        <r>
          <rPr>
            <b/>
            <sz val="9"/>
            <color indexed="81"/>
            <rFont val="Tahoma"/>
            <family val="2"/>
          </rPr>
          <t>NGÀY 21/11 Mr Lil</t>
        </r>
      </text>
    </comment>
    <comment ref="I275" authorId="0" shapeId="0">
      <text>
        <r>
          <rPr>
            <b/>
            <sz val="9"/>
            <color indexed="81"/>
            <rFont val="Tahoma"/>
            <family val="2"/>
          </rPr>
          <t>Phú thi công ứng ngày 4/12/2019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</text>
    </comment>
    <comment ref="E285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H285" authorId="0" shapeId="0">
      <text>
        <r>
          <rPr>
            <b/>
            <sz val="9"/>
            <color indexed="81"/>
            <rFont val="Tahoma"/>
            <family val="2"/>
          </rPr>
          <t>10/07/2020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86" authorId="0" shapeId="0">
      <text>
        <r>
          <rPr>
            <b/>
            <sz val="9"/>
            <color indexed="81"/>
            <rFont val="Tahoma"/>
            <family val="2"/>
          </rPr>
          <t>28/05/2020 TECH</t>
        </r>
      </text>
    </comment>
    <comment ref="H287" authorId="0" shapeId="0">
      <text>
        <r>
          <rPr>
            <b/>
            <sz val="9"/>
            <color indexed="81"/>
            <rFont val="Tahoma"/>
            <family val="2"/>
          </rPr>
          <t>15/06/2020 TECH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10/07 TM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89" authorId="0" shapeId="0">
      <text>
        <r>
          <rPr>
            <b/>
            <sz val="9"/>
            <color indexed="81"/>
            <rFont val="Tahoma"/>
            <family val="2"/>
          </rPr>
          <t xml:space="preserve">27/06/2020 TM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09" authorId="0" shapeId="0">
      <text>
        <r>
          <rPr>
            <b/>
            <sz val="9"/>
            <color indexed="81"/>
            <rFont val="Tahoma"/>
            <family val="2"/>
          </rPr>
          <t>16/04/2020</t>
        </r>
      </text>
    </comment>
    <comment ref="I310" authorId="0" shapeId="0">
      <text>
        <r>
          <rPr>
            <b/>
            <sz val="9"/>
            <color indexed="81"/>
            <rFont val="Tahoma"/>
            <family val="2"/>
          </rPr>
          <t>TRỪ SỐ TIỀN TỦ TRƯNG BÀY</t>
        </r>
      </text>
    </comment>
    <comment ref="J310" authorId="0" shapeId="0">
      <text>
        <r>
          <rPr>
            <b/>
            <sz val="9"/>
            <color indexed="81"/>
            <rFont val="Tahoma"/>
            <family val="2"/>
          </rPr>
          <t>18/04/2020 TECH</t>
        </r>
      </text>
    </comment>
    <comment ref="G311" authorId="0" shapeId="0">
      <text>
        <r>
          <rPr>
            <b/>
            <sz val="9"/>
            <color indexed="81"/>
            <rFont val="Tahoma"/>
            <family val="2"/>
          </rPr>
          <t>30/06/2020 TECH</t>
        </r>
      </text>
    </comment>
    <comment ref="G312" authorId="0" shapeId="0">
      <text>
        <r>
          <rPr>
            <b/>
            <sz val="9"/>
            <color indexed="81"/>
            <rFont val="Tahoma"/>
            <family val="2"/>
          </rPr>
          <t>đã thanh toán trong năm 2019</t>
        </r>
      </text>
    </comment>
    <comment ref="G321" authorId="0" shapeId="0">
      <text>
        <r>
          <rPr>
            <b/>
            <sz val="9"/>
            <color indexed="81"/>
            <rFont val="Tahoma"/>
            <family val="2"/>
          </rPr>
          <t>giải chi ngày 13/11:
đã tạm ứng : 18tr
chi thêm: 672.000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26/06</t>
        </r>
      </text>
    </comment>
    <comment ref="H326" authorId="0" shapeId="0">
      <text>
        <r>
          <rPr>
            <b/>
            <sz val="9"/>
            <color indexed="81"/>
            <rFont val="Tahoma"/>
            <family val="2"/>
          </rPr>
          <t>19/8</t>
        </r>
      </text>
    </comment>
    <comment ref="J329" authorId="0" shapeId="0">
      <text>
        <r>
          <rPr>
            <b/>
            <sz val="9"/>
            <color indexed="81"/>
            <rFont val="Tahoma"/>
            <family val="2"/>
          </rPr>
          <t>06/01 TECH</t>
        </r>
      </text>
    </comment>
    <comment ref="H330" authorId="0" shapeId="0">
      <text>
        <r>
          <rPr>
            <b/>
            <sz val="9"/>
            <color indexed="81"/>
            <rFont val="Tahoma"/>
            <family val="2"/>
          </rPr>
          <t xml:space="preserve">trong bảng giài chi anh ĐỒng từ 14/02 đến 25/02
</t>
        </r>
      </text>
    </comment>
    <comment ref="H336" authorId="0" shapeId="0">
      <text>
        <r>
          <rPr>
            <b/>
            <sz val="9"/>
            <color indexed="81"/>
            <rFont val="Tahoma"/>
            <family val="2"/>
          </rPr>
          <t xml:space="preserve">26/12/2019
</t>
        </r>
      </text>
    </comment>
    <comment ref="G339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Tạm ừng 21/02 TECH</t>
        </r>
      </text>
    </comment>
    <comment ref="G341" authorId="0" shapeId="0">
      <text>
        <r>
          <rPr>
            <b/>
            <sz val="9"/>
            <color indexed="81"/>
            <rFont val="Tahoma"/>
            <family val="2"/>
          </rPr>
          <t xml:space="preserve">giải chi từ 26/02 đến 03/03/2020
</t>
        </r>
      </text>
    </comment>
    <comment ref="H341" authorId="0" shapeId="0">
      <text>
        <r>
          <rPr>
            <b/>
            <sz val="9"/>
            <color indexed="81"/>
            <rFont val="Tahoma"/>
            <family val="2"/>
          </rPr>
          <t>Giải chi Anh Đồng từ ngày 03/03 đến 18/03/2020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27/03 TECH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 xml:space="preserve">30% = 8.278.600
</t>
        </r>
      </text>
    </comment>
    <comment ref="H348" authorId="0" shapeId="0">
      <text>
        <r>
          <rPr>
            <b/>
            <sz val="9"/>
            <color indexed="81"/>
            <rFont val="Tahoma"/>
            <family val="2"/>
          </rPr>
          <t xml:space="preserve">40%
</t>
        </r>
      </text>
    </comment>
    <comment ref="I348" authorId="0" shapeId="0">
      <text>
        <r>
          <rPr>
            <b/>
            <sz val="9"/>
            <color indexed="81"/>
            <rFont val="Tahoma"/>
            <family val="2"/>
          </rPr>
          <t xml:space="preserve">30%
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Giải chi ngày 15/11;
đã tạm ứng : 9.850.000
chi thêm : 3.700.000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17/01/20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CK ngày 17/10</t>
        </r>
      </text>
    </comment>
    <comment ref="I362" authorId="0" shapeId="0">
      <text>
        <r>
          <rPr>
            <b/>
            <sz val="9"/>
            <color indexed="81"/>
            <rFont val="Tahoma"/>
            <family val="2"/>
          </rPr>
          <t>08/07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0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G381" authorId="0" shapeId="0">
      <text>
        <r>
          <rPr>
            <b/>
            <sz val="9"/>
            <color indexed="81"/>
            <rFont val="Tahoma"/>
            <family val="2"/>
          </rPr>
          <t>19/03/2020 TECH</t>
        </r>
      </text>
    </comment>
    <comment ref="G382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G389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H391" authorId="0" shapeId="0">
      <text>
        <r>
          <rPr>
            <b/>
            <sz val="9"/>
            <color indexed="81"/>
            <rFont val="Tahoma"/>
            <family val="2"/>
          </rPr>
          <t>tạm ứng 2tr, chi thêm 1.536.000 giải chi ngày 17/02 TECH</t>
        </r>
      </text>
    </comment>
    <comment ref="I391" authorId="0" shapeId="0">
      <text>
        <r>
          <rPr>
            <b/>
            <sz val="9"/>
            <color indexed="81"/>
            <rFont val="Tahoma"/>
            <family val="2"/>
          </rPr>
          <t>10/07/2020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2" authorId="0" shapeId="0">
      <text>
        <r>
          <rPr>
            <b/>
            <sz val="9"/>
            <color indexed="81"/>
            <rFont val="Tahoma"/>
            <family val="2"/>
          </rPr>
          <t>07/03/2020 VTB</t>
        </r>
      </text>
    </comment>
    <comment ref="G394" authorId="0" shapeId="0">
      <text>
        <r>
          <rPr>
            <b/>
            <sz val="9"/>
            <color indexed="81"/>
            <rFont val="Tahoma"/>
            <family val="2"/>
          </rPr>
          <t xml:space="preserve">14/02 TM
</t>
        </r>
      </text>
    </comment>
    <comment ref="G395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G411" authorId="0" shapeId="0">
      <text>
        <r>
          <rPr>
            <b/>
            <sz val="9"/>
            <color indexed="81"/>
            <rFont val="Tahoma"/>
            <family val="2"/>
          </rPr>
          <t xml:space="preserve">09/01
</t>
        </r>
      </text>
    </comment>
    <comment ref="H411" authorId="0" shapeId="0">
      <text>
        <r>
          <rPr>
            <b/>
            <sz val="9"/>
            <color indexed="81"/>
            <rFont val="Tahoma"/>
            <family val="2"/>
          </rPr>
          <t>12/06</t>
        </r>
      </text>
    </comment>
    <comment ref="I411" authorId="0" shapeId="0">
      <text>
        <r>
          <rPr>
            <b/>
            <sz val="9"/>
            <color indexed="81"/>
            <rFont val="Tahoma"/>
            <family val="2"/>
          </rPr>
          <t xml:space="preserve">16/08
</t>
        </r>
      </text>
    </comment>
    <comment ref="J411" authorId="0" shapeId="0">
      <text>
        <r>
          <rPr>
            <b/>
            <sz val="9"/>
            <color indexed="81"/>
            <rFont val="Tahoma"/>
            <family val="2"/>
          </rPr>
          <t xml:space="preserve">Ck ngày 08/11
</t>
        </r>
      </text>
    </comment>
    <comment ref="G445" authorId="0" shapeId="0">
      <text>
        <r>
          <rPr>
            <b/>
            <sz val="9"/>
            <color indexed="81"/>
            <rFont val="Tahoma"/>
            <family val="2"/>
          </rPr>
          <t>Giải chi ngày 13/11:
đã tạm ứng: 12tr
thu lại         : 625.000</t>
        </r>
      </text>
    </comment>
    <comment ref="H467" authorId="0" shapeId="0">
      <text>
        <r>
          <rPr>
            <b/>
            <sz val="9"/>
            <color indexed="81"/>
            <rFont val="Tahoma"/>
            <family val="2"/>
          </rPr>
          <t>thanh toán đợt cuối 15.000.000</t>
        </r>
      </text>
    </comment>
    <comment ref="G470" authorId="0" shapeId="0">
      <text>
        <r>
          <rPr>
            <b/>
            <sz val="9"/>
            <color indexed="81"/>
            <rFont val="Tahoma"/>
            <family val="2"/>
          </rPr>
          <t xml:space="preserve">giải chi ngày 08/11
đã tạm ứng: 1.000.000
chi thêm: 4.414.000
</t>
        </r>
      </text>
    </comment>
    <comment ref="G471" authorId="0" shapeId="0">
      <text>
        <r>
          <rPr>
            <b/>
            <sz val="9"/>
            <color indexed="81"/>
            <rFont val="Tahoma"/>
            <family val="2"/>
          </rPr>
          <t xml:space="preserve">Giải chi ngày 15/11:
đã tạm ứng : 0đ
Chi               : 4.490.000
</t>
        </r>
      </text>
    </comment>
    <comment ref="G481" authorId="0" shapeId="0">
      <text>
        <r>
          <rPr>
            <b/>
            <sz val="9"/>
            <color indexed="81"/>
            <rFont val="Tahoma"/>
            <family val="2"/>
          </rPr>
          <t xml:space="preserve">Giải chi tạm ứng 1tr
( 26/12/2019 )
</t>
        </r>
      </text>
    </comment>
    <comment ref="G483" authorId="0" shapeId="0">
      <text>
        <r>
          <rPr>
            <b/>
            <sz val="9"/>
            <color indexed="81"/>
            <rFont val="Tahoma"/>
            <family val="2"/>
          </rPr>
          <t xml:space="preserve">Giải chi tạm ứng 2tr ( 27/12 ) 03/01
</t>
        </r>
      </text>
    </comment>
    <comment ref="G490" authorId="0" shapeId="0">
      <text>
        <r>
          <rPr>
            <b/>
            <sz val="9"/>
            <color indexed="81"/>
            <rFont val="Tahoma"/>
            <family val="2"/>
          </rPr>
          <t xml:space="preserve">16/07/2020 TM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1" authorId="0" shapeId="0">
      <text>
        <r>
          <rPr>
            <b/>
            <sz val="9"/>
            <color indexed="81"/>
            <rFont val="Tahoma"/>
            <family val="2"/>
          </rPr>
          <t xml:space="preserve">06/06/2020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6" authorId="0" shapeId="0">
      <text>
        <r>
          <rPr>
            <b/>
            <sz val="9"/>
            <color indexed="81"/>
            <rFont val="Tahoma"/>
            <family val="2"/>
          </rPr>
          <t>Giải chi ngày 13/11:
đã tạm ứng : 11.5tr
thu lại         :  192.000</t>
        </r>
      </text>
    </comment>
  </commentList>
</comments>
</file>

<file path=xl/comments2.xml><?xml version="1.0" encoding="utf-8"?>
<comments xmlns="http://schemas.openxmlformats.org/spreadsheetml/2006/main">
  <authors>
    <author>HPZ400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09/01/2020
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09/01/2020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1.073.000 TM còn dư k thu lai của lần ưng 10/10/2020+ chi thêm 1.927.000 TECH</t>
        </r>
      </text>
    </comment>
  </commentList>
</comments>
</file>

<file path=xl/comments3.xml><?xml version="1.0" encoding="utf-8"?>
<comments xmlns="http://schemas.openxmlformats.org/spreadsheetml/2006/main">
  <authors>
    <author>HPZ400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TECH ( chuyển trả thêm 3.597.500 )
</t>
        </r>
      </text>
    </comment>
    <comment ref="G9" authorId="0" shapeId="0">
      <text>
        <r>
          <rPr>
            <sz val="9"/>
            <color indexed="81"/>
            <rFont val="Tahoma"/>
            <family val="2"/>
          </rPr>
          <t xml:space="preserve">18/06 VTB
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26/05 VTB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30/05 TECH, chuyển cho Hoàng thi công thanh toán trực tiếp khi nhận hàng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06/06 TECH , tron tồng số tiền 14.100.000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13/06 TECH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18/06 TECH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18/06 TECH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 xml:space="preserve">10/06 VTB
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 xml:space="preserve">12/06 VTB
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26/05 TM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28/05 TM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 xml:space="preserve">29/05 TECH
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 xml:space="preserve">20/06 TECH
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01/06 TECH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06/06 VTB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 11.209.200 )
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 xml:space="preserve">10/06 TECH
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>22/06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15/06 VTB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16/06 TECH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 xml:space="preserve">15/05 TECH
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58" authorId="0" shapeId="0">
      <text>
        <r>
          <rPr>
            <b/>
            <sz val="9"/>
            <color indexed="81"/>
            <rFont val="Tahoma"/>
            <family val="2"/>
          </rPr>
          <t>19/05 TECH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 xml:space="preserve">21/05 TECH
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60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G64" authorId="0" shapeId="0">
      <text>
        <r>
          <rPr>
            <b/>
            <sz val="9"/>
            <color indexed="81"/>
            <rFont val="Tahoma"/>
            <family val="2"/>
          </rPr>
          <t>28/05 TECH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11.209.200 )
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69" authorId="0" shapeId="0">
      <text>
        <r>
          <rPr>
            <b/>
            <sz val="9"/>
            <color indexed="81"/>
            <rFont val="Tahoma"/>
            <family val="2"/>
          </rPr>
          <t xml:space="preserve">22/06 TECH
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 xml:space="preserve">26/03 VTB
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17/04 VTB</t>
        </r>
      </text>
    </comment>
    <comment ref="H74" authorId="0" shapeId="0">
      <text>
        <r>
          <rPr>
            <b/>
            <sz val="9"/>
            <color indexed="81"/>
            <rFont val="Tahoma"/>
            <family val="2"/>
          </rPr>
          <t>14/05 VTB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H7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H77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18/04 VTB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H79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H81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I81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22/4 TECH</t>
        </r>
      </text>
    </comment>
    <comment ref="H82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Giài chi CK ngày 22/04 TECH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22/04 VTB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 xml:space="preserve">25/04 VTB
</t>
        </r>
      </text>
    </comment>
    <comment ref="H87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G89" authorId="0" shapeId="0">
      <text>
        <r>
          <rPr>
            <b/>
            <sz val="9"/>
            <color indexed="81"/>
            <rFont val="Tahoma"/>
            <family val="2"/>
          </rPr>
          <t>04/05 VCB</t>
        </r>
      </text>
    </comment>
    <comment ref="H89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09/05 TECH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26/05 TECH  CK cho Khoa thi công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16/06 VTB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>22/06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 xml:space="preserve">07/04 TECH
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 xml:space="preserve">27/04 TECH
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H103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I103" authorId="0" shapeId="0">
      <text>
        <r>
          <rPr>
            <b/>
            <sz val="9"/>
            <color indexed="81"/>
            <rFont val="Tahoma"/>
            <family val="2"/>
          </rPr>
          <t>16/05 TECH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H104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107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23/03 VTB</t>
        </r>
      </text>
    </comment>
    <comment ref="H108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108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H109" authorId="0" shapeId="0">
      <text>
        <r>
          <rPr>
            <b/>
            <sz val="9"/>
            <color indexed="81"/>
            <rFont val="Tahoma"/>
            <family val="2"/>
          </rPr>
          <t>27/04 VTB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H110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27/03 TECH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27/03 VTB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H113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I113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L113" authorId="0" shapeId="0">
      <text>
        <r>
          <rPr>
            <b/>
            <sz val="9"/>
            <color indexed="81"/>
            <rFont val="Tahoma"/>
            <family val="2"/>
          </rPr>
          <t>GIỮ BẢO HÀNH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 xml:space="preserve">30/03 TECH
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>30/03 TECH chuyển cho anh Đồng mua hộ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 xml:space="preserve">30/03 vtb
</t>
        </r>
      </text>
    </comment>
    <comment ref="H116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H119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121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122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I122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123" authorId="0" shapeId="0">
      <text>
        <r>
          <rPr>
            <b/>
            <sz val="9"/>
            <color indexed="81"/>
            <rFont val="Tahoma"/>
            <family val="2"/>
          </rPr>
          <t>06/04 TECH</t>
        </r>
      </text>
    </comment>
    <comment ref="H123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124" authorId="0" shapeId="0">
      <text>
        <r>
          <rPr>
            <b/>
            <sz val="9"/>
            <color indexed="81"/>
            <rFont val="Tahoma"/>
            <family val="2"/>
          </rPr>
          <t>07/04 TECH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11/01 TECH
Tổng thanh toán: 3.150.000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H127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G128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G129" authorId="0" shapeId="0">
      <text>
        <r>
          <rPr>
            <b/>
            <sz val="9"/>
            <color indexed="81"/>
            <rFont val="Tahoma"/>
            <family val="2"/>
          </rPr>
          <t>Lấy số liệu tử bảng tổng hợp của Ms Trang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H130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>23/04 VTB</t>
        </r>
      </text>
    </comment>
    <comment ref="G132" authorId="0" shapeId="0">
      <text>
        <r>
          <rPr>
            <b/>
            <sz val="9"/>
            <color indexed="81"/>
            <rFont val="Tahoma"/>
            <family val="2"/>
          </rPr>
          <t xml:space="preserve">27/04 VTB
</t>
        </r>
      </text>
    </comment>
    <comment ref="G133" authorId="0" shapeId="0">
      <text>
        <r>
          <rPr>
            <b/>
            <sz val="9"/>
            <color indexed="81"/>
            <rFont val="Tahoma"/>
            <family val="2"/>
          </rPr>
          <t>25/04 VTB</t>
        </r>
      </text>
    </comment>
    <comment ref="G134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 </t>
        </r>
      </text>
    </comment>
    <comment ref="G135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H137" authorId="0" shapeId="0">
      <text>
        <r>
          <rPr>
            <b/>
            <sz val="9"/>
            <color indexed="81"/>
            <rFont val="Tahoma"/>
            <family val="2"/>
          </rPr>
          <t>04/04 VTB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H138" authorId="0" shapeId="0">
      <text>
        <r>
          <rPr>
            <b/>
            <sz val="9"/>
            <color indexed="81"/>
            <rFont val="Tahoma"/>
            <family val="2"/>
          </rPr>
          <t>13/04 VTB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140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H141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sô: 20.273.000 đã chuyển 
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G144" authorId="0" shapeId="0">
      <text>
        <r>
          <rPr>
            <b/>
            <sz val="9"/>
            <color indexed="81"/>
            <rFont val="Tahoma"/>
            <family val="2"/>
          </rPr>
          <t>09/04 TECH</t>
        </r>
      </text>
    </comment>
    <comment ref="H144" authorId="0" shapeId="0">
      <text>
        <r>
          <rPr>
            <b/>
            <sz val="9"/>
            <color indexed="81"/>
            <rFont val="Tahoma"/>
            <family val="2"/>
          </rPr>
          <t>09/014 TECH
chi hỗ trợ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Lấy số từ bảng tổng hợp của Ms Trang</t>
        </r>
      </text>
    </comment>
    <comment ref="G147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148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H148" authorId="0" shapeId="0">
      <text>
        <r>
          <rPr>
            <b/>
            <sz val="9"/>
            <color indexed="81"/>
            <rFont val="Tahoma"/>
            <family val="2"/>
          </rPr>
          <t>11/04 VTB</t>
        </r>
      </text>
    </comment>
    <comment ref="G149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51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152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 xml:space="preserve">01/04 VTB
</t>
        </r>
      </text>
    </comment>
    <comment ref="H153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154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H155" authorId="0" shapeId="0">
      <text>
        <r>
          <rPr>
            <b/>
            <sz val="9"/>
            <color indexed="81"/>
            <rFont val="Tahoma"/>
            <family val="2"/>
          </rPr>
          <t>31/03 VTB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H156" authorId="0" shapeId="0">
      <text>
        <r>
          <rPr>
            <b/>
            <sz val="9"/>
            <color indexed="81"/>
            <rFont val="Tahoma"/>
            <family val="2"/>
          </rPr>
          <t xml:space="preserve">11/05 VTB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 xml:space="preserve">06/03 TM
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13/03 TECH</t>
        </r>
      </text>
    </comment>
    <comment ref="H159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I159" authorId="0" shapeId="0">
      <text>
        <r>
          <rPr>
            <b/>
            <sz val="9"/>
            <color indexed="81"/>
            <rFont val="Tahoma"/>
            <family val="2"/>
          </rPr>
          <t>21/05 TECH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H160" authorId="0" shapeId="0">
      <text>
        <r>
          <rPr>
            <b/>
            <sz val="9"/>
            <color indexed="81"/>
            <rFont val="Tahoma"/>
            <family val="2"/>
          </rPr>
          <t>20/05 VTB</t>
        </r>
      </text>
    </comment>
    <comment ref="G161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H162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163" authorId="0" shapeId="0">
      <text>
        <r>
          <rPr>
            <b/>
            <sz val="9"/>
            <color indexed="81"/>
            <rFont val="Tahoma"/>
            <family val="2"/>
          </rPr>
          <t xml:space="preserve">06/04 TECH
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trên PM
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số: 20.273.000 đã chuyển )
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G171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H171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 xml:space="preserve">14/04 TM
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Lấy số liệu từ bảng tổng hợp của Ms Trang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H176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( hoàn trả lại công ty: 49.500 )
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Gải chi từ 26/02 đến 03/03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29.214.000 phát sinh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11/03 VTB</t>
        </r>
      </text>
    </comment>
    <comment ref="H180" authorId="0" shapeId="0">
      <text>
        <r>
          <rPr>
            <b/>
            <sz val="9"/>
            <color indexed="81"/>
            <rFont val="Tahoma"/>
            <family val="2"/>
          </rPr>
          <t>30/03 TECH</t>
        </r>
      </text>
    </comment>
    <comment ref="I180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 xml:space="preserve">16/03 VTB
</t>
        </r>
      </text>
    </comment>
    <comment ref="H181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09/04 VTB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183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I183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12/05 TECH
</t>
        </r>
      </text>
    </comment>
    <comment ref="I18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H186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100TR VTB, 35TR TECH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H188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193" authorId="0" shapeId="0">
      <text>
        <r>
          <rPr>
            <b/>
            <sz val="9"/>
            <color indexed="81"/>
            <rFont val="Tahoma"/>
            <family val="2"/>
          </rPr>
          <t>07/04 VTB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 xml:space="preserve">11/04 TM
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11/01 TECH
Tồng trả: 3.150.000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15/04 TECH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từ bảng tổng hợp của Ms Trang
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H198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24/04 TECH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17/04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06/02 TECH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08/06 VTB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 xml:space="preserve">17/02 TECH
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G214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trong để nghị thanh toán anh Đồng 25/02 giải chi ngày 26/02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03/03 TECH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28/02 TECH, Hoàng thi công trả tiền cho NCC rồi, kê toán chuyển trả lại cho Mr Hoàng</t>
        </r>
      </text>
    </comment>
    <comment ref="G218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20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 xml:space="preserve">Giải chi ngày chứng từ 29/04  ( Tổng ứng 4tr )
</t>
        </r>
      </text>
    </comment>
    <comment ref="G224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H224" authorId="0" shapeId="0">
      <text>
        <r>
          <rPr>
            <b/>
            <sz val="9"/>
            <color indexed="81"/>
            <rFont val="Tahoma"/>
            <family val="2"/>
          </rPr>
          <t xml:space="preserve">11/03 TECH
</t>
        </r>
      </text>
    </comment>
    <comment ref="I224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25" authorId="0" shapeId="0">
      <text>
        <r>
          <rPr>
            <b/>
            <sz val="9"/>
            <color indexed="81"/>
            <rFont val="Tahoma"/>
            <family val="2"/>
          </rPr>
          <t>04/02 TECH</t>
        </r>
      </text>
    </comment>
    <comment ref="H225" authorId="0" shapeId="0">
      <text>
        <r>
          <rPr>
            <b/>
            <sz val="9"/>
            <color indexed="81"/>
            <rFont val="Tahoma"/>
            <family val="2"/>
          </rPr>
          <t xml:space="preserve">25/02 TECH
</t>
        </r>
      </text>
    </comment>
    <comment ref="I225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 xml:space="preserve">11/02 VTB
</t>
        </r>
      </text>
    </comment>
    <comment ref="H227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227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H228" authorId="0" shapeId="0">
      <text>
        <r>
          <rPr>
            <b/>
            <sz val="9"/>
            <color indexed="81"/>
            <rFont val="Tahoma"/>
            <family val="2"/>
          </rPr>
          <t xml:space="preserve">13/03 VTB
</t>
        </r>
      </text>
    </comment>
    <comment ref="I228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21/02 VTB</t>
        </r>
      </text>
    </comment>
    <comment ref="H229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 xml:space="preserve">24/02 TECH
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H231" authorId="0" shapeId="0">
      <text>
        <r>
          <rPr>
            <b/>
            <sz val="9"/>
            <color indexed="81"/>
            <rFont val="Tahoma"/>
            <family val="2"/>
          </rPr>
          <t xml:space="preserve">
01/04 TECH
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04/03 TECH</t>
        </r>
      </text>
    </comment>
    <comment ref="H232" authorId="0" shapeId="0">
      <text>
        <r>
          <rPr>
            <b/>
            <sz val="9"/>
            <color indexed="81"/>
            <rFont val="Tahoma"/>
            <family val="2"/>
          </rPr>
          <t>31/03 TECH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29/02 TECH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235" authorId="0" shapeId="0">
      <text>
        <r>
          <rPr>
            <b/>
            <sz val="9"/>
            <color indexed="81"/>
            <rFont val="Tahoma"/>
            <family val="2"/>
          </rPr>
          <t>17/03 TECH</t>
        </r>
      </text>
    </comment>
    <comment ref="I235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07/03 TECH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09/03 TECH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 xml:space="preserve">20/03 VTB
</t>
        </r>
      </text>
    </comment>
    <comment ref="H241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242" authorId="0" shapeId="0">
      <text>
        <r>
          <rPr>
            <b/>
            <sz val="9"/>
            <color indexed="81"/>
            <rFont val="Tahoma"/>
            <family val="2"/>
          </rPr>
          <t>17/06 TECH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 xml:space="preserve">04/02 TECH
</t>
        </r>
      </text>
    </comment>
    <comment ref="H245" authorId="0" shapeId="0">
      <text>
        <r>
          <rPr>
            <b/>
            <sz val="9"/>
            <color indexed="81"/>
            <rFont val="Tahoma"/>
            <family val="2"/>
          </rPr>
          <t>08/02 TECH</t>
        </r>
      </text>
    </comment>
    <comment ref="I245" authorId="0" shapeId="0">
      <text>
        <r>
          <rPr>
            <b/>
            <sz val="9"/>
            <color indexed="81"/>
            <rFont val="Tahoma"/>
            <family val="2"/>
          </rPr>
          <t>13/02 TECH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>Lấy số liệu trên PM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Giải chi ngày 23/04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248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Lấy số tử bảng tổng hợp của Ms Trang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H255" authorId="0" shapeId="0">
      <text>
        <r>
          <rPr>
            <b/>
            <sz val="9"/>
            <color indexed="81"/>
            <rFont val="Tahoma"/>
            <family val="2"/>
          </rPr>
          <t>11/03 TECH</t>
        </r>
      </text>
    </comment>
    <comment ref="I255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56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257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260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H261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I261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H262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262" authorId="0" shapeId="0">
      <text>
        <r>
          <rPr>
            <b/>
            <sz val="9"/>
            <color indexed="81"/>
            <rFont val="Tahoma"/>
            <family val="2"/>
          </rPr>
          <t>05/06 VTB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 xml:space="preserve">27/02 TECH
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tạm ứng 22/02 TECH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17/03 TM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 xml:space="preserve">17/03 VTB
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273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
</t>
        </r>
      </text>
    </comment>
  </commentList>
</comments>
</file>

<file path=xl/comments4.xml><?xml version="1.0" encoding="utf-8"?>
<comments xmlns="http://schemas.openxmlformats.org/spreadsheetml/2006/main">
  <authors>
    <author>HPZ400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TECH ( chuyển trả thêm 3.597.500 )
</t>
        </r>
      </text>
    </comment>
    <comment ref="G9" authorId="0" shapeId="0">
      <text>
        <r>
          <rPr>
            <sz val="9"/>
            <color indexed="81"/>
            <rFont val="Tahoma"/>
            <family val="2"/>
          </rPr>
          <t xml:space="preserve">18/06 VTB
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30/06/2020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14/07/20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26/05 VTB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30/05 TECH, chuyển cho Hoàng thi công thanh toán trực tiếp khi nhận hàng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06/06 TECH , tron tồng số tiền 14.100.000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13/06 TECH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18/06 TECH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11.436.000: HTMB t20
7.568.000: PAN ASIA &amp; LOCALIZE 13
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 xml:space="preserve">10/06 VTB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29/06 TECH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 xml:space="preserve">12/06 VTB
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04/07/2020 TECH</t>
        </r>
      </text>
    </comment>
    <comment ref="L35" authorId="0" shapeId="0">
      <text>
        <r>
          <rPr>
            <sz val="9"/>
            <color indexed="81"/>
            <rFont val="Tahoma"/>
            <family val="2"/>
          </rPr>
          <t xml:space="preserve">
xem lai thoi gian BH (thuong la 1 nam)
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14/07/2020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22/06 TCB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26/05 TM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28/05 TM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 xml:space="preserve">29/05 TECH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28/07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 xml:space="preserve">20/06 TECH
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01/06 TECH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06/06 VTB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>25/06 VTB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 11.209.200 )
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 xml:space="preserve">10/06 TECH
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22/06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15/06 VTB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16/06 TECH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</text>
    </comment>
    <comment ref="G58" authorId="0" shapeId="0">
      <text>
        <r>
          <rPr>
            <b/>
            <sz val="9"/>
            <color indexed="81"/>
            <rFont val="Tahoma"/>
            <family val="2"/>
          </rPr>
          <t xml:space="preserve">25/06 TECH
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0" authorId="0" shapeId="0">
      <text>
        <r>
          <rPr>
            <b/>
            <sz val="9"/>
            <color indexed="81"/>
            <rFont val="Tahoma"/>
            <family val="2"/>
          </rPr>
          <t>03/07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04/07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 xml:space="preserve">15/07/20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TECH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>10/07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4" authorId="0" shapeId="0">
      <text>
        <r>
          <rPr>
            <b/>
            <sz val="9"/>
            <color indexed="81"/>
            <rFont val="Tahoma"/>
            <family val="2"/>
          </rPr>
          <t>23/07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28/07 TECH (TRONG TỔNG 500.000Đ)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>18/8/20 TECH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19/8 TECH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20/06 TECH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 xml:space="preserve">15/05 TECH
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19/05 TECH</t>
        </r>
      </text>
    </comment>
    <comment ref="H7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I75" authorId="0" shapeId="0">
      <text>
        <r>
          <rPr>
            <b/>
            <sz val="9"/>
            <color indexed="81"/>
            <rFont val="Tahoma"/>
            <family val="2"/>
          </rPr>
          <t xml:space="preserve">04/07/2020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 xml:space="preserve">21/05 TECH
</t>
        </r>
      </text>
    </comment>
    <comment ref="H76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77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78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28/05 TECH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11.209.200 )
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 xml:space="preserve">22/06 TECH
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 xml:space="preserve">29/06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23/07/20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07/8 SHB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 xml:space="preserve">13/8/20 TECH
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 xml:space="preserve">26/03 VTB
</t>
        </r>
      </text>
    </comment>
    <comment ref="H97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17/04 VTB</t>
        </r>
      </text>
    </comment>
    <comment ref="H103" authorId="0" shapeId="0">
      <text>
        <r>
          <rPr>
            <b/>
            <sz val="9"/>
            <color indexed="81"/>
            <rFont val="Tahoma"/>
            <family val="2"/>
          </rPr>
          <t>14/05 VTB</t>
        </r>
      </text>
    </comment>
    <comment ref="I103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H10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H106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18/04 VTB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H108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H110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I110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22/4 TECH</t>
        </r>
      </text>
    </comment>
    <comment ref="H111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Giài chi CK ngày 22/04 TECH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>22/04 VTB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 xml:space="preserve">25/04 VTB
</t>
        </r>
      </text>
    </comment>
    <comment ref="H116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04/05 VCB</t>
        </r>
      </text>
    </comment>
    <comment ref="H118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09/05 TECH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26/05 TECH  CK cho Khoa thi công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123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124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16/06 VTB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22/06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8" authorId="0" shapeId="0">
      <text>
        <r>
          <rPr>
            <b/>
            <sz val="9"/>
            <color indexed="81"/>
            <rFont val="Tahoma"/>
            <family val="2"/>
          </rPr>
          <t>01/07 TECH</t>
        </r>
      </text>
    </comment>
    <comment ref="G129" authorId="0" shapeId="0">
      <text>
        <r>
          <rPr>
            <b/>
            <sz val="9"/>
            <color indexed="81"/>
            <rFont val="Tahoma"/>
            <family val="2"/>
          </rPr>
          <t>13/07/2020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 xml:space="preserve">24/07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2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3" authorId="0" shapeId="0">
      <text>
        <r>
          <rPr>
            <b/>
            <sz val="9"/>
            <color indexed="81"/>
            <rFont val="Tahoma"/>
            <family val="2"/>
          </rPr>
          <t>11/8 VTB</t>
        </r>
      </text>
    </comment>
    <comment ref="G136" authorId="0" shapeId="0">
      <text>
        <r>
          <rPr>
            <b/>
            <sz val="9"/>
            <color indexed="81"/>
            <rFont val="Tahoma"/>
            <family val="2"/>
          </rPr>
          <t xml:space="preserve">07/04 TECH
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 xml:space="preserve">27/04 TECH
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H141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I141" authorId="0" shapeId="0">
      <text>
        <r>
          <rPr>
            <b/>
            <sz val="9"/>
            <color indexed="81"/>
            <rFont val="Tahoma"/>
            <family val="2"/>
          </rPr>
          <t>16/05 TECH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H142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G144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145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23/03 VTB</t>
        </r>
      </text>
    </comment>
    <comment ref="H146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146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G147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H147" authorId="0" shapeId="0">
      <text>
        <r>
          <rPr>
            <b/>
            <sz val="9"/>
            <color indexed="81"/>
            <rFont val="Tahoma"/>
            <family val="2"/>
          </rPr>
          <t>27/04 VTB</t>
        </r>
      </text>
    </comment>
    <comment ref="G148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H148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149" authorId="0" shapeId="0">
      <text>
        <r>
          <rPr>
            <b/>
            <sz val="9"/>
            <color indexed="81"/>
            <rFont val="Tahoma"/>
            <family val="2"/>
          </rPr>
          <t>27/03 TECH</t>
        </r>
      </text>
    </comment>
    <comment ref="G150" authorId="0" shapeId="0">
      <text>
        <r>
          <rPr>
            <b/>
            <sz val="9"/>
            <color indexed="81"/>
            <rFont val="Tahoma"/>
            <family val="2"/>
          </rPr>
          <t>27/03 VTB</t>
        </r>
      </text>
    </comment>
    <comment ref="G151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H151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I151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G152" authorId="0" shapeId="0">
      <text>
        <r>
          <rPr>
            <b/>
            <sz val="9"/>
            <color indexed="81"/>
            <rFont val="Tahoma"/>
            <family val="2"/>
          </rPr>
          <t xml:space="preserve">30/03 TECH
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>30/03 TECH chuyển cho anh Đồng mua hộ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 xml:space="preserve">30/03 vtb
</t>
        </r>
      </text>
    </comment>
    <comment ref="H154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H157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159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160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I160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161" authorId="0" shapeId="0">
      <text>
        <r>
          <rPr>
            <b/>
            <sz val="9"/>
            <color indexed="81"/>
            <rFont val="Tahoma"/>
            <family val="2"/>
          </rPr>
          <t>06/04 TECH</t>
        </r>
      </text>
    </comment>
    <comment ref="H161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07/04 TECH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11/01 TECH
Tổng thanh toán: 3.150.000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H165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>Lấy số liệu tử bảng tổng hợp của Ms Trang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H168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23/04 VTB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 xml:space="preserve">27/04 VTB
</t>
        </r>
      </text>
    </comment>
    <comment ref="G171" authorId="0" shapeId="0">
      <text>
        <r>
          <rPr>
            <b/>
            <sz val="9"/>
            <color indexed="81"/>
            <rFont val="Tahoma"/>
            <family val="2"/>
          </rPr>
          <t>25/04 VTB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 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</text>
    </comment>
    <comment ref="G175" authorId="0" shapeId="0">
      <text>
        <r>
          <rPr>
            <sz val="9"/>
            <color indexed="81"/>
            <rFont val="Tahoma"/>
            <family val="2"/>
          </rPr>
          <t xml:space="preserve">DUNG MỚI THÊM VÀO (KO RÕ THỜI GIAN THANH TOÁN)
</t>
        </r>
      </text>
    </comment>
    <comment ref="H175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H178" authorId="0" shapeId="0">
      <text>
        <r>
          <rPr>
            <b/>
            <sz val="9"/>
            <color indexed="81"/>
            <rFont val="Tahoma"/>
            <family val="2"/>
          </rPr>
          <t>04/04 VTB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H179" authorId="0" shapeId="0">
      <text>
        <r>
          <rPr>
            <b/>
            <sz val="9"/>
            <color indexed="81"/>
            <rFont val="Tahoma"/>
            <family val="2"/>
          </rPr>
          <t>13/04 VTB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H182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sô: 20.273.000 đã chuyển 
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09/04 TECH</t>
        </r>
      </text>
    </comment>
    <comment ref="H185" authorId="0" shapeId="0">
      <text>
        <r>
          <rPr>
            <b/>
            <sz val="9"/>
            <color indexed="81"/>
            <rFont val="Tahoma"/>
            <family val="2"/>
          </rPr>
          <t>09/014 TECH
chi hỗ trợ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Lấy số từ bảng tổng hợp của Ms Trang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H189" authorId="0" shapeId="0">
      <text>
        <r>
          <rPr>
            <b/>
            <sz val="9"/>
            <color indexed="81"/>
            <rFont val="Tahoma"/>
            <family val="2"/>
          </rPr>
          <t>11/04 VTB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01/07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04/07 TECH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 xml:space="preserve">01/04 VTB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198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H199" authorId="0" shapeId="0">
      <text>
        <r>
          <rPr>
            <b/>
            <sz val="9"/>
            <color indexed="81"/>
            <rFont val="Tahoma"/>
            <family val="2"/>
          </rPr>
          <t>31/03 VTB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H200" authorId="0" shapeId="0">
      <text>
        <r>
          <rPr>
            <b/>
            <sz val="9"/>
            <color indexed="81"/>
            <rFont val="Tahoma"/>
            <family val="2"/>
          </rPr>
          <t xml:space="preserve">11/05 VTB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 xml:space="preserve">06/03 TM
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13/03 TECH</t>
        </r>
      </text>
    </comment>
    <comment ref="H203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I203" authorId="0" shapeId="0">
      <text>
        <r>
          <rPr>
            <b/>
            <sz val="9"/>
            <color indexed="81"/>
            <rFont val="Tahoma"/>
            <family val="2"/>
          </rPr>
          <t>21/05 TECH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H204" authorId="0" shapeId="0">
      <text>
        <r>
          <rPr>
            <b/>
            <sz val="9"/>
            <color indexed="81"/>
            <rFont val="Tahoma"/>
            <family val="2"/>
          </rPr>
          <t>20/05 VTB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H206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207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207" authorId="0" shapeId="0">
      <text>
        <r>
          <rPr>
            <b/>
            <sz val="9"/>
            <color indexed="81"/>
            <rFont val="Tahoma"/>
            <family val="2"/>
          </rPr>
          <t xml:space="preserve">06/04 TECH
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trên PM
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số: 20.273.000 đã chuyển )
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214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H215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 xml:space="preserve">14/04 TM
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Lấy số liệu từ bảng tổng hợp của Ms Trang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H220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( hoàn trả lại công ty: 49.500 )
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
7.568.000: PAN ASIA &amp; LOCALIZE 13            11.436.000: HTMB t20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3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Gải chi từ 26/02 đến 03/03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11/03 VTB</t>
        </r>
      </text>
    </comment>
    <comment ref="H229" authorId="0" shapeId="0">
      <text>
        <r>
          <rPr>
            <b/>
            <sz val="9"/>
            <color indexed="81"/>
            <rFont val="Tahoma"/>
            <family val="2"/>
          </rPr>
          <t>30/03 TECH</t>
        </r>
      </text>
    </comment>
    <comment ref="I229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 xml:space="preserve">16/03 VTB
</t>
        </r>
      </text>
    </comment>
    <comment ref="H230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H231" authorId="0" shapeId="0">
      <text>
        <r>
          <rPr>
            <b/>
            <sz val="9"/>
            <color indexed="81"/>
            <rFont val="Tahoma"/>
            <family val="2"/>
          </rPr>
          <t>09/04 VTB</t>
        </r>
      </text>
    </comment>
    <comment ref="I231" authorId="0" shapeId="0">
      <text>
        <r>
          <rPr>
            <b/>
            <sz val="9"/>
            <color indexed="81"/>
            <rFont val="Tahoma"/>
            <family val="2"/>
          </rPr>
          <t>10/07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232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I232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233" authorId="0" shapeId="0">
      <text>
        <r>
          <rPr>
            <b/>
            <sz val="9"/>
            <color indexed="81"/>
            <rFont val="Tahoma"/>
            <family val="2"/>
          </rPr>
          <t xml:space="preserve">12/05 TECH
</t>
        </r>
      </text>
    </comment>
    <comment ref="I233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H235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H237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241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07/04 VTB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 xml:space="preserve">11/04 TM
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11/01 TECH
Tồng trả: 3.150.000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15/04 TECH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từ bảng tổng hợp của Ms Trang
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H247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24/04 TECH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17/04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06/02 TECH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08/06 VTB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 xml:space="preserve">13/8/20 TECH
</t>
        </r>
      </text>
    </comment>
    <comment ref="G259" authorId="0" shapeId="0">
      <text>
        <r>
          <rPr>
            <b/>
            <sz val="9"/>
            <color indexed="81"/>
            <rFont val="Tahoma"/>
            <family val="2"/>
          </rPr>
          <t>13/8/20 TECH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 xml:space="preserve">17/02 TECH
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G265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trong để nghị thanh toán anh Đồng 25/02 giải chi ngày 26/02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03/03 TECH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28/02 TECH, Hoàng thi công trả tiền cho NCC rồi, kê toán chuyển trả lại cho Mr Hoàng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G275" authorId="0" shapeId="0">
      <text>
        <r>
          <rPr>
            <b/>
            <sz val="9"/>
            <color indexed="81"/>
            <rFont val="Tahoma"/>
            <family val="2"/>
          </rPr>
          <t xml:space="preserve">Giải chi ngày chứng từ 29/04  ( Tổng ứng 4tr )
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H278" authorId="0" shapeId="0">
      <text>
        <r>
          <rPr>
            <b/>
            <sz val="9"/>
            <color indexed="81"/>
            <rFont val="Tahoma"/>
            <family val="2"/>
          </rPr>
          <t xml:space="preserve">11/03 TECH
</t>
        </r>
      </text>
    </comment>
    <comment ref="I278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79" authorId="0" shapeId="0">
      <text>
        <r>
          <rPr>
            <b/>
            <sz val="9"/>
            <color indexed="81"/>
            <rFont val="Tahoma"/>
            <family val="2"/>
          </rPr>
          <t>04/02 TECH</t>
        </r>
      </text>
    </comment>
    <comment ref="H279" authorId="0" shapeId="0">
      <text>
        <r>
          <rPr>
            <b/>
            <sz val="9"/>
            <color indexed="81"/>
            <rFont val="Tahoma"/>
            <family val="2"/>
          </rPr>
          <t xml:space="preserve">25/02 TECH
</t>
        </r>
      </text>
    </comment>
    <comment ref="I279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 xml:space="preserve">11/02 VTB
</t>
        </r>
      </text>
    </comment>
    <comment ref="H281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281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G282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H282" authorId="0" shapeId="0">
      <text>
        <r>
          <rPr>
            <b/>
            <sz val="9"/>
            <color indexed="81"/>
            <rFont val="Tahoma"/>
            <family val="2"/>
          </rPr>
          <t xml:space="preserve">13/03 VTB
</t>
        </r>
      </text>
    </comment>
    <comment ref="I282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21/02 VTB</t>
        </r>
      </text>
    </comment>
    <comment ref="H283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 xml:space="preserve">24/02 TECH
</t>
        </r>
      </text>
    </comment>
    <comment ref="G285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H285" authorId="0" shapeId="0">
      <text>
        <r>
          <rPr>
            <b/>
            <sz val="9"/>
            <color indexed="81"/>
            <rFont val="Tahoma"/>
            <family val="2"/>
          </rPr>
          <t xml:space="preserve">
01/04 TECH
</t>
        </r>
      </text>
    </comment>
    <comment ref="G286" authorId="0" shapeId="0">
      <text>
        <r>
          <rPr>
            <b/>
            <sz val="9"/>
            <color indexed="81"/>
            <rFont val="Tahoma"/>
            <family val="2"/>
          </rPr>
          <t>04/03 TECH</t>
        </r>
      </text>
    </comment>
    <comment ref="H286" authorId="0" shapeId="0">
      <text>
        <r>
          <rPr>
            <b/>
            <sz val="9"/>
            <color indexed="81"/>
            <rFont val="Tahoma"/>
            <family val="2"/>
          </rPr>
          <t>31/03 TECH</t>
        </r>
      </text>
    </comment>
    <comment ref="G287" authorId="0" shapeId="0">
      <text>
        <r>
          <rPr>
            <b/>
            <sz val="9"/>
            <color indexed="81"/>
            <rFont val="Tahoma"/>
            <family val="2"/>
          </rPr>
          <t>29/02 TECH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89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289" authorId="0" shapeId="0">
      <text>
        <r>
          <rPr>
            <b/>
            <sz val="9"/>
            <color indexed="81"/>
            <rFont val="Tahoma"/>
            <family val="2"/>
          </rPr>
          <t>17/03 TECH</t>
        </r>
      </text>
    </comment>
    <comment ref="I289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07/03 TECH</t>
        </r>
      </text>
    </comment>
    <comment ref="G291" authorId="0" shapeId="0">
      <text>
        <r>
          <rPr>
            <b/>
            <sz val="9"/>
            <color indexed="81"/>
            <rFont val="Tahoma"/>
            <family val="2"/>
          </rPr>
          <t>09/03 TECH</t>
        </r>
      </text>
    </comment>
    <comment ref="G292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H292" authorId="0" shapeId="0">
      <text>
        <r>
          <rPr>
            <b/>
            <sz val="9"/>
            <color indexed="81"/>
            <rFont val="Tahoma"/>
            <family val="2"/>
          </rPr>
          <t xml:space="preserve">04/07/20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3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G295" authorId="0" shapeId="0">
      <text>
        <r>
          <rPr>
            <b/>
            <sz val="9"/>
            <color indexed="81"/>
            <rFont val="Tahoma"/>
            <family val="2"/>
          </rPr>
          <t xml:space="preserve">20/03 VTB
</t>
        </r>
      </text>
    </comment>
    <comment ref="H295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G296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296" authorId="0" shapeId="0">
      <text>
        <r>
          <rPr>
            <b/>
            <sz val="9"/>
            <color indexed="81"/>
            <rFont val="Tahoma"/>
            <family val="2"/>
          </rPr>
          <t>17/06 TECH</t>
        </r>
      </text>
    </comment>
    <comment ref="G297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G298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G299" authorId="0" shapeId="0">
      <text>
        <r>
          <rPr>
            <b/>
            <sz val="9"/>
            <color indexed="81"/>
            <rFont val="Tahoma"/>
            <family val="2"/>
          </rPr>
          <t xml:space="preserve">04/02 TECH
</t>
        </r>
      </text>
    </comment>
    <comment ref="H299" authorId="0" shapeId="0">
      <text>
        <r>
          <rPr>
            <b/>
            <sz val="9"/>
            <color indexed="81"/>
            <rFont val="Tahoma"/>
            <family val="2"/>
          </rPr>
          <t>08/02 TECH</t>
        </r>
      </text>
    </comment>
    <comment ref="I299" authorId="0" shapeId="0">
      <text>
        <r>
          <rPr>
            <b/>
            <sz val="9"/>
            <color indexed="81"/>
            <rFont val="Tahoma"/>
            <family val="2"/>
          </rPr>
          <t>13/02 TECH</t>
        </r>
      </text>
    </comment>
    <comment ref="G300" authorId="0" shapeId="0">
      <text>
        <r>
          <rPr>
            <b/>
            <sz val="9"/>
            <color indexed="81"/>
            <rFont val="Tahoma"/>
            <family val="2"/>
          </rPr>
          <t>Lấy số liệu trên PM</t>
        </r>
      </text>
    </comment>
    <comment ref="G301" authorId="0" shapeId="0">
      <text>
        <r>
          <rPr>
            <b/>
            <sz val="9"/>
            <color indexed="81"/>
            <rFont val="Tahoma"/>
            <family val="2"/>
          </rPr>
          <t>Giải chi ngày 23/04</t>
        </r>
      </text>
    </comment>
    <comment ref="G302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302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303" authorId="0" shapeId="0">
      <text>
        <r>
          <rPr>
            <b/>
            <sz val="9"/>
            <color indexed="81"/>
            <rFont val="Tahoma"/>
            <family val="2"/>
          </rPr>
          <t>Lấy số tử bảng tổng hợp của Ms Trang</t>
        </r>
      </text>
    </comment>
    <comment ref="G304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G305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306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307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30/06/20 TECH</t>
        </r>
      </text>
    </comment>
    <comment ref="G309" authorId="0" shapeId="0">
      <text>
        <r>
          <rPr>
            <b/>
            <sz val="9"/>
            <color indexed="81"/>
            <rFont val="Tahoma"/>
            <family val="2"/>
          </rPr>
          <t>08/07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10" authorId="0" shapeId="0">
      <text>
        <r>
          <rPr>
            <b/>
            <sz val="9"/>
            <color indexed="81"/>
            <rFont val="Tahoma"/>
            <family val="2"/>
          </rPr>
          <t>10/07 TECH</t>
        </r>
      </text>
    </comment>
    <comment ref="G313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H313" authorId="0" shapeId="0">
      <text>
        <r>
          <rPr>
            <b/>
            <sz val="9"/>
            <color indexed="81"/>
            <rFont val="Tahoma"/>
            <family val="2"/>
          </rPr>
          <t>11/03 TECH</t>
        </r>
      </text>
    </comment>
    <comment ref="I313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G315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315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316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19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G320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H320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I320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321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H321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321" authorId="0" shapeId="0">
      <text>
        <r>
          <rPr>
            <b/>
            <sz val="9"/>
            <color indexed="81"/>
            <rFont val="Tahoma"/>
            <family val="2"/>
          </rPr>
          <t>05/06 VTB</t>
        </r>
      </text>
    </comment>
    <comment ref="G322" authorId="0" shapeId="0">
      <text>
        <r>
          <rPr>
            <b/>
            <sz val="9"/>
            <color indexed="81"/>
            <rFont val="Tahoma"/>
            <family val="2"/>
          </rPr>
          <t xml:space="preserve">27/02 TECH
</t>
        </r>
      </text>
    </comment>
    <comment ref="G323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G325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tạm ứng 22/02 TECH</t>
        </r>
      </text>
    </comment>
    <comment ref="G327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328" authorId="0" shapeId="0">
      <text>
        <r>
          <rPr>
            <b/>
            <sz val="9"/>
            <color indexed="81"/>
            <rFont val="Tahoma"/>
            <family val="2"/>
          </rPr>
          <t>17/03 TM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 xml:space="preserve">17/03 VTB
</t>
        </r>
      </text>
    </comment>
    <comment ref="G330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330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31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332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332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333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
</t>
        </r>
      </text>
    </comment>
    <comment ref="G334" authorId="0" shapeId="0">
      <text>
        <r>
          <rPr>
            <b/>
            <sz val="9"/>
            <color indexed="81"/>
            <rFont val="Tahoma"/>
            <family val="2"/>
          </rPr>
          <t>23/06/2020 SHB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37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37" authorId="0" shapeId="0">
      <text>
        <r>
          <rPr>
            <b/>
            <sz val="9"/>
            <color indexed="81"/>
            <rFont val="Tahoma"/>
            <family val="2"/>
          </rPr>
          <t>04/07/20 TECH</t>
        </r>
      </text>
    </comment>
    <comment ref="G338" authorId="0" shapeId="0">
      <text>
        <r>
          <rPr>
            <b/>
            <sz val="9"/>
            <color indexed="81"/>
            <rFont val="Tahoma"/>
            <family val="2"/>
          </rPr>
          <t>22/06 TECH</t>
        </r>
      </text>
    </comment>
    <comment ref="G339" authorId="0" shapeId="0">
      <text>
        <r>
          <rPr>
            <b/>
            <sz val="9"/>
            <color indexed="81"/>
            <rFont val="Tahoma"/>
            <family val="2"/>
          </rPr>
          <t>04/07/2020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1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47" authorId="0" shapeId="0">
      <text>
        <r>
          <rPr>
            <b/>
            <sz val="9"/>
            <color indexed="81"/>
            <rFont val="Tahoma"/>
            <family val="2"/>
          </rPr>
          <t>21/07 VTB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11/8/ TECH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18/8 VTB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 xml:space="preserve">16/07 TM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5" authorId="0" shapeId="0">
      <text>
        <r>
          <rPr>
            <b/>
            <sz val="9"/>
            <color indexed="81"/>
            <rFont val="Tahoma"/>
            <family val="2"/>
          </rPr>
          <t>20/07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6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7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8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8" authorId="0" shapeId="0">
      <text>
        <r>
          <rPr>
            <b/>
            <sz val="9"/>
            <color indexed="81"/>
            <rFont val="Tahoma"/>
            <family val="2"/>
          </rPr>
          <t>28/07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24/07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9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60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61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62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63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G365" authorId="0" shapeId="0">
      <text>
        <r>
          <rPr>
            <b/>
            <sz val="9"/>
            <color indexed="81"/>
            <rFont val="Tahoma"/>
            <family val="2"/>
          </rPr>
          <t>10/8 MSB</t>
        </r>
      </text>
    </comment>
    <comment ref="G366" authorId="0" shapeId="0">
      <text>
        <r>
          <rPr>
            <b/>
            <sz val="9"/>
            <color indexed="81"/>
            <rFont val="Tahoma"/>
            <family val="2"/>
          </rPr>
          <t>13/8/20 TECH</t>
        </r>
      </text>
    </comment>
    <comment ref="G367" authorId="0" shapeId="0">
      <text>
        <r>
          <rPr>
            <b/>
            <sz val="9"/>
            <color indexed="81"/>
            <rFont val="Tahoma"/>
            <family val="2"/>
          </rPr>
          <t>15/8/20 TECH</t>
        </r>
      </text>
    </comment>
    <comment ref="G368" authorId="0" shapeId="0">
      <text>
        <r>
          <rPr>
            <b/>
            <sz val="9"/>
            <color indexed="81"/>
            <rFont val="Tahoma"/>
            <family val="2"/>
          </rPr>
          <t>15/8/20 TECH</t>
        </r>
      </text>
    </comment>
    <comment ref="G369" authorId="0" shapeId="0">
      <text>
        <r>
          <rPr>
            <b/>
            <sz val="9"/>
            <color indexed="81"/>
            <rFont val="Tahoma"/>
            <family val="2"/>
          </rPr>
          <t>20/8 TECH</t>
        </r>
      </text>
    </comment>
    <comment ref="G370" authorId="0" shapeId="0">
      <text>
        <r>
          <rPr>
            <b/>
            <sz val="9"/>
            <color indexed="81"/>
            <rFont val="Tahoma"/>
            <family val="2"/>
          </rPr>
          <t>22/8 VTB</t>
        </r>
      </text>
    </comment>
    <comment ref="G373" authorId="0" shapeId="0">
      <text>
        <r>
          <rPr>
            <b/>
            <sz val="9"/>
            <color indexed="81"/>
            <rFont val="Tahoma"/>
            <family val="2"/>
          </rPr>
          <t>16/07 VTB</t>
        </r>
      </text>
    </comment>
    <comment ref="G374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74" authorId="0" shapeId="0">
      <text>
        <r>
          <rPr>
            <b/>
            <sz val="9"/>
            <color indexed="81"/>
            <rFont val="Tahoma"/>
            <family val="2"/>
          </rPr>
          <t>07/8/20 TECH</t>
        </r>
      </text>
    </comment>
    <comment ref="G375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G3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G378" authorId="0" shapeId="0">
      <text>
        <r>
          <rPr>
            <b/>
            <sz val="9"/>
            <color indexed="81"/>
            <rFont val="Tahoma"/>
            <family val="2"/>
          </rPr>
          <t xml:space="preserve">04/08/20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79" authorId="0" shapeId="0">
      <text>
        <r>
          <rPr>
            <b/>
            <sz val="9"/>
            <color indexed="81"/>
            <rFont val="Tahoma"/>
            <family val="2"/>
          </rPr>
          <t>05/8 VTB</t>
        </r>
      </text>
    </comment>
    <comment ref="G3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05/8 VTB</t>
        </r>
      </text>
    </comment>
    <comment ref="G381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G382" authorId="0" shapeId="0">
      <text>
        <r>
          <rPr>
            <b/>
            <sz val="9"/>
            <color indexed="81"/>
            <rFont val="Tahoma"/>
            <family val="2"/>
          </rPr>
          <t>13/8/20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3" authorId="0" shapeId="0">
      <text>
        <r>
          <rPr>
            <b/>
            <sz val="9"/>
            <color indexed="81"/>
            <rFont val="Tahoma"/>
            <family val="2"/>
          </rPr>
          <t xml:space="preserve">14/8 TECH
</t>
        </r>
      </text>
    </comment>
    <comment ref="G384" authorId="0" shapeId="0">
      <text>
        <r>
          <rPr>
            <b/>
            <sz val="9"/>
            <color indexed="81"/>
            <rFont val="Tahoma"/>
            <family val="2"/>
          </rPr>
          <t>15/8 VTB</t>
        </r>
      </text>
    </comment>
    <comment ref="G385" authorId="0" shapeId="0">
      <text>
        <r>
          <rPr>
            <b/>
            <sz val="9"/>
            <color indexed="81"/>
            <rFont val="Tahoma"/>
            <family val="2"/>
          </rPr>
          <t xml:space="preserve">17/8/20 VTB
</t>
        </r>
      </text>
    </comment>
    <comment ref="G386" authorId="0" shapeId="0">
      <text>
        <r>
          <rPr>
            <b/>
            <sz val="9"/>
            <color indexed="81"/>
            <rFont val="Tahoma"/>
            <family val="2"/>
          </rPr>
          <t>17/8/20 VTB</t>
        </r>
      </text>
    </comment>
    <comment ref="G387" authorId="0" shapeId="0">
      <text>
        <r>
          <rPr>
            <b/>
            <sz val="9"/>
            <color indexed="81"/>
            <rFont val="Tahoma"/>
            <family val="2"/>
          </rPr>
          <t>17/8/20 VTB</t>
        </r>
      </text>
    </comment>
    <comment ref="G388" authorId="0" shapeId="0">
      <text>
        <r>
          <rPr>
            <b/>
            <sz val="9"/>
            <color indexed="81"/>
            <rFont val="Tahoma"/>
            <family val="2"/>
          </rPr>
          <t>18/8/20 TECH</t>
        </r>
      </text>
    </comment>
    <comment ref="G389" authorId="0" shapeId="0">
      <text>
        <r>
          <rPr>
            <b/>
            <sz val="9"/>
            <color indexed="81"/>
            <rFont val="Tahoma"/>
            <family val="2"/>
          </rPr>
          <t xml:space="preserve">19/8/20 VTB
</t>
        </r>
      </text>
    </comment>
    <comment ref="G390" authorId="0" shapeId="0">
      <text>
        <r>
          <rPr>
            <b/>
            <sz val="9"/>
            <color indexed="81"/>
            <rFont val="Tahoma"/>
            <family val="2"/>
          </rPr>
          <t>20/8/20 TECH</t>
        </r>
      </text>
    </comment>
    <comment ref="G391" authorId="0" shapeId="0">
      <text>
        <r>
          <rPr>
            <b/>
            <sz val="9"/>
            <color indexed="81"/>
            <rFont val="Tahoma"/>
            <family val="2"/>
          </rPr>
          <t>20/8 TECH</t>
        </r>
      </text>
    </comment>
    <comment ref="G392" authorId="0" shapeId="0">
      <text>
        <r>
          <rPr>
            <b/>
            <sz val="9"/>
            <color indexed="81"/>
            <rFont val="Tahoma"/>
            <family val="2"/>
          </rPr>
          <t>21/8 TECH</t>
        </r>
      </text>
    </comment>
    <comment ref="G393" authorId="0" shapeId="0">
      <text>
        <r>
          <rPr>
            <b/>
            <sz val="9"/>
            <color indexed="81"/>
            <rFont val="Tahoma"/>
            <family val="2"/>
          </rPr>
          <t>21/8 VTB</t>
        </r>
      </text>
    </comment>
    <comment ref="G394" authorId="0" shapeId="0">
      <text>
        <r>
          <rPr>
            <b/>
            <sz val="9"/>
            <color indexed="81"/>
            <rFont val="Tahoma"/>
            <family val="2"/>
          </rPr>
          <t>24/8/20 TECH</t>
        </r>
      </text>
    </comment>
    <comment ref="G397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G398" authorId="0" shapeId="0">
      <text>
        <r>
          <rPr>
            <b/>
            <sz val="9"/>
            <color indexed="81"/>
            <rFont val="Tahoma"/>
            <family val="2"/>
          </rPr>
          <t>07/8 TECH</t>
        </r>
      </text>
    </comment>
    <comment ref="G402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G412" authorId="0" shapeId="0">
      <text>
        <r>
          <rPr>
            <b/>
            <sz val="9"/>
            <color indexed="81"/>
            <rFont val="Tahoma"/>
            <family val="2"/>
          </rPr>
          <t>10/08 MSB</t>
        </r>
      </text>
    </comment>
    <comment ref="G417" authorId="0" shapeId="0">
      <text>
        <r>
          <rPr>
            <b/>
            <sz val="9"/>
            <color indexed="81"/>
            <rFont val="Tahoma"/>
            <family val="2"/>
          </rPr>
          <t>11/08 VTB</t>
        </r>
      </text>
    </comment>
  </commentList>
</comments>
</file>

<file path=xl/comments5.xml><?xml version="1.0" encoding="utf-8"?>
<comments xmlns="http://schemas.openxmlformats.org/spreadsheetml/2006/main">
  <authors>
    <author>HPZ400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Đem từ ngày 29/04/2020 giải chi sang
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Đem từ ngày 29/10/2020 sang giải chi tiếp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G8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TECH</t>
        </r>
      </text>
    </comment>
  </commentList>
</comments>
</file>

<file path=xl/comments6.xml><?xml version="1.0" encoding="utf-8"?>
<comments xmlns="http://schemas.openxmlformats.org/spreadsheetml/2006/main">
  <authors>
    <author>HPZ400</author>
  </authors>
  <commentList>
    <comment ref="I6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04/07/2020 TECH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19/05 TECH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 xml:space="preserve">04/07/2020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 xml:space="preserve">21/05 TECH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 xml:space="preserve">11/02 VTB
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05/06 VTB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14/8 tech</t>
        </r>
      </text>
    </comment>
    <comment ref="K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22/10 TECH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3/9 tech</t>
        </r>
      </text>
    </comment>
    <comment ref="I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VTB
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I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VTB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I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TECH</t>
        </r>
      </text>
    </comment>
    <comment ref="J4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I4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J4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J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VTB</t>
        </r>
      </text>
    </comment>
    <comment ref="I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J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J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I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I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 TECH</t>
        </r>
      </text>
    </comment>
    <comment ref="J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02/11 TECH</t>
        </r>
      </text>
    </comment>
    <comment ref="K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18/08 TECH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V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GIỮ BẢO HÀNH 5% T10/2020
</t>
        </r>
      </text>
    </comment>
    <comment ref="J6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TẠM ỨNG ĐỢT 1+2 NGÀY 14/9 TECH</t>
        </r>
      </text>
    </comment>
    <comment ref="I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31/08 TECH</t>
        </r>
      </text>
    </comment>
    <comment ref="J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10/09 TECH</t>
        </r>
      </text>
    </comment>
    <comment ref="I6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13/10 TECH</t>
        </r>
      </text>
    </comment>
    <comment ref="I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VTB</t>
        </r>
      </text>
    </comment>
    <comment ref="I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TECH</t>
        </r>
      </text>
    </comment>
    <comment ref="V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Giữ lại BH 5% ngày 12/11/2020</t>
        </r>
      </text>
    </comment>
    <comment ref="I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TECH</t>
        </r>
      </text>
    </comment>
    <comment ref="J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K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</t>
        </r>
      </text>
    </comment>
    <comment ref="L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2/11 TECH + 09/11 TECH</t>
        </r>
      </text>
    </comment>
    <comment ref="I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I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VTB</t>
        </r>
      </text>
    </comment>
    <comment ref="I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J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TECH</t>
        </r>
      </text>
    </comment>
    <comment ref="I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I7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I76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I7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I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J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K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L7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CK 5% sau VAT : 15.836.516</t>
        </r>
      </text>
    </comment>
    <comment ref="I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I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J8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VTB</t>
        </r>
      </text>
    </comment>
    <comment ref="I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I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I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I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VTB</t>
        </r>
      </text>
    </comment>
    <comment ref="J85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I8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VTB</t>
        </r>
      </text>
    </comment>
    <comment ref="I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J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VTB</t>
        </r>
      </text>
    </comment>
    <comment ref="I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I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TECH</t>
        </r>
      </text>
    </comment>
    <comment ref="I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I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I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TECH</t>
        </r>
      </text>
    </comment>
    <comment ref="I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J9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I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VTB</t>
        </r>
      </text>
    </comment>
    <comment ref="J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I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1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J10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I1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I1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TECH</t>
        </r>
      </text>
    </comment>
    <comment ref="I1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J1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K1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L1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TECH+14/12 TECH+21/12 TECH</t>
        </r>
      </text>
    </comment>
    <comment ref="I1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J1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I1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J1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I1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J1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I1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1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11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I111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I1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1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1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I1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I11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I1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I1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J1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22/12 VTB</t>
        </r>
      </text>
    </comment>
    <comment ref="I1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1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J1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I12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VTB</t>
        </r>
      </text>
    </comment>
    <comment ref="I1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I1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I1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I1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VTB</t>
        </r>
      </text>
    </comment>
    <comment ref="J127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I1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VTB</t>
        </r>
      </text>
    </comment>
    <comment ref="I12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I1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19/12 VTB</t>
        </r>
      </text>
    </comment>
    <comment ref="I1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I1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J13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I1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I1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J13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VTB</t>
        </r>
      </text>
    </comment>
    <comment ref="I1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VTB</t>
        </r>
      </text>
    </comment>
    <comment ref="J13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I1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I1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I1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I1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I1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I1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I14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I14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</commentList>
</comments>
</file>

<file path=xl/comments7.xml><?xml version="1.0" encoding="utf-8"?>
<comments xmlns="http://schemas.openxmlformats.org/spreadsheetml/2006/main">
  <authors>
    <author>HPZ400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TECH ( chuyển trả thêm 3.597.500 )
</t>
        </r>
      </text>
    </comment>
    <comment ref="H9" authorId="0" shapeId="0">
      <text>
        <r>
          <rPr>
            <sz val="9"/>
            <color indexed="81"/>
            <rFont val="Tahoma"/>
            <family val="2"/>
          </rPr>
          <t xml:space="preserve">18/06 VTB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30/06/2020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14/07/20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5/9 tech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26/05 VTB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30/05 TECH, chuyển cho Hoàng thi công thanh toán trực tiếp khi nhận hàng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06/06 TECH , tron tồng số tiền 14.100.000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13/06 TECH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18/06 TECH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11.436.000: HTMB t20
7.568.000: PAN ASIA &amp; LOCALIZE 13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17/02 TECH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17/02 TECH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29/04 đã hoàn ứng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 xml:space="preserve">10/06 VTB
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29/06 TECH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 xml:space="preserve">12/06 VTB
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04/07/2020 TECH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>14/07/2020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I42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I43" authorId="0" shapeId="0">
      <text>
        <r>
          <rPr>
            <b/>
            <sz val="9"/>
            <color indexed="81"/>
            <rFont val="Tahoma"/>
            <family val="2"/>
          </rPr>
          <t>22/06 TCB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26/05 TM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28/05 TM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 xml:space="preserve">29/05 TECH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28/07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I50" authorId="0" shapeId="0">
      <text>
        <r>
          <rPr>
            <b/>
            <sz val="9"/>
            <color indexed="81"/>
            <rFont val="Tahoma"/>
            <family val="2"/>
          </rPr>
          <t xml:space="preserve">20/06 TECH
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01/06 TECH</t>
        </r>
      </text>
    </comment>
    <comment ref="H53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I53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</rPr>
          <t>06/06 VTB</t>
        </r>
      </text>
    </comment>
    <comment ref="I54" authorId="0" shapeId="0">
      <text>
        <r>
          <rPr>
            <b/>
            <sz val="9"/>
            <color indexed="81"/>
            <rFont val="Tahoma"/>
            <family val="2"/>
          </rPr>
          <t>25/06 VTB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 11.209.200 )
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 xml:space="preserve">10/06 TECH
</t>
        </r>
      </text>
    </comment>
    <comment ref="I57" authorId="0" shapeId="0">
      <text>
        <r>
          <rPr>
            <b/>
            <sz val="9"/>
            <color indexed="81"/>
            <rFont val="Tahoma"/>
            <family val="2"/>
          </rPr>
          <t>22/06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</rPr>
          <t>15/06 VTB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16/06 TECH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</rPr>
          <t xml:space="preserve">25/06 TECH
</t>
        </r>
      </text>
    </comment>
    <comment ref="I64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5" authorId="0" shapeId="0">
      <text>
        <r>
          <rPr>
            <b/>
            <sz val="9"/>
            <color indexed="81"/>
            <rFont val="Tahoma"/>
            <family val="2"/>
          </rPr>
          <t>03/07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</rPr>
          <t>04/07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</rPr>
          <t xml:space="preserve">15/07/20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TECH</t>
        </r>
      </text>
    </comment>
    <comment ref="H68" authorId="0" shapeId="0">
      <text>
        <r>
          <rPr>
            <b/>
            <sz val="9"/>
            <color indexed="81"/>
            <rFont val="Tahoma"/>
            <family val="2"/>
          </rPr>
          <t>10/07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9" authorId="0" shapeId="0">
      <text>
        <r>
          <rPr>
            <b/>
            <sz val="9"/>
            <color indexed="81"/>
            <rFont val="Tahoma"/>
            <family val="2"/>
          </rPr>
          <t>23/07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28/07 TECH (TRONG TỔNG 500.000Đ)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18/8/20 TECH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</rPr>
          <t>19/8 TECH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TECH</t>
        </r>
      </text>
    </comment>
    <comment ref="H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09/11 TECH</t>
        </r>
      </text>
    </comment>
    <comment ref="H7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29/12 TECH</t>
        </r>
      </text>
    </comment>
    <comment ref="H7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TECH</t>
        </r>
      </text>
    </comment>
    <comment ref="H77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TECH</t>
        </r>
      </text>
    </comment>
    <comment ref="H80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I80" authorId="0" shapeId="0">
      <text>
        <r>
          <rPr>
            <b/>
            <sz val="9"/>
            <color indexed="81"/>
            <rFont val="Tahoma"/>
            <family val="2"/>
          </rPr>
          <t>20/06 TECH</t>
        </r>
      </text>
    </comment>
    <comment ref="H81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I81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H82" authorId="0" shapeId="0">
      <text>
        <r>
          <rPr>
            <b/>
            <sz val="9"/>
            <color indexed="81"/>
            <rFont val="Tahoma"/>
            <family val="2"/>
          </rPr>
          <t xml:space="preserve">15/05 TECH
</t>
        </r>
      </text>
    </comment>
    <comment ref="I82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83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84" authorId="0" shapeId="0">
      <text>
        <r>
          <rPr>
            <b/>
            <sz val="9"/>
            <color indexed="81"/>
            <rFont val="Tahoma"/>
            <family val="2"/>
          </rPr>
          <t>19/05 TECH</t>
        </r>
      </text>
    </comment>
    <comment ref="I8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J84" authorId="0" shapeId="0">
      <text>
        <r>
          <rPr>
            <b/>
            <sz val="9"/>
            <color indexed="81"/>
            <rFont val="Tahoma"/>
            <family val="2"/>
          </rPr>
          <t xml:space="preserve">04/07/2020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5" authorId="0" shapeId="0">
      <text>
        <r>
          <rPr>
            <b/>
            <sz val="9"/>
            <color indexed="81"/>
            <rFont val="Tahoma"/>
            <family val="2"/>
          </rPr>
          <t xml:space="preserve">21/05 TECH
</t>
        </r>
      </text>
    </comment>
    <comment ref="I85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86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I86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7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I87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H88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89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H90" authorId="0" shapeId="0">
      <text>
        <r>
          <rPr>
            <b/>
            <sz val="9"/>
            <color indexed="81"/>
            <rFont val="Tahoma"/>
            <family val="2"/>
          </rPr>
          <t>28/05 TECH</t>
        </r>
      </text>
    </comment>
    <comment ref="I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09/11 TECH</t>
        </r>
      </text>
    </comment>
    <comment ref="H91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H92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11.209.200 )
</t>
        </r>
      </text>
    </comment>
    <comment ref="H93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9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95" authorId="0" shapeId="0">
      <text>
        <r>
          <rPr>
            <b/>
            <sz val="9"/>
            <color indexed="81"/>
            <rFont val="Tahoma"/>
            <family val="2"/>
          </rPr>
          <t xml:space="preserve">22/06 TECH
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 xml:space="preserve">29/06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7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9" authorId="0" shapeId="0">
      <text>
        <r>
          <rPr>
            <b/>
            <sz val="9"/>
            <color indexed="81"/>
            <rFont val="Tahoma"/>
            <family val="2"/>
          </rPr>
          <t>23/07/20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0" authorId="0" shapeId="0">
      <text>
        <r>
          <rPr>
            <b/>
            <sz val="9"/>
            <color indexed="81"/>
            <rFont val="Tahoma"/>
            <family val="2"/>
          </rPr>
          <t>07/8 SHB</t>
        </r>
      </text>
    </comment>
    <comment ref="H101" authorId="0" shapeId="0">
      <text>
        <r>
          <rPr>
            <b/>
            <sz val="9"/>
            <color indexed="81"/>
            <rFont val="Tahoma"/>
            <family val="2"/>
          </rPr>
          <t xml:space="preserve">13/8/20 TECH
</t>
        </r>
      </text>
    </comment>
    <comment ref="H104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I104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H105" authorId="0" shapeId="0">
      <text>
        <r>
          <rPr>
            <b/>
            <sz val="9"/>
            <color indexed="81"/>
            <rFont val="Tahoma"/>
            <family val="2"/>
          </rPr>
          <t xml:space="preserve">26/03 VTB
</t>
        </r>
      </text>
    </comment>
    <comment ref="I105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6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7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8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28/10 TECH</t>
        </r>
      </text>
    </comment>
    <comment ref="I1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112" authorId="0" shapeId="0">
      <text>
        <r>
          <rPr>
            <b/>
            <sz val="9"/>
            <color indexed="81"/>
            <rFont val="Tahoma"/>
            <family val="2"/>
          </rPr>
          <t>17/04 VTB</t>
        </r>
      </text>
    </comment>
    <comment ref="I112" authorId="0" shapeId="0">
      <text>
        <r>
          <rPr>
            <b/>
            <sz val="9"/>
            <color indexed="81"/>
            <rFont val="Tahoma"/>
            <family val="2"/>
          </rPr>
          <t>14/05 VTB</t>
        </r>
      </text>
    </comment>
    <comment ref="J112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3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H114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I11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115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I115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H116" authorId="0" shapeId="0">
      <text>
        <r>
          <rPr>
            <b/>
            <sz val="9"/>
            <color indexed="81"/>
            <rFont val="Tahoma"/>
            <family val="2"/>
          </rPr>
          <t>18/04 VTB</t>
        </r>
      </text>
    </comment>
    <comment ref="I1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VTB</t>
        </r>
      </text>
    </comment>
    <comment ref="H117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I117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118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H119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I119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J119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H120" authorId="0" shapeId="0">
      <text>
        <r>
          <rPr>
            <b/>
            <sz val="9"/>
            <color indexed="81"/>
            <rFont val="Tahoma"/>
            <family val="2"/>
          </rPr>
          <t>22/4 TECH</t>
        </r>
      </text>
    </comment>
    <comment ref="I120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H121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H122" authorId="0" shapeId="0">
      <text>
        <r>
          <rPr>
            <b/>
            <sz val="9"/>
            <color indexed="81"/>
            <rFont val="Tahoma"/>
            <family val="2"/>
          </rPr>
          <t>Giài chi CK ngày 22/04 TECH</t>
        </r>
      </text>
    </comment>
    <comment ref="H123" authorId="0" shapeId="0">
      <text>
        <r>
          <rPr>
            <b/>
            <sz val="9"/>
            <color indexed="81"/>
            <rFont val="Tahoma"/>
            <family val="2"/>
          </rPr>
          <t>22/04 VTB</t>
        </r>
      </text>
    </comment>
    <comment ref="H124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H125" authorId="0" shapeId="0">
      <text>
        <r>
          <rPr>
            <b/>
            <sz val="9"/>
            <color indexed="81"/>
            <rFont val="Tahoma"/>
            <family val="2"/>
          </rPr>
          <t xml:space="preserve">25/04 VTB
</t>
        </r>
      </text>
    </comment>
    <comment ref="I125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126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H127" authorId="0" shapeId="0">
      <text>
        <r>
          <rPr>
            <b/>
            <sz val="9"/>
            <color indexed="81"/>
            <rFont val="Tahoma"/>
            <family val="2"/>
          </rPr>
          <t>04/05 VCB</t>
        </r>
      </text>
    </comment>
    <comment ref="I127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128" authorId="0" shapeId="0">
      <text>
        <r>
          <rPr>
            <b/>
            <sz val="9"/>
            <color indexed="81"/>
            <rFont val="Tahoma"/>
            <family val="2"/>
          </rPr>
          <t>09/05 TECH</t>
        </r>
      </text>
    </comment>
    <comment ref="H129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130" authorId="0" shapeId="0">
      <text>
        <r>
          <rPr>
            <b/>
            <sz val="9"/>
            <color indexed="81"/>
            <rFont val="Tahoma"/>
            <family val="2"/>
          </rPr>
          <t>26/05 TECH  CK cho Khoa thi công</t>
        </r>
      </text>
    </comment>
    <comment ref="H131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H132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H133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134" authorId="0" shapeId="0">
      <text>
        <r>
          <rPr>
            <b/>
            <sz val="9"/>
            <color indexed="81"/>
            <rFont val="Tahoma"/>
            <family val="2"/>
          </rPr>
          <t>16/06 VTB</t>
        </r>
      </text>
    </comment>
    <comment ref="H135" authorId="0" shapeId="0">
      <text>
        <r>
          <rPr>
            <b/>
            <sz val="9"/>
            <color indexed="81"/>
            <rFont val="Tahoma"/>
            <family val="2"/>
          </rPr>
          <t>22/06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6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11/01+16/01+17/02/20
TECH</t>
        </r>
      </text>
    </comment>
    <comment ref="J1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01/07 TECH</t>
        </r>
      </text>
    </comment>
    <comment ref="H138" authorId="0" shapeId="0">
      <text>
        <r>
          <rPr>
            <b/>
            <sz val="9"/>
            <color indexed="81"/>
            <rFont val="Tahoma"/>
            <family val="2"/>
          </rPr>
          <t>13/07/2020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9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0" authorId="0" shapeId="0">
      <text>
        <r>
          <rPr>
            <b/>
            <sz val="9"/>
            <color indexed="81"/>
            <rFont val="Tahoma"/>
            <family val="2"/>
          </rPr>
          <t xml:space="preserve">24/07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1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2" authorId="0" shapeId="0">
      <text>
        <r>
          <rPr>
            <b/>
            <sz val="9"/>
            <color indexed="81"/>
            <rFont val="Tahoma"/>
            <family val="2"/>
          </rPr>
          <t>11/8 VTB</t>
        </r>
      </text>
    </comment>
    <comment ref="H1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Tạm ứng</t>
        </r>
      </text>
    </comment>
    <comment ref="N1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Đã hoàn 22/09 TM</t>
        </r>
      </text>
    </comment>
    <comment ref="H1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24/10 TECH</t>
        </r>
      </text>
    </comment>
    <comment ref="H1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14/11 TECH</t>
        </r>
      </text>
    </comment>
    <comment ref="N1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Đã hoàn ứng 05/12 TM</t>
        </r>
      </text>
    </comment>
    <comment ref="H148" authorId="0" shapeId="0">
      <text>
        <r>
          <rPr>
            <b/>
            <sz val="9"/>
            <color indexed="81"/>
            <rFont val="Tahoma"/>
            <family val="2"/>
          </rPr>
          <t xml:space="preserve">07/04 TECH
</t>
        </r>
      </text>
    </comment>
    <comment ref="H149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H150" authorId="0" shapeId="0">
      <text>
        <r>
          <rPr>
            <b/>
            <sz val="9"/>
            <color indexed="81"/>
            <rFont val="Tahoma"/>
            <family val="2"/>
          </rPr>
          <t xml:space="preserve">27/04 TECH
</t>
        </r>
      </text>
    </comment>
    <comment ref="H153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I153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J153" authorId="0" shapeId="0">
      <text>
        <r>
          <rPr>
            <b/>
            <sz val="9"/>
            <color indexed="81"/>
            <rFont val="Tahoma"/>
            <family val="2"/>
          </rPr>
          <t>16/05 TECH</t>
        </r>
      </text>
    </comment>
    <comment ref="H154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I154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H155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H1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19/03 TECH</t>
        </r>
      </text>
    </comment>
    <comment ref="N1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K thấy ghi nhận hoàn ứng</t>
        </r>
      </text>
    </comment>
    <comment ref="H157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I158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159" authorId="0" shapeId="0">
      <text>
        <r>
          <rPr>
            <b/>
            <sz val="9"/>
            <color indexed="81"/>
            <rFont val="Tahoma"/>
            <family val="2"/>
          </rPr>
          <t>23/03 VTB</t>
        </r>
      </text>
    </comment>
    <comment ref="I159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J159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H160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I160" authorId="0" shapeId="0">
      <text>
        <r>
          <rPr>
            <b/>
            <sz val="9"/>
            <color indexed="81"/>
            <rFont val="Tahoma"/>
            <family val="2"/>
          </rPr>
          <t>27/04 VTB</t>
        </r>
      </text>
    </comment>
    <comment ref="H161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I161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H162" authorId="0" shapeId="0">
      <text>
        <r>
          <rPr>
            <b/>
            <sz val="9"/>
            <color indexed="81"/>
            <rFont val="Tahoma"/>
            <family val="2"/>
          </rPr>
          <t>27/03 TECH</t>
        </r>
      </text>
    </comment>
    <comment ref="H163" authorId="0" shapeId="0">
      <text>
        <r>
          <rPr>
            <b/>
            <sz val="9"/>
            <color indexed="81"/>
            <rFont val="Tahoma"/>
            <family val="2"/>
          </rPr>
          <t>27/03 VTB</t>
        </r>
      </text>
    </comment>
    <comment ref="H164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I164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J164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H165" authorId="0" shapeId="0">
      <text>
        <r>
          <rPr>
            <b/>
            <sz val="9"/>
            <color indexed="81"/>
            <rFont val="Tahoma"/>
            <family val="2"/>
          </rPr>
          <t xml:space="preserve">30/03 TECH
</t>
        </r>
      </text>
    </comment>
    <comment ref="H166" authorId="0" shapeId="0">
      <text>
        <r>
          <rPr>
            <b/>
            <sz val="9"/>
            <color indexed="81"/>
            <rFont val="Tahoma"/>
            <family val="2"/>
          </rPr>
          <t>30/03 TECH chuyển cho anh Đồng mua hộ</t>
        </r>
      </text>
    </comment>
    <comment ref="H167" authorId="0" shapeId="0">
      <text>
        <r>
          <rPr>
            <b/>
            <sz val="9"/>
            <color indexed="81"/>
            <rFont val="Tahoma"/>
            <family val="2"/>
          </rPr>
          <t xml:space="preserve">30/03 vtb
</t>
        </r>
      </text>
    </comment>
    <comment ref="I167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H168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H169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H170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I170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171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H172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I172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H173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I173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J173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H174" authorId="0" shapeId="0">
      <text>
        <r>
          <rPr>
            <b/>
            <sz val="9"/>
            <color indexed="81"/>
            <rFont val="Tahoma"/>
            <family val="2"/>
          </rPr>
          <t>06/04 TECH</t>
        </r>
      </text>
    </comment>
    <comment ref="I174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H175" authorId="0" shapeId="0">
      <text>
        <r>
          <rPr>
            <b/>
            <sz val="9"/>
            <color indexed="81"/>
            <rFont val="Tahoma"/>
            <family val="2"/>
          </rPr>
          <t>07/04 TECH</t>
        </r>
      </text>
    </comment>
    <comment ref="H176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H177" authorId="0" shapeId="0">
      <text>
        <r>
          <rPr>
            <b/>
            <sz val="9"/>
            <color indexed="81"/>
            <rFont val="Tahoma"/>
            <family val="2"/>
          </rPr>
          <t>11/01 TECH
Tổng thanh toán: 3.150.000</t>
        </r>
      </text>
    </comment>
    <comment ref="H178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I178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H179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H180" authorId="0" shapeId="0">
      <text>
        <r>
          <rPr>
            <b/>
            <sz val="9"/>
            <color indexed="81"/>
            <rFont val="Tahoma"/>
            <family val="2"/>
          </rPr>
          <t>Lấy số liệu tử bảng tổng hợp của Ms Trang</t>
        </r>
      </text>
    </comment>
    <comment ref="H181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I181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H182" authorId="0" shapeId="0">
      <text>
        <r>
          <rPr>
            <b/>
            <sz val="9"/>
            <color indexed="81"/>
            <rFont val="Tahoma"/>
            <family val="2"/>
          </rPr>
          <t>23/04 VTB</t>
        </r>
      </text>
    </comment>
    <comment ref="H183" authorId="0" shapeId="0">
      <text>
        <r>
          <rPr>
            <b/>
            <sz val="9"/>
            <color indexed="81"/>
            <rFont val="Tahoma"/>
            <family val="2"/>
          </rPr>
          <t xml:space="preserve">27/04 VTB
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>25/04 VTB</t>
        </r>
      </text>
    </comment>
    <comment ref="H185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I1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23/04 TECH</t>
        </r>
      </text>
    </comment>
    <comment ref="H186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H187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</text>
    </comment>
    <comment ref="H188" authorId="0" shapeId="0">
      <text>
        <r>
          <rPr>
            <sz val="9"/>
            <color indexed="81"/>
            <rFont val="Tahoma"/>
            <family val="2"/>
          </rPr>
          <t xml:space="preserve">DUNG MỚI THÊM VÀO (KO RÕ THỜI GIAN THANH TOÁN)
</t>
        </r>
      </text>
    </comment>
    <comment ref="I188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I191" authorId="0" shapeId="0">
      <text>
        <r>
          <rPr>
            <b/>
            <sz val="9"/>
            <color indexed="81"/>
            <rFont val="Tahoma"/>
            <family val="2"/>
          </rPr>
          <t>04/04 VTB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I192" authorId="0" shapeId="0">
      <text>
        <r>
          <rPr>
            <b/>
            <sz val="9"/>
            <color indexed="81"/>
            <rFont val="Tahoma"/>
            <family val="2"/>
          </rPr>
          <t>13/04 VTB</t>
        </r>
      </text>
    </comment>
    <comment ref="H193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H194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195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I195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H196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sô: 20.273.000 đã chuyển 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H198" authorId="0" shapeId="0">
      <text>
        <r>
          <rPr>
            <b/>
            <sz val="9"/>
            <color indexed="81"/>
            <rFont val="Tahoma"/>
            <family val="2"/>
          </rPr>
          <t>09/04 TECH</t>
        </r>
      </text>
    </comment>
    <comment ref="I198" authorId="0" shapeId="0">
      <text>
        <r>
          <rPr>
            <b/>
            <sz val="9"/>
            <color indexed="81"/>
            <rFont val="Tahoma"/>
            <family val="2"/>
          </rPr>
          <t>09/014 TECH
chi hỗ trợ</t>
        </r>
      </text>
    </comment>
    <comment ref="H199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H200" authorId="0" shapeId="0">
      <text>
        <r>
          <rPr>
            <b/>
            <sz val="9"/>
            <color indexed="81"/>
            <rFont val="Tahoma"/>
            <family val="2"/>
          </rPr>
          <t>Lấy số từ bảng tổng hợp của Ms Trang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H202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I202" authorId="0" shapeId="0">
      <text>
        <r>
          <rPr>
            <b/>
            <sz val="9"/>
            <color indexed="81"/>
            <rFont val="Tahoma"/>
            <family val="2"/>
          </rPr>
          <t>11/04 VTB</t>
        </r>
      </text>
    </comment>
    <comment ref="H203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204" authorId="0" shapeId="0">
      <text>
        <r>
          <rPr>
            <b/>
            <sz val="9"/>
            <color indexed="81"/>
            <rFont val="Tahoma"/>
            <family val="2"/>
          </rPr>
          <t>01/07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05" authorId="0" shapeId="0">
      <text>
        <r>
          <rPr>
            <b/>
            <sz val="9"/>
            <color indexed="81"/>
            <rFont val="Tahoma"/>
            <family val="2"/>
          </rPr>
          <t>04/07 TECH</t>
        </r>
      </text>
    </comment>
    <comment ref="H2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TECH</t>
        </r>
      </text>
    </comment>
    <comment ref="I2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TM</t>
        </r>
      </text>
    </comment>
    <comment ref="H209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210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H211" authorId="0" shapeId="0">
      <text>
        <r>
          <rPr>
            <b/>
            <sz val="9"/>
            <color indexed="81"/>
            <rFont val="Tahoma"/>
            <family val="2"/>
          </rPr>
          <t xml:space="preserve">01/04 VTB
</t>
        </r>
      </text>
    </comment>
    <comment ref="I211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H212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I212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H213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I213" authorId="0" shapeId="0">
      <text>
        <r>
          <rPr>
            <b/>
            <sz val="9"/>
            <color indexed="81"/>
            <rFont val="Tahoma"/>
            <family val="2"/>
          </rPr>
          <t>31/03 VTB</t>
        </r>
      </text>
    </comment>
    <comment ref="H214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I214" authorId="0" shapeId="0">
      <text>
        <r>
          <rPr>
            <b/>
            <sz val="9"/>
            <color indexed="81"/>
            <rFont val="Tahoma"/>
            <family val="2"/>
          </rPr>
          <t xml:space="preserve">11/05 VTB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15" authorId="0" shapeId="0">
      <text>
        <r>
          <rPr>
            <b/>
            <sz val="9"/>
            <color indexed="81"/>
            <rFont val="Tahoma"/>
            <family val="2"/>
          </rPr>
          <t xml:space="preserve">06/03 TM
</t>
        </r>
      </text>
    </comment>
    <comment ref="H216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H2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07/03 TECH</t>
        </r>
      </text>
    </comment>
    <comment ref="I2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13/03 TECH</t>
        </r>
      </text>
    </comment>
    <comment ref="J2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17/04 TECH</t>
        </r>
      </text>
    </comment>
    <comment ref="H218" authorId="0" shapeId="0">
      <text>
        <r>
          <rPr>
            <b/>
            <sz val="9"/>
            <color indexed="81"/>
            <rFont val="Tahoma"/>
            <family val="2"/>
          </rPr>
          <t>13/03 TECH</t>
        </r>
      </text>
    </comment>
    <comment ref="I218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J218" authorId="0" shapeId="0">
      <text>
        <r>
          <rPr>
            <b/>
            <sz val="9"/>
            <color indexed="81"/>
            <rFont val="Tahoma"/>
            <family val="2"/>
          </rPr>
          <t>21/05 TECH</t>
        </r>
      </text>
    </comment>
    <comment ref="H219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I219" authorId="0" shapeId="0">
      <text>
        <r>
          <rPr>
            <b/>
            <sz val="9"/>
            <color indexed="81"/>
            <rFont val="Tahoma"/>
            <family val="2"/>
          </rPr>
          <t>20/05 VTB</t>
        </r>
      </text>
    </comment>
    <comment ref="H220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H221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I221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H222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I222" authorId="0" shapeId="0">
      <text>
        <r>
          <rPr>
            <b/>
            <sz val="9"/>
            <color indexed="81"/>
            <rFont val="Tahoma"/>
            <family val="2"/>
          </rPr>
          <t xml:space="preserve">06/04 TECH
</t>
        </r>
      </text>
    </comment>
    <comment ref="H223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H224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225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H226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trên PM
</t>
        </r>
      </text>
    </comment>
    <comment ref="H227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số: 20.273.000 đã chuyển )
</t>
        </r>
      </text>
    </comment>
    <comment ref="H228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H229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H230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I230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231" authorId="0" shapeId="0">
      <text>
        <r>
          <rPr>
            <b/>
            <sz val="9"/>
            <color indexed="81"/>
            <rFont val="Tahoma"/>
            <family val="2"/>
          </rPr>
          <t xml:space="preserve">14/04 TM
</t>
        </r>
      </text>
    </comment>
    <comment ref="H232" authorId="0" shapeId="0">
      <text>
        <r>
          <rPr>
            <b/>
            <sz val="9"/>
            <color indexed="81"/>
            <rFont val="Tahoma"/>
            <family val="2"/>
          </rPr>
          <t>Lấy số liệu từ bảng tổng hợp của Ms Trang</t>
        </r>
      </text>
    </comment>
    <comment ref="H234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I235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( hoàn trả lại công ty: 49.500 )
</t>
        </r>
      </text>
    </comment>
    <comment ref="H236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
7.568.000: PAN ASIA &amp; LOCALIZE 13            11.436.000: HTMB t20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7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8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9" authorId="0" shapeId="0">
      <text>
        <r>
          <rPr>
            <b/>
            <sz val="9"/>
            <color indexed="81"/>
            <rFont val="Tahoma"/>
            <charset val="1"/>
          </rPr>
          <t>HPZ400:
31/12 TECH</t>
        </r>
      </text>
    </comment>
    <comment ref="H242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243" authorId="0" shapeId="0">
      <text>
        <r>
          <rPr>
            <b/>
            <sz val="9"/>
            <color indexed="81"/>
            <rFont val="Tahoma"/>
            <family val="2"/>
          </rPr>
          <t>Gải chi từ 26/02 đến 03/03</t>
        </r>
      </text>
    </comment>
    <comment ref="H244" authorId="0" shapeId="0">
      <text>
        <r>
          <rPr>
            <b/>
            <sz val="9"/>
            <color indexed="81"/>
            <rFont val="Tahoma"/>
            <family val="2"/>
          </rPr>
          <t>11/03 VTB</t>
        </r>
      </text>
    </comment>
    <comment ref="I244" authorId="0" shapeId="0">
      <text>
        <r>
          <rPr>
            <b/>
            <sz val="9"/>
            <color indexed="81"/>
            <rFont val="Tahoma"/>
            <family val="2"/>
          </rPr>
          <t>30/03 TECH</t>
        </r>
      </text>
    </comment>
    <comment ref="J244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H245" authorId="0" shapeId="0">
      <text>
        <r>
          <rPr>
            <b/>
            <sz val="9"/>
            <color indexed="81"/>
            <rFont val="Tahoma"/>
            <family val="2"/>
          </rPr>
          <t xml:space="preserve">16/03 VTB
</t>
        </r>
      </text>
    </comment>
    <comment ref="I245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H246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I246" authorId="0" shapeId="0">
      <text>
        <r>
          <rPr>
            <b/>
            <sz val="9"/>
            <color indexed="81"/>
            <rFont val="Tahoma"/>
            <family val="2"/>
          </rPr>
          <t>09/04 VTB</t>
        </r>
      </text>
    </comment>
    <comment ref="J246" authorId="0" shapeId="0">
      <text>
        <r>
          <rPr>
            <b/>
            <sz val="9"/>
            <color indexed="81"/>
            <rFont val="Tahoma"/>
            <family val="2"/>
          </rPr>
          <t>10/07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7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I247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J247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248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I248" authorId="0" shapeId="0">
      <text>
        <r>
          <rPr>
            <b/>
            <sz val="9"/>
            <color indexed="81"/>
            <rFont val="Tahoma"/>
            <family val="2"/>
          </rPr>
          <t xml:space="preserve">12/05 TECH
</t>
        </r>
      </text>
    </comment>
    <comment ref="J248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249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H250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I250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251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H252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I252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H253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H256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I256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H257" authorId="0" shapeId="0">
      <text>
        <r>
          <rPr>
            <b/>
            <sz val="9"/>
            <color indexed="81"/>
            <rFont val="Tahoma"/>
            <family val="2"/>
          </rPr>
          <t>07/04 VTB</t>
        </r>
      </text>
    </comment>
    <comment ref="H2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16/03 TECH</t>
        </r>
      </text>
    </comment>
    <comment ref="I2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30/05 TECH</t>
        </r>
      </text>
    </comment>
    <comment ref="H259" authorId="0" shapeId="0">
      <text>
        <r>
          <rPr>
            <b/>
            <sz val="9"/>
            <color indexed="81"/>
            <rFont val="Tahoma"/>
            <family val="2"/>
          </rPr>
          <t xml:space="preserve">11/04 TM
</t>
        </r>
      </text>
    </comment>
    <comment ref="H260" authorId="0" shapeId="0">
      <text>
        <r>
          <rPr>
            <b/>
            <sz val="9"/>
            <color indexed="81"/>
            <rFont val="Tahoma"/>
            <family val="2"/>
          </rPr>
          <t>11/01 TECH
Tồng trả: 3.150.000</t>
        </r>
      </text>
    </comment>
    <comment ref="H261" authorId="0" shapeId="0">
      <text>
        <r>
          <rPr>
            <b/>
            <sz val="9"/>
            <color indexed="81"/>
            <rFont val="Tahoma"/>
            <family val="2"/>
          </rPr>
          <t>15/04 TECH</t>
        </r>
      </text>
    </comment>
    <comment ref="H262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từ bảng tổng hợp của Ms Trang
</t>
        </r>
      </text>
    </comment>
    <comment ref="H263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I263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264" authorId="0" shapeId="0">
      <text>
        <r>
          <rPr>
            <b/>
            <sz val="9"/>
            <color indexed="81"/>
            <rFont val="Tahoma"/>
            <family val="2"/>
          </rPr>
          <t>24/04 TECH</t>
        </r>
      </text>
    </comment>
    <comment ref="H265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H266" authorId="0" shapeId="0">
      <text>
        <r>
          <rPr>
            <b/>
            <sz val="9"/>
            <color indexed="81"/>
            <rFont val="Tahoma"/>
            <family val="2"/>
          </rPr>
          <t>29/04</t>
        </r>
      </text>
    </comment>
    <comment ref="I2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30/05 TECH</t>
        </r>
      </text>
    </comment>
    <comment ref="H267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H268" authorId="0" shapeId="0">
      <text>
        <r>
          <rPr>
            <b/>
            <sz val="9"/>
            <color indexed="81"/>
            <rFont val="Tahoma"/>
            <family val="2"/>
          </rPr>
          <t>06/02 TECH</t>
        </r>
      </text>
    </comment>
    <comment ref="H269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H270" authorId="0" shapeId="0">
      <text>
        <r>
          <rPr>
            <b/>
            <sz val="9"/>
            <color indexed="81"/>
            <rFont val="Tahoma"/>
            <family val="2"/>
          </rPr>
          <t>08/06 VTB</t>
        </r>
      </text>
    </comment>
    <comment ref="H2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14/04 : 3TR TECH+04/05 : 3TR VCB </t>
        </r>
      </text>
    </comment>
    <comment ref="I2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27/07 TECH</t>
        </r>
      </text>
    </comment>
    <comment ref="H272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73" authorId="0" shapeId="0">
      <text>
        <r>
          <rPr>
            <b/>
            <sz val="9"/>
            <color indexed="81"/>
            <rFont val="Tahoma"/>
            <family val="2"/>
          </rPr>
          <t xml:space="preserve">13/8/20 TECH
</t>
        </r>
      </text>
    </comment>
    <comment ref="H274" authorId="0" shapeId="0">
      <text>
        <r>
          <rPr>
            <b/>
            <sz val="9"/>
            <color indexed="81"/>
            <rFont val="Tahoma"/>
            <family val="2"/>
          </rPr>
          <t>13/8/20 TECH</t>
        </r>
      </text>
    </comment>
    <comment ref="H2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</t>
        </r>
      </text>
    </comment>
    <comment ref="H278" authorId="0" shapeId="0">
      <text>
        <r>
          <rPr>
            <b/>
            <sz val="9"/>
            <color indexed="81"/>
            <rFont val="Tahoma"/>
            <family val="2"/>
          </rPr>
          <t xml:space="preserve">17/02 TECH
</t>
        </r>
      </text>
    </comment>
    <comment ref="H279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H280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H281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282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H283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trong để nghị thanh toán anh Đồng 25/02 giải chi ngày 26/02</t>
        </r>
      </text>
    </comment>
    <comment ref="H285" authorId="0" shapeId="0">
      <text>
        <r>
          <rPr>
            <b/>
            <sz val="9"/>
            <color indexed="81"/>
            <rFont val="Tahoma"/>
            <family val="2"/>
          </rPr>
          <t>03/03 TECH</t>
        </r>
      </text>
    </comment>
    <comment ref="H286" authorId="0" shapeId="0">
      <text>
        <r>
          <rPr>
            <b/>
            <sz val="9"/>
            <color indexed="81"/>
            <rFont val="Tahoma"/>
            <family val="2"/>
          </rPr>
          <t>28/02 TECH, Hoàng thi công trả tiền cho NCC rồi, kê toán chuyển trả lại cho Mr Hoàng</t>
        </r>
      </text>
    </comment>
    <comment ref="H287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288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289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H290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291" authorId="0" shapeId="0">
      <text>
        <r>
          <rPr>
            <b/>
            <sz val="9"/>
            <color indexed="81"/>
            <rFont val="Tahoma"/>
            <family val="2"/>
          </rPr>
          <t xml:space="preserve">Giải chi ngày chứng từ 29/04  ( Tổng ứng 4tr )
</t>
        </r>
      </text>
    </comment>
    <comment ref="H2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H295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I295" authorId="0" shapeId="0">
      <text>
        <r>
          <rPr>
            <b/>
            <sz val="9"/>
            <color indexed="81"/>
            <rFont val="Tahoma"/>
            <family val="2"/>
          </rPr>
          <t xml:space="preserve">11/03 TECH
</t>
        </r>
      </text>
    </comment>
    <comment ref="J295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H296" authorId="0" shapeId="0">
      <text>
        <r>
          <rPr>
            <b/>
            <sz val="9"/>
            <color indexed="81"/>
            <rFont val="Tahoma"/>
            <family val="2"/>
          </rPr>
          <t>04/02 TECH</t>
        </r>
      </text>
    </comment>
    <comment ref="I296" authorId="0" shapeId="0">
      <text>
        <r>
          <rPr>
            <b/>
            <sz val="9"/>
            <color indexed="81"/>
            <rFont val="Tahoma"/>
            <family val="2"/>
          </rPr>
          <t xml:space="preserve">25/02 TECH
</t>
        </r>
      </text>
    </comment>
    <comment ref="J296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H297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H298" authorId="0" shapeId="0">
      <text>
        <r>
          <rPr>
            <b/>
            <sz val="9"/>
            <color indexed="81"/>
            <rFont val="Tahoma"/>
            <family val="2"/>
          </rPr>
          <t xml:space="preserve">11/02 VTB
</t>
        </r>
      </text>
    </comment>
    <comment ref="I298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J298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H299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I299" authorId="0" shapeId="0">
      <text>
        <r>
          <rPr>
            <b/>
            <sz val="9"/>
            <color indexed="81"/>
            <rFont val="Tahoma"/>
            <family val="2"/>
          </rPr>
          <t xml:space="preserve">13/03 VTB
</t>
        </r>
      </text>
    </comment>
    <comment ref="J299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H300" authorId="0" shapeId="0">
      <text>
        <r>
          <rPr>
            <b/>
            <sz val="9"/>
            <color indexed="81"/>
            <rFont val="Tahoma"/>
            <family val="2"/>
          </rPr>
          <t>21/02 VTB</t>
        </r>
      </text>
    </comment>
    <comment ref="I300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H301" authorId="0" shapeId="0">
      <text>
        <r>
          <rPr>
            <b/>
            <sz val="9"/>
            <color indexed="81"/>
            <rFont val="Tahoma"/>
            <family val="2"/>
          </rPr>
          <t xml:space="preserve">24/02 TECH
</t>
        </r>
      </text>
    </comment>
    <comment ref="H302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I302" authorId="0" shapeId="0">
      <text>
        <r>
          <rPr>
            <b/>
            <sz val="9"/>
            <color indexed="81"/>
            <rFont val="Tahoma"/>
            <family val="2"/>
          </rPr>
          <t xml:space="preserve">
01/04 TECH
</t>
        </r>
      </text>
    </comment>
    <comment ref="H303" authorId="0" shapeId="0">
      <text>
        <r>
          <rPr>
            <b/>
            <sz val="9"/>
            <color indexed="81"/>
            <rFont val="Tahoma"/>
            <family val="2"/>
          </rPr>
          <t>04/03 TECH</t>
        </r>
      </text>
    </comment>
    <comment ref="I303" authorId="0" shapeId="0">
      <text>
        <r>
          <rPr>
            <b/>
            <sz val="9"/>
            <color indexed="81"/>
            <rFont val="Tahoma"/>
            <family val="2"/>
          </rPr>
          <t>31/03 TECH</t>
        </r>
      </text>
    </comment>
    <comment ref="H304" authorId="0" shapeId="0">
      <text>
        <r>
          <rPr>
            <b/>
            <sz val="9"/>
            <color indexed="81"/>
            <rFont val="Tahoma"/>
            <family val="2"/>
          </rPr>
          <t>29/02 TECH</t>
        </r>
      </text>
    </comment>
    <comment ref="H305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306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I306" authorId="0" shapeId="0">
      <text>
        <r>
          <rPr>
            <b/>
            <sz val="9"/>
            <color indexed="81"/>
            <rFont val="Tahoma"/>
            <family val="2"/>
          </rPr>
          <t>17/03 TECH</t>
        </r>
      </text>
    </comment>
    <comment ref="J306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307" authorId="0" shapeId="0">
      <text>
        <r>
          <rPr>
            <b/>
            <sz val="9"/>
            <color indexed="81"/>
            <rFont val="Tahoma"/>
            <family val="2"/>
          </rPr>
          <t>07/03 TECH</t>
        </r>
      </text>
    </comment>
    <comment ref="H308" authorId="0" shapeId="0">
      <text>
        <r>
          <rPr>
            <b/>
            <sz val="9"/>
            <color indexed="81"/>
            <rFont val="Tahoma"/>
            <family val="2"/>
          </rPr>
          <t>09/03 TECH</t>
        </r>
      </text>
    </comment>
    <comment ref="H309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I309" authorId="0" shapeId="0">
      <text>
        <r>
          <rPr>
            <b/>
            <sz val="9"/>
            <color indexed="81"/>
            <rFont val="Tahoma"/>
            <family val="2"/>
          </rPr>
          <t xml:space="preserve">04/07/20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10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H311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H312" authorId="0" shapeId="0">
      <text>
        <r>
          <rPr>
            <b/>
            <sz val="9"/>
            <color indexed="81"/>
            <rFont val="Tahoma"/>
            <family val="2"/>
          </rPr>
          <t xml:space="preserve">20/03 VTB
</t>
        </r>
      </text>
    </comment>
    <comment ref="I312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H313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I313" authorId="0" shapeId="0">
      <text>
        <r>
          <rPr>
            <b/>
            <sz val="9"/>
            <color indexed="81"/>
            <rFont val="Tahoma"/>
            <family val="2"/>
          </rPr>
          <t>17/06 TECH</t>
        </r>
      </text>
    </comment>
    <comment ref="H314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H315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H316" authorId="0" shapeId="0">
      <text>
        <r>
          <rPr>
            <b/>
            <sz val="9"/>
            <color indexed="81"/>
            <rFont val="Tahoma"/>
            <family val="2"/>
          </rPr>
          <t xml:space="preserve">04/02 TECH
</t>
        </r>
      </text>
    </comment>
    <comment ref="I316" authorId="0" shapeId="0">
      <text>
        <r>
          <rPr>
            <b/>
            <sz val="9"/>
            <color indexed="81"/>
            <rFont val="Tahoma"/>
            <family val="2"/>
          </rPr>
          <t>08/02 TECH</t>
        </r>
      </text>
    </comment>
    <comment ref="J316" authorId="0" shapeId="0">
      <text>
        <r>
          <rPr>
            <b/>
            <sz val="9"/>
            <color indexed="81"/>
            <rFont val="Tahoma"/>
            <family val="2"/>
          </rPr>
          <t>13/02 TECH</t>
        </r>
      </text>
    </comment>
    <comment ref="H317" authorId="0" shapeId="0">
      <text>
        <r>
          <rPr>
            <b/>
            <sz val="9"/>
            <color indexed="81"/>
            <rFont val="Tahoma"/>
            <family val="2"/>
          </rPr>
          <t>Lấy số liệu trên PM</t>
        </r>
      </text>
    </comment>
    <comment ref="H318" authorId="0" shapeId="0">
      <text>
        <r>
          <rPr>
            <b/>
            <sz val="9"/>
            <color indexed="81"/>
            <rFont val="Tahoma"/>
            <family val="2"/>
          </rPr>
          <t>06/02 TECH</t>
        </r>
      </text>
    </comment>
    <comment ref="I3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29/02 TECH</t>
        </r>
      </text>
    </comment>
    <comment ref="J3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18/03 TECH</t>
        </r>
      </text>
    </comment>
    <comment ref="K3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23/04 TECH</t>
        </r>
      </text>
    </comment>
    <comment ref="H319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I319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H320" authorId="0" shapeId="0">
      <text>
        <r>
          <rPr>
            <b/>
            <sz val="9"/>
            <color indexed="81"/>
            <rFont val="Tahoma"/>
            <family val="2"/>
          </rPr>
          <t>Lấy số tử bảng tổng hợp của Ms Trang</t>
        </r>
      </text>
    </comment>
    <comment ref="H321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H322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H323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324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H325" authorId="0" shapeId="0">
      <text>
        <r>
          <rPr>
            <b/>
            <sz val="9"/>
            <color indexed="81"/>
            <rFont val="Tahoma"/>
            <family val="2"/>
          </rPr>
          <t>30/06/20 TECH</t>
        </r>
      </text>
    </comment>
    <comment ref="H326" authorId="0" shapeId="0">
      <text>
        <r>
          <rPr>
            <b/>
            <sz val="9"/>
            <color indexed="81"/>
            <rFont val="Tahoma"/>
            <family val="2"/>
          </rPr>
          <t>08/07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27" authorId="0" shapeId="0">
      <text>
        <r>
          <rPr>
            <b/>
            <sz val="9"/>
            <color indexed="81"/>
            <rFont val="Tahoma"/>
            <family val="2"/>
          </rPr>
          <t>10/07 TECH</t>
        </r>
      </text>
    </comment>
    <comment ref="H3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331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I331" authorId="0" shapeId="0">
      <text>
        <r>
          <rPr>
            <b/>
            <sz val="9"/>
            <color indexed="81"/>
            <rFont val="Tahoma"/>
            <family val="2"/>
          </rPr>
          <t>11/03 TECH</t>
        </r>
      </text>
    </comment>
    <comment ref="J331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H332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H3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02/03</t>
        </r>
      </text>
    </comment>
    <comment ref="I3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J33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03/03/20 TM</t>
        </r>
      </text>
    </comment>
    <comment ref="H334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10/9 tech</t>
        </r>
      </text>
    </comment>
    <comment ref="I3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J3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07/11 TECH</t>
        </r>
      </text>
    </comment>
    <comment ref="K3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07/11 TECH</t>
        </r>
      </text>
    </comment>
    <comment ref="I338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H339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I339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J339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H340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I340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J340" authorId="0" shapeId="0">
      <text>
        <r>
          <rPr>
            <b/>
            <sz val="9"/>
            <color indexed="81"/>
            <rFont val="Tahoma"/>
            <family val="2"/>
          </rPr>
          <t>05/06 VTB</t>
        </r>
      </text>
    </comment>
    <comment ref="H341" authorId="0" shapeId="0">
      <text>
        <r>
          <rPr>
            <b/>
            <sz val="9"/>
            <color indexed="81"/>
            <rFont val="Tahoma"/>
            <family val="2"/>
          </rPr>
          <t xml:space="preserve">27/02 TECH
</t>
        </r>
      </text>
    </comment>
    <comment ref="H342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H3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I3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H345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H346" authorId="0" shapeId="0">
      <text>
        <r>
          <rPr>
            <b/>
            <sz val="9"/>
            <color indexed="81"/>
            <rFont val="Tahoma"/>
            <family val="2"/>
          </rPr>
          <t>tạm ứng 22/02 TECH</t>
        </r>
      </text>
    </comment>
    <comment ref="I34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23/04 TECH</t>
        </r>
      </text>
    </comment>
    <comment ref="H347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348" authorId="0" shapeId="0">
      <text>
        <r>
          <rPr>
            <b/>
            <sz val="9"/>
            <color indexed="81"/>
            <rFont val="Tahoma"/>
            <family val="2"/>
          </rPr>
          <t>17/03 TM</t>
        </r>
      </text>
    </comment>
    <comment ref="H349" authorId="0" shapeId="0">
      <text>
        <r>
          <rPr>
            <b/>
            <sz val="9"/>
            <color indexed="81"/>
            <rFont val="Tahoma"/>
            <family val="2"/>
          </rPr>
          <t xml:space="preserve">17/03 VTB
</t>
        </r>
      </text>
    </comment>
    <comment ref="H350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I350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1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352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I352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H353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
</t>
        </r>
      </text>
    </comment>
    <comment ref="H354" authorId="0" shapeId="0">
      <text>
        <r>
          <rPr>
            <b/>
            <sz val="9"/>
            <color indexed="81"/>
            <rFont val="Tahoma"/>
            <family val="2"/>
          </rPr>
          <t>23/06/2020 SHB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4/9 VTB</t>
        </r>
      </text>
    </comment>
    <comment ref="H356" authorId="0" shapeId="0">
      <text>
        <r>
          <rPr>
            <b/>
            <sz val="9"/>
            <color indexed="81"/>
            <rFont val="Tahoma"/>
            <family val="2"/>
          </rPr>
          <t>21/8 TECH</t>
        </r>
      </text>
    </comment>
    <comment ref="I3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4/9 TECH</t>
        </r>
      </text>
    </comment>
    <comment ref="J3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07/11 TECH</t>
        </r>
      </text>
    </comment>
    <comment ref="H3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TẠM ỨNG 30% 11/9 TECH</t>
        </r>
      </text>
    </comment>
    <comment ref="I3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22-9 TECH</t>
        </r>
      </text>
    </comment>
    <comment ref="H3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H3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vtb 14/9</t>
        </r>
      </text>
    </comment>
    <comment ref="I3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36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50% 15/9 VTB</t>
        </r>
      </text>
    </comment>
    <comment ref="I36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VTB</t>
        </r>
      </text>
    </comment>
    <comment ref="H3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70% 15/9 TECH</t>
        </r>
      </text>
    </comment>
    <comment ref="H36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23/9 TECH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TECH</t>
        </r>
      </text>
    </comment>
    <comment ref="H3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TECH</t>
        </r>
      </text>
    </comment>
    <comment ref="H3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15/10 TECH</t>
        </r>
      </text>
    </comment>
    <comment ref="H3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TECH</t>
        </r>
      </text>
    </comment>
    <comment ref="H3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22/10 TECH</t>
        </r>
      </text>
    </comment>
    <comment ref="H36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22/10 TECH</t>
        </r>
      </text>
    </comment>
    <comment ref="H3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3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20/08 TECH</t>
        </r>
      </text>
    </comment>
    <comment ref="I3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14/09 TECH</t>
        </r>
      </text>
    </comment>
    <comment ref="J3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TECH</t>
        </r>
      </text>
    </comment>
    <comment ref="H3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06/11TECH</t>
        </r>
      </text>
    </comment>
    <comment ref="H3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3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3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377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7" authorId="0" shapeId="0">
      <text>
        <r>
          <rPr>
            <b/>
            <sz val="9"/>
            <color indexed="81"/>
            <rFont val="Tahoma"/>
            <family val="2"/>
          </rPr>
          <t>04/07/20 TECH</t>
        </r>
      </text>
    </comment>
    <comment ref="H378" authorId="0" shapeId="0">
      <text>
        <r>
          <rPr>
            <b/>
            <sz val="9"/>
            <color indexed="81"/>
            <rFont val="Tahoma"/>
            <family val="2"/>
          </rPr>
          <t>22/06 TECH</t>
        </r>
      </text>
    </comment>
    <comment ref="H379" authorId="0" shapeId="0">
      <text>
        <r>
          <rPr>
            <b/>
            <sz val="9"/>
            <color indexed="81"/>
            <rFont val="Tahoma"/>
            <family val="2"/>
          </rPr>
          <t>04/07/2020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80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81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82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H383" authorId="0" shapeId="0">
      <text>
        <r>
          <rPr>
            <b/>
            <sz val="9"/>
            <color indexed="81"/>
            <rFont val="Tahoma"/>
            <family val="2"/>
          </rPr>
          <t>26/8 TECH</t>
        </r>
      </text>
    </comment>
    <comment ref="H3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H387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7" authorId="0" shapeId="0">
      <text>
        <r>
          <rPr>
            <b/>
            <sz val="9"/>
            <color indexed="81"/>
            <rFont val="Tahoma"/>
            <family val="2"/>
          </rPr>
          <t>21/07 VTB</t>
        </r>
      </text>
    </comment>
    <comment ref="H3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09/01 TECH</t>
        </r>
      </text>
    </comment>
    <comment ref="I3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10/01 TECH</t>
        </r>
      </text>
    </comment>
    <comment ref="J3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10/01 TECH</t>
        </r>
      </text>
    </comment>
    <comment ref="K3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16/01 TECH</t>
        </r>
      </text>
    </comment>
    <comment ref="H3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27/12/19 TECH</t>
        </r>
      </text>
    </comment>
    <comment ref="I3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03/01 TECH</t>
        </r>
      </text>
    </comment>
    <comment ref="H3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02/01 TECH</t>
        </r>
      </text>
    </comment>
    <comment ref="I3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07/01 TECH</t>
        </r>
      </text>
    </comment>
    <comment ref="N391" authorId="0" shapeId="0">
      <text>
        <r>
          <rPr>
            <b/>
            <sz val="9"/>
            <color indexed="81"/>
            <rFont val="Tahoma"/>
            <family val="2"/>
          </rPr>
          <t xml:space="preserve">HPZ400:
</t>
        </r>
        <r>
          <rPr>
            <b/>
            <sz val="9"/>
            <color indexed="81"/>
            <rFont val="Tahoma"/>
            <family val="2"/>
          </rPr>
          <t>01/04 TM</t>
        </r>
      </text>
    </comment>
    <comment ref="H3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01/04 TECH</t>
        </r>
      </text>
    </comment>
    <comment ref="I3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14/04 TECH</t>
        </r>
      </text>
    </comment>
    <comment ref="H3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14/04 TECH</t>
        </r>
      </text>
    </comment>
    <comment ref="I3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22/04 TECH</t>
        </r>
      </text>
    </comment>
    <comment ref="H3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27/02+29/02 TECH</t>
        </r>
      </text>
    </comment>
    <comment ref="I3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03/03 TECH</t>
        </r>
      </text>
    </comment>
    <comment ref="H3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04/03 NVG : 3tr TECH
04/03 KVB : 3tr TECH</t>
        </r>
      </text>
    </comment>
    <comment ref="I3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17/04 TECH</t>
        </r>
      </text>
    </comment>
    <comment ref="H396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7" authorId="0" shapeId="0">
      <text>
        <r>
          <rPr>
            <b/>
            <sz val="9"/>
            <color indexed="81"/>
            <rFont val="Tahoma"/>
            <family val="2"/>
          </rPr>
          <t>11/8/ TECH</t>
        </r>
      </text>
    </comment>
    <comment ref="H398" authorId="0" shapeId="0">
      <text>
        <r>
          <rPr>
            <b/>
            <sz val="9"/>
            <color indexed="81"/>
            <rFont val="Tahoma"/>
            <family val="2"/>
          </rPr>
          <t>18/8 VTB</t>
        </r>
      </text>
    </comment>
    <comment ref="H399" authorId="0" shapeId="0">
      <text>
        <r>
          <rPr>
            <b/>
            <sz val="9"/>
            <color indexed="81"/>
            <rFont val="Tahoma"/>
            <family val="2"/>
          </rPr>
          <t>25/8/20 VTB</t>
        </r>
      </text>
    </comment>
    <comment ref="H4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11/9 VTB</t>
        </r>
      </text>
    </comment>
    <comment ref="H4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H4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VTB+ TECH</t>
        </r>
      </text>
    </comment>
    <comment ref="H4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SHB</t>
        </r>
      </text>
    </comment>
    <comment ref="H4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tech</t>
        </r>
      </text>
    </comment>
    <comment ref="H406" authorId="0" shapeId="0">
      <text>
        <r>
          <rPr>
            <b/>
            <sz val="9"/>
            <color indexed="81"/>
            <rFont val="Tahoma"/>
            <family val="2"/>
          </rPr>
          <t>19/9 TECH</t>
        </r>
      </text>
    </comment>
    <comment ref="H4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có thuế vat - 28/9 VTB</t>
        </r>
      </text>
    </comment>
    <comment ref="I4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29/9 TECH</t>
        </r>
      </text>
    </comment>
    <comment ref="H4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 TM</t>
        </r>
      </text>
    </comment>
    <comment ref="H4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06/10 TECH</t>
        </r>
      </text>
    </comment>
    <comment ref="H41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06/10 TECH</t>
        </r>
      </text>
    </comment>
    <comment ref="H4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TM</t>
        </r>
      </text>
    </comment>
    <comment ref="H4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TECH</t>
        </r>
      </text>
    </comment>
    <comment ref="H4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</t>
        </r>
      </text>
    </comment>
    <comment ref="H4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TECH</t>
        </r>
      </text>
    </comment>
    <comment ref="H4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H4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13/08/2020 TECH</t>
        </r>
      </text>
    </comment>
    <comment ref="H4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20/10 TECH</t>
        </r>
      </text>
    </comment>
    <comment ref="H4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21/10 TM
</t>
        </r>
      </text>
    </comment>
    <comment ref="H4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27/08 TECH</t>
        </r>
      </text>
    </comment>
    <comment ref="I4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4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30/10 VTB</t>
        </r>
      </text>
    </comment>
    <comment ref="I4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30/10 TECH</t>
        </r>
      </text>
    </comment>
    <comment ref="H4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4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42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06/11 TECH</t>
        </r>
      </text>
    </comment>
    <comment ref="H4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11/09 TECH</t>
        </r>
      </text>
    </comment>
    <comment ref="H4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4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4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4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18/11 TECH</t>
        </r>
      </text>
    </comment>
    <comment ref="H4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4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4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
đợt 1 10/05 :40.000.000
đợt 2 19/07 :40.000.000</t>
        </r>
      </text>
    </comment>
    <comment ref="H4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I4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I4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4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4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4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10/12 TECH</t>
        </r>
      </text>
    </comment>
    <comment ref="H4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4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TM</t>
        </r>
      </text>
    </comment>
    <comment ref="H4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4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4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4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18/12 TECH</t>
        </r>
      </text>
    </comment>
    <comment ref="H4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22/12 TM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44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19/12 TM</t>
        </r>
      </text>
    </comment>
    <comment ref="H44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44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4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4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45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4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45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H45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4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457" authorId="0" shapeId="0">
      <text>
        <r>
          <rPr>
            <b/>
            <sz val="9"/>
            <color indexed="81"/>
            <rFont val="Tahoma"/>
            <family val="2"/>
          </rPr>
          <t xml:space="preserve">16/07 TM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</t>
        </r>
      </text>
    </comment>
    <comment ref="H458" authorId="0" shapeId="0">
      <text>
        <r>
          <rPr>
            <b/>
            <sz val="9"/>
            <color indexed="81"/>
            <rFont val="Tahoma"/>
            <family val="2"/>
          </rPr>
          <t>20/07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19/08 TECH</t>
        </r>
      </text>
    </comment>
    <comment ref="J4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</t>
        </r>
      </text>
    </comment>
    <comment ref="H459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60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24/07 VTB</t>
        </r>
      </text>
    </comment>
    <comment ref="I4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22/08 VTB</t>
        </r>
      </text>
    </comment>
    <comment ref="H46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28/07 VTB</t>
        </r>
      </text>
    </comment>
    <comment ref="I46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463" authorId="0" shapeId="0">
      <text>
        <r>
          <rPr>
            <b/>
            <sz val="9"/>
            <color indexed="81"/>
            <rFont val="Tahoma"/>
            <family val="2"/>
          </rPr>
          <t>24/07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63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64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65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J4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466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14/8 tech</t>
        </r>
      </text>
    </comment>
    <comment ref="J4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22/10 TECH</t>
        </r>
      </text>
    </comment>
    <comment ref="H467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H468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H469" authorId="0" shapeId="0">
      <text>
        <r>
          <rPr>
            <b/>
            <sz val="9"/>
            <color indexed="81"/>
            <rFont val="Tahoma"/>
            <family val="2"/>
          </rPr>
          <t>10/8 MSB</t>
        </r>
      </text>
    </comment>
    <comment ref="H470" authorId="0" shapeId="0">
      <text>
        <r>
          <rPr>
            <b/>
            <sz val="9"/>
            <color indexed="81"/>
            <rFont val="Tahoma"/>
            <family val="2"/>
          </rPr>
          <t>13/8/20 TECH</t>
        </r>
      </text>
    </comment>
    <comment ref="H471" authorId="0" shapeId="0">
      <text>
        <r>
          <rPr>
            <b/>
            <sz val="9"/>
            <color indexed="81"/>
            <rFont val="Tahoma"/>
            <family val="2"/>
          </rPr>
          <t>15/8/20 TECH</t>
        </r>
      </text>
    </comment>
    <comment ref="H472" authorId="0" shapeId="0">
      <text>
        <r>
          <rPr>
            <b/>
            <sz val="9"/>
            <color indexed="81"/>
            <rFont val="Tahoma"/>
            <family val="2"/>
          </rPr>
          <t>15/8/20 TECH</t>
        </r>
      </text>
    </comment>
    <comment ref="I4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30/9 tech</t>
        </r>
      </text>
    </comment>
    <comment ref="H473" authorId="0" shapeId="0">
      <text>
        <r>
          <rPr>
            <b/>
            <sz val="9"/>
            <color indexed="81"/>
            <rFont val="Tahoma"/>
            <family val="2"/>
          </rPr>
          <t>20/8 TECH</t>
        </r>
      </text>
    </comment>
    <comment ref="H474" authorId="0" shapeId="0">
      <text>
        <r>
          <rPr>
            <b/>
            <sz val="9"/>
            <color indexed="81"/>
            <rFont val="Tahoma"/>
            <family val="2"/>
          </rPr>
          <t xml:space="preserve">HPZ400:
</t>
        </r>
        <r>
          <rPr>
            <sz val="9"/>
            <color indexed="81"/>
            <rFont val="Tahoma"/>
            <family val="2"/>
          </rPr>
          <t>- VTB</t>
        </r>
      </text>
    </comment>
    <comment ref="I4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28/8 VTB</t>
        </r>
      </text>
    </comment>
    <comment ref="H4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VTB 14/9</t>
        </r>
      </text>
    </comment>
    <comment ref="I4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VTB</t>
        </r>
      </text>
    </comment>
    <comment ref="H4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H4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31/8 VTB</t>
        </r>
      </text>
    </comment>
    <comment ref="I4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22/9 VTB</t>
        </r>
      </text>
    </comment>
    <comment ref="H4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H47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21/9 tech</t>
        </r>
      </text>
    </comment>
    <comment ref="H4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5/8 TECH</t>
        </r>
      </text>
    </comment>
    <comment ref="I4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28/9 TECH</t>
        </r>
      </text>
    </comment>
    <comment ref="H4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28/9 tech</t>
        </r>
      </text>
    </comment>
    <comment ref="H4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VTB</t>
        </r>
      </text>
    </comment>
    <comment ref="H4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4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487" authorId="0" shapeId="0">
      <text>
        <r>
          <rPr>
            <b/>
            <sz val="9"/>
            <color indexed="81"/>
            <rFont val="Tahoma"/>
            <family val="2"/>
          </rPr>
          <t>16/07 VTB</t>
        </r>
      </text>
    </comment>
    <comment ref="H488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88" authorId="0" shapeId="0">
      <text>
        <r>
          <rPr>
            <b/>
            <sz val="9"/>
            <color indexed="81"/>
            <rFont val="Tahoma"/>
            <family val="2"/>
          </rPr>
          <t>07/8/20 TECH</t>
        </r>
      </text>
    </comment>
    <comment ref="H489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H49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H492" authorId="0" shapeId="0">
      <text>
        <r>
          <rPr>
            <b/>
            <sz val="9"/>
            <color indexed="81"/>
            <rFont val="Tahoma"/>
            <family val="2"/>
          </rPr>
          <t xml:space="preserve">04/08/20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93" authorId="0" shapeId="0">
      <text>
        <r>
          <rPr>
            <b/>
            <sz val="9"/>
            <color indexed="81"/>
            <rFont val="Tahoma"/>
            <family val="2"/>
          </rPr>
          <t>05/8 VTB</t>
        </r>
      </text>
    </comment>
    <comment ref="H4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05/8 VTB</t>
        </r>
      </text>
    </comment>
    <comment ref="H495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H496" authorId="0" shapeId="0">
      <text>
        <r>
          <rPr>
            <b/>
            <sz val="9"/>
            <color indexed="81"/>
            <rFont val="Tahoma"/>
            <family val="2"/>
          </rPr>
          <t>13/8/20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4/9 VTB
</t>
        </r>
      </text>
    </comment>
    <comment ref="J4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VTB</t>
        </r>
      </text>
    </comment>
    <comment ref="H497" authorId="0" shapeId="0">
      <text>
        <r>
          <rPr>
            <b/>
            <sz val="9"/>
            <color indexed="81"/>
            <rFont val="Tahoma"/>
            <family val="2"/>
          </rPr>
          <t>15/8 VTB</t>
        </r>
      </text>
    </comment>
    <comment ref="I4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VTB</t>
        </r>
      </text>
    </comment>
    <comment ref="H498" authorId="0" shapeId="0">
      <text>
        <r>
          <rPr>
            <b/>
            <sz val="9"/>
            <color indexed="81"/>
            <rFont val="Tahoma"/>
            <family val="2"/>
          </rPr>
          <t>17/8/20 VTB</t>
        </r>
      </text>
    </comment>
    <comment ref="I498" authorId="0" shapeId="0">
      <text>
        <r>
          <rPr>
            <b/>
            <sz val="9"/>
            <color indexed="81"/>
            <rFont val="Tahoma"/>
            <family val="2"/>
          </rPr>
          <t>28/8/20 VTB</t>
        </r>
      </text>
    </comment>
    <comment ref="H499" authorId="0" shapeId="0">
      <text>
        <r>
          <rPr>
            <b/>
            <sz val="9"/>
            <color indexed="81"/>
            <rFont val="Tahoma"/>
            <family val="2"/>
          </rPr>
          <t>17/8/20 VTB</t>
        </r>
      </text>
    </comment>
    <comment ref="I4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VTB</t>
        </r>
      </text>
    </comment>
    <comment ref="H500" authorId="0" shapeId="0">
      <text>
        <r>
          <rPr>
            <b/>
            <sz val="9"/>
            <color indexed="81"/>
            <rFont val="Tahoma"/>
            <family val="2"/>
          </rPr>
          <t xml:space="preserve">19/8/20 VTB
</t>
        </r>
      </text>
    </comment>
    <comment ref="H501" authorId="0" shapeId="0">
      <text>
        <r>
          <rPr>
            <b/>
            <sz val="9"/>
            <color indexed="81"/>
            <rFont val="Tahoma"/>
            <family val="2"/>
          </rPr>
          <t>20/8 TECH</t>
        </r>
      </text>
    </comment>
    <comment ref="I5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03/09 TECH</t>
        </r>
      </text>
    </comment>
    <comment ref="J5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22/10 TECH</t>
        </r>
      </text>
    </comment>
    <comment ref="H5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14/08 TECH</t>
        </r>
      </text>
    </comment>
    <comment ref="I5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21/08 tech</t>
        </r>
      </text>
    </comment>
    <comment ref="J5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31/8 tech</t>
        </r>
      </text>
    </comment>
    <comment ref="K5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H503" authorId="0" shapeId="0">
      <text>
        <r>
          <rPr>
            <b/>
            <sz val="9"/>
            <color indexed="81"/>
            <rFont val="Tahoma"/>
            <family val="2"/>
          </rPr>
          <t>21/8 VTB</t>
        </r>
      </text>
    </comment>
    <comment ref="I5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11/9 VTB</t>
        </r>
      </text>
    </comment>
    <comment ref="J5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VTB</t>
        </r>
      </text>
    </comment>
    <comment ref="H504" authorId="0" shapeId="0">
      <text>
        <r>
          <rPr>
            <b/>
            <sz val="9"/>
            <color indexed="81"/>
            <rFont val="Tahoma"/>
            <family val="2"/>
          </rPr>
          <t>24/8/20 TECH</t>
        </r>
      </text>
    </comment>
    <comment ref="H505" authorId="0" shapeId="0">
      <text>
        <r>
          <rPr>
            <b/>
            <sz val="9"/>
            <color indexed="81"/>
            <rFont val="Tahoma"/>
            <family val="2"/>
          </rPr>
          <t>25/8 VTB</t>
        </r>
      </text>
    </comment>
    <comment ref="I5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23/9 VTB
</t>
        </r>
      </text>
    </comment>
    <comment ref="J5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30/9 VTB</t>
        </r>
      </text>
    </comment>
    <comment ref="H506" authorId="0" shapeId="0">
      <text>
        <r>
          <rPr>
            <b/>
            <sz val="9"/>
            <color indexed="81"/>
            <rFont val="Tahoma"/>
            <family val="2"/>
          </rPr>
          <t>26/8 TECH</t>
        </r>
      </text>
    </comment>
    <comment ref="H507" authorId="0" shapeId="0">
      <text>
        <r>
          <rPr>
            <b/>
            <sz val="9"/>
            <color indexed="81"/>
            <rFont val="Tahoma"/>
            <family val="2"/>
          </rPr>
          <t>26/8 VTB</t>
        </r>
      </text>
    </comment>
    <comment ref="I5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VTB</t>
        </r>
      </text>
    </comment>
    <comment ref="H508" authorId="0" shapeId="0">
      <text>
        <r>
          <rPr>
            <b/>
            <sz val="9"/>
            <color indexed="81"/>
            <rFont val="Tahoma"/>
            <family val="2"/>
          </rPr>
          <t>27/8/20 TECH</t>
        </r>
      </text>
    </comment>
    <comment ref="H509" authorId="0" shapeId="0">
      <text>
        <r>
          <rPr>
            <b/>
            <sz val="9"/>
            <color indexed="81"/>
            <rFont val="Tahoma"/>
            <family val="2"/>
          </rPr>
          <t>27/8/20 TECH</t>
        </r>
      </text>
    </comment>
    <comment ref="H510" authorId="0" shapeId="0">
      <text>
        <r>
          <rPr>
            <b/>
            <sz val="9"/>
            <color indexed="81"/>
            <rFont val="Tahoma"/>
            <family val="2"/>
          </rPr>
          <t>28/8/20 VTB</t>
        </r>
      </text>
    </comment>
    <comment ref="I5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13/10 TECH</t>
        </r>
      </text>
    </comment>
    <comment ref="H513" authorId="0" shapeId="0">
      <text>
        <r>
          <rPr>
            <b/>
            <sz val="9"/>
            <color indexed="81"/>
            <rFont val="Tahoma"/>
            <family val="2"/>
          </rPr>
          <t>28/8 TECH</t>
        </r>
      </text>
    </comment>
    <comment ref="I5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TECH</t>
        </r>
      </text>
    </comment>
    <comment ref="H5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31/8 TECH</t>
        </r>
      </text>
    </comment>
    <comment ref="H5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I5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3/9 tech</t>
        </r>
      </text>
    </comment>
    <comment ref="H5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5/9 tech</t>
        </r>
      </text>
    </comment>
    <comment ref="I5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TECH</t>
        </r>
      </text>
    </comment>
    <comment ref="H5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H5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11/9 TECH</t>
        </r>
      </text>
    </comment>
    <comment ref="I5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tech</t>
        </r>
      </text>
    </comment>
    <comment ref="H5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23/9 tech</t>
        </r>
      </text>
    </comment>
    <comment ref="H522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H523" authorId="0" shapeId="0">
      <text>
        <r>
          <rPr>
            <b/>
            <sz val="9"/>
            <color indexed="81"/>
            <rFont val="Tahoma"/>
            <family val="2"/>
          </rPr>
          <t>07/8 TECH</t>
        </r>
      </text>
    </comment>
    <comment ref="H5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06/10 VTB</t>
        </r>
      </text>
    </comment>
    <comment ref="H5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VTB</t>
        </r>
      </text>
    </comment>
    <comment ref="H5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09/11 VTB</t>
        </r>
      </text>
    </comment>
    <comment ref="H5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VTB
</t>
        </r>
      </text>
    </comment>
    <comment ref="I5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5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VTB</t>
        </r>
      </text>
    </comment>
    <comment ref="I5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5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I5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H5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H5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53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5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5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H5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TECH</t>
        </r>
      </text>
    </comment>
    <comment ref="I53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5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H5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5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5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5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5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I5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5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I5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5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VTB</t>
        </r>
      </text>
    </comment>
    <comment ref="I5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5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H5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H5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VTB</t>
        </r>
      </text>
    </comment>
    <comment ref="H5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TM</t>
        </r>
      </text>
    </comment>
    <comment ref="H5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5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5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5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54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H54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TECH</t>
        </r>
      </text>
    </comment>
    <comment ref="H54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54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5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I5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J5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K5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TECH+14/12 TECH+21/12 TECH</t>
        </r>
      </text>
    </comment>
    <comment ref="H552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H5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06/10 TECH</t>
        </r>
      </text>
    </comment>
    <comment ref="H5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16/07 TM</t>
        </r>
      </text>
    </comment>
    <comment ref="N5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TM</t>
        </r>
      </text>
    </comment>
    <comment ref="H5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11/12 TECH</t>
        </r>
      </text>
    </comment>
    <comment ref="H55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5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2/11 TECH</t>
        </r>
      </text>
    </comment>
    <comment ref="H564" authorId="0" shapeId="0">
      <text>
        <r>
          <rPr>
            <b/>
            <sz val="9"/>
            <color indexed="81"/>
            <rFont val="Tahoma"/>
            <family val="2"/>
          </rPr>
          <t>10/08 MSB</t>
        </r>
      </text>
    </comment>
    <comment ref="H565" authorId="0" shapeId="0">
      <text>
        <r>
          <rPr>
            <b/>
            <sz val="9"/>
            <color indexed="81"/>
            <rFont val="Tahoma"/>
            <family val="2"/>
          </rPr>
          <t>21/8 VTB</t>
        </r>
      </text>
    </comment>
    <comment ref="H5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27/12 TECH</t>
        </r>
      </text>
    </comment>
    <comment ref="I5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10/01 TECH</t>
        </r>
      </text>
    </comment>
    <comment ref="H569" authorId="0" shapeId="0">
      <text>
        <r>
          <rPr>
            <b/>
            <sz val="9"/>
            <color indexed="81"/>
            <rFont val="Tahoma"/>
            <family val="2"/>
          </rPr>
          <t>11/08 VTB</t>
        </r>
      </text>
    </comment>
    <comment ref="H5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13/10 TECH</t>
        </r>
      </text>
    </comment>
    <comment ref="H5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VTB
</t>
        </r>
      </text>
    </comment>
    <comment ref="H5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21/9 tech</t>
        </r>
      </text>
    </comment>
    <comment ref="H5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23/9 TECH</t>
        </r>
      </text>
    </comment>
    <comment ref="H5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03/10 TECH</t>
        </r>
      </text>
    </comment>
    <comment ref="H5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TECH</t>
        </r>
      </text>
    </comment>
    <comment ref="H5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20/10 TECH</t>
        </r>
      </text>
    </comment>
    <comment ref="H5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21/10 TECH</t>
        </r>
      </text>
    </comment>
    <comment ref="H57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5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5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17/11 TECH</t>
        </r>
      </text>
    </comment>
    <comment ref="I5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TECH</t>
        </r>
      </text>
    </comment>
    <comment ref="H5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18/11 VTB</t>
        </r>
      </text>
    </comment>
    <comment ref="H5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H5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H5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H58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5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H5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5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59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59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592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5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 TECH</t>
        </r>
      </text>
    </comment>
    <comment ref="I5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02/11 TECH</t>
        </r>
      </text>
    </comment>
    <comment ref="J5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5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18/08 TECH</t>
        </r>
      </text>
    </comment>
    <comment ref="I5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T5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GIỮ BẢO HÀNH 5% T10/2020
</t>
        </r>
      </text>
    </comment>
    <comment ref="I5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TẠM ỨNG ĐỢT 1+2 NGÀY 14/9 TECH</t>
        </r>
      </text>
    </comment>
    <comment ref="H5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1/9 VTB</t>
        </r>
      </text>
    </comment>
    <comment ref="I5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VTB</t>
        </r>
      </text>
    </comment>
    <comment ref="I5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 9/9</t>
        </r>
      </text>
    </comment>
    <comment ref="H5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H600" authorId="0" shapeId="0">
      <text>
        <r>
          <rPr>
            <b/>
            <sz val="9"/>
            <color indexed="81"/>
            <rFont val="Tahoma"/>
            <family val="2"/>
          </rPr>
          <t>20/8/20 TECH</t>
        </r>
      </text>
    </comment>
    <comment ref="I6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tech</t>
        </r>
      </text>
    </comment>
    <comment ref="J6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H6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Phú TC nhận TM 19/9</t>
        </r>
      </text>
    </comment>
    <comment ref="H6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23/9 TECH
</t>
        </r>
      </text>
    </comment>
    <comment ref="H6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28/9 TECH</t>
        </r>
      </text>
    </comment>
    <comment ref="H6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14/08 TECH
</t>
        </r>
      </text>
    </comment>
    <comment ref="I6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28/08 TECH</t>
        </r>
      </text>
    </comment>
    <comment ref="J6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TECH
</t>
        </r>
      </text>
    </comment>
    <comment ref="H6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TECH</t>
        </r>
      </text>
    </comment>
    <comment ref="H6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26/08 TECH</t>
        </r>
      </text>
    </comment>
    <comment ref="I6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02/10 TECH</t>
        </r>
      </text>
    </comment>
    <comment ref="J6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6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05/10TECH</t>
        </r>
      </text>
    </comment>
    <comment ref="H6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31/08 TECH</t>
        </r>
      </text>
    </comment>
    <comment ref="I6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10/09 TECH</t>
        </r>
      </text>
    </comment>
    <comment ref="H6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13/10 TECH</t>
        </r>
      </text>
    </comment>
    <comment ref="H61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
</t>
        </r>
      </text>
    </comment>
    <comment ref="H6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</t>
        </r>
      </text>
    </comment>
    <comment ref="H6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TM</t>
        </r>
      </text>
    </comment>
    <comment ref="H6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TM
</t>
        </r>
      </text>
    </comment>
    <comment ref="H6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</t>
        </r>
      </text>
    </comment>
    <comment ref="H6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</t>
        </r>
      </text>
    </comment>
    <comment ref="H616" authorId="0" shapeId="0">
      <text>
        <r>
          <rPr>
            <b/>
            <sz val="9"/>
            <color indexed="81"/>
            <rFont val="Tahoma"/>
            <family val="2"/>
          </rPr>
          <t xml:space="preserve">17/8/20 VTB
</t>
        </r>
      </text>
    </comment>
    <comment ref="I6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VTB</t>
        </r>
      </text>
    </comment>
    <comment ref="H6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27/10 TECH</t>
        </r>
      </text>
    </comment>
    <comment ref="H6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TM</t>
        </r>
      </text>
    </comment>
    <comment ref="H6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</t>
        </r>
      </text>
    </comment>
    <comment ref="H6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621" authorId="0" shapeId="0">
      <text>
        <r>
          <rPr>
            <b/>
            <sz val="9"/>
            <color indexed="81"/>
            <rFont val="Tahoma"/>
            <family val="2"/>
          </rPr>
          <t>10/8/20 MSB</t>
        </r>
      </text>
    </comment>
    <comment ref="I6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J6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02/11 TECH</t>
        </r>
      </text>
    </comment>
    <comment ref="H6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TECH</t>
        </r>
      </text>
    </comment>
    <comment ref="H62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TECH</t>
        </r>
      </text>
    </comment>
    <comment ref="H6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06/11 TECH</t>
        </r>
      </text>
    </comment>
    <comment ref="H6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H6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H6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6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06/08 TECH</t>
        </r>
      </text>
    </comment>
    <comment ref="I628" authorId="0" shapeId="0">
      <text>
        <r>
          <rPr>
            <b/>
            <sz val="9"/>
            <color indexed="81"/>
            <rFont val="Tahoma"/>
            <family val="2"/>
          </rPr>
          <t>HPZ400:
28/08 TECH</t>
        </r>
      </text>
    </comment>
    <comment ref="N6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Đã hoàn ứng ngày 09/12/2020 TECH</t>
        </r>
      </text>
    </comment>
    <comment ref="H6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06/08 TECH</t>
        </r>
      </text>
    </comment>
    <comment ref="I6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31/08 TECH</t>
        </r>
      </text>
    </comment>
    <comment ref="N6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Đã hoàn ứng 09/12/2020 TECH</t>
        </r>
      </text>
    </comment>
    <comment ref="H6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6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6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6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I6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 TCB</t>
        </r>
      </text>
    </comment>
    <comment ref="J6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K6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TECH+02/11 TECH</t>
        </r>
      </text>
    </comment>
    <comment ref="H6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H6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H6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25/06/2020 TECH</t>
        </r>
      </text>
    </comment>
    <comment ref="I6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30/10/2020 TM</t>
        </r>
      </text>
    </comment>
    <comment ref="H6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I6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28/9 tech
</t>
        </r>
      </text>
    </comment>
    <comment ref="H64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28/9 TECH</t>
        </r>
      </text>
    </comment>
    <comment ref="H6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01/10 VTB</t>
        </r>
      </text>
    </comment>
    <comment ref="H6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TECH</t>
        </r>
      </text>
    </comment>
    <comment ref="H65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VTB</t>
        </r>
      </text>
    </comment>
    <comment ref="H6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VTB</t>
        </r>
      </text>
    </comment>
    <comment ref="I6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VTB</t>
        </r>
      </text>
    </comment>
    <comment ref="H6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VTB</t>
        </r>
      </text>
    </comment>
    <comment ref="H6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TECH</t>
        </r>
      </text>
    </comment>
    <comment ref="I6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23/10 TECH</t>
        </r>
      </text>
    </comment>
    <comment ref="H6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TECH</t>
        </r>
      </text>
    </comment>
    <comment ref="T6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Giữ lại BH 5% ngày 12/11/2020</t>
        </r>
      </text>
    </comment>
    <comment ref="H6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17/10 TM</t>
        </r>
      </text>
    </comment>
    <comment ref="H6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</t>
        </r>
      </text>
    </comment>
    <comment ref="H6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20/10 TECH</t>
        </r>
      </text>
    </comment>
    <comment ref="I6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04/11 TECH</t>
        </r>
      </text>
    </comment>
    <comment ref="H6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24/10 TECH</t>
        </r>
      </text>
    </comment>
    <comment ref="I6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66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24/10/2020
</t>
        </r>
      </text>
    </comment>
    <comment ref="H6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24/10 TECH</t>
        </r>
      </text>
    </comment>
    <comment ref="H66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</t>
        </r>
      </text>
    </comment>
    <comment ref="H66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
</t>
        </r>
      </text>
    </comment>
    <comment ref="H6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
</t>
        </r>
      </text>
    </comment>
    <comment ref="H6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6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I666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TECH</t>
        </r>
      </text>
    </comment>
    <comment ref="H6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H66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H6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02/10 TECH</t>
        </r>
      </text>
    </comment>
    <comment ref="I6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6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6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6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VTB</t>
        </r>
      </text>
    </comment>
    <comment ref="H6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6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6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6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TECH</t>
        </r>
      </text>
    </comment>
    <comment ref="I6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J6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</t>
        </r>
      </text>
    </comment>
    <comment ref="K6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2/11 TECH + 09/11 TECH</t>
        </r>
      </text>
    </comment>
    <comment ref="H6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02/10 TECH</t>
        </r>
      </text>
    </comment>
    <comment ref="H67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06/10 VTB</t>
        </r>
      </text>
    </comment>
    <comment ref="H6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 VTB</t>
        </r>
      </text>
    </comment>
    <comment ref="H6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TECH
</t>
        </r>
      </text>
    </comment>
    <comment ref="H6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20/10 TECH</t>
        </r>
      </text>
    </comment>
    <comment ref="H6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20/10 TECH</t>
        </r>
      </text>
    </comment>
    <comment ref="H6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21/10 TECH</t>
        </r>
      </text>
    </comment>
    <comment ref="H6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23/10 TM</t>
        </r>
      </text>
    </comment>
    <comment ref="H68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</t>
        </r>
      </text>
    </comment>
    <comment ref="H6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
</t>
        </r>
      </text>
    </comment>
    <comment ref="H6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6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TECH
</t>
        </r>
      </text>
    </comment>
    <comment ref="I6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H69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TECH
</t>
        </r>
      </text>
    </comment>
    <comment ref="I69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H6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10/10 TECH</t>
        </r>
      </text>
    </comment>
    <comment ref="N6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TM</t>
        </r>
      </text>
    </comment>
    <comment ref="H6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6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6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: 1.073.000 TM+1.927.000 TCB</t>
        </r>
      </text>
    </comment>
    <comment ref="H6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H6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VTB</t>
        </r>
      </text>
    </comment>
    <comment ref="H6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6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6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H7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TM</t>
        </r>
      </text>
    </comment>
    <comment ref="H7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TECH</t>
        </r>
      </text>
    </comment>
    <comment ref="H7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7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70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H705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H70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7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I7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J7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K70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7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TECH</t>
        </r>
      </text>
    </comment>
    <comment ref="I7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H7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TM</t>
        </r>
      </text>
    </comment>
    <comment ref="H7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28/10 TECH
</t>
        </r>
      </text>
    </comment>
    <comment ref="H7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7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VTB</t>
        </r>
      </text>
    </comment>
    <comment ref="G7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CK 5% sau VAT : 15.836.516</t>
        </r>
      </text>
    </comment>
    <comment ref="H7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7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I71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VTB</t>
        </r>
      </text>
    </comment>
    <comment ref="H7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7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7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H7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H72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H7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I7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7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VTB</t>
        </r>
      </text>
    </comment>
    <comment ref="I725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H7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VTB</t>
        </r>
      </text>
    </comment>
    <comment ref="H7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I7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VTB</t>
        </r>
      </text>
    </comment>
    <comment ref="H7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H7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H7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TECH</t>
        </r>
      </text>
    </comment>
    <comment ref="H7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H7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H7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H7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7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7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TM</t>
        </r>
      </text>
    </comment>
    <comment ref="H7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VTB</t>
        </r>
      </text>
    </comment>
    <comment ref="I7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VTB</t>
        </r>
      </text>
    </comment>
    <comment ref="H7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7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VTB</t>
        </r>
      </text>
    </comment>
    <comment ref="H7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7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TM</t>
        </r>
      </text>
    </comment>
    <comment ref="H7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74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74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74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746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I74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74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74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74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TM</t>
        </r>
      </text>
    </comment>
    <comment ref="H7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I7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J7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K75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7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75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76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VTB</t>
        </r>
      </text>
    </comment>
    <comment ref="H7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VTB</t>
        </r>
      </text>
    </comment>
    <comment ref="H7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VTB</t>
        </r>
      </text>
    </comment>
    <comment ref="H7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H7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H76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7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H7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7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7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7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77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7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09/11 TECH</t>
        </r>
      </text>
    </comment>
    <comment ref="I7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J7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H7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VTB
</t>
        </r>
      </text>
    </comment>
    <comment ref="H7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04/11 VTB</t>
        </r>
      </text>
    </comment>
    <comment ref="H77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04/11 TECH</t>
        </r>
      </text>
    </comment>
    <comment ref="I77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7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H7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7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7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H7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TECH</t>
        </r>
      </text>
    </comment>
    <comment ref="H78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10/12 TM</t>
        </r>
      </text>
    </comment>
    <comment ref="H7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11/12 TECH</t>
        </r>
      </text>
    </comment>
    <comment ref="H79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7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VTB
</t>
        </r>
      </text>
    </comment>
    <comment ref="H7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VTB</t>
        </r>
      </text>
    </comment>
    <comment ref="H7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VTB</t>
        </r>
      </text>
    </comment>
    <comment ref="H7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12/11 TCB</t>
        </r>
      </text>
    </comment>
    <comment ref="H7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H7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I79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7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16/11/ TECH</t>
        </r>
      </text>
    </comment>
    <comment ref="H8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VTB</t>
        </r>
      </text>
    </comment>
    <comment ref="I8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H8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H8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TECH</t>
        </r>
      </text>
    </comment>
    <comment ref="I8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8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80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H8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TCB</t>
        </r>
      </text>
    </comment>
    <comment ref="I8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VTB</t>
        </r>
      </text>
    </comment>
    <comment ref="I8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11/12 VTB</t>
        </r>
      </text>
    </comment>
    <comment ref="H8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I8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8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I8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11/12 VTB</t>
        </r>
      </text>
    </comment>
    <comment ref="H8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H81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I81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H8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I8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H8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I8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J81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H8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TECH</t>
        </r>
      </text>
    </comment>
    <comment ref="H8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81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8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8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81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8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H8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8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10/12 TECH</t>
        </r>
      </text>
    </comment>
    <comment ref="H8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TECH</t>
        </r>
      </text>
    </comment>
    <comment ref="I8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8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82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8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2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8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I8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J8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K8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TECH+14/12 TECH+21/12 TECH</t>
        </r>
      </text>
    </comment>
    <comment ref="H8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8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H8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18/11 VTB</t>
        </r>
      </text>
    </comment>
    <comment ref="I8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VTB</t>
        </r>
      </text>
    </comment>
    <comment ref="H8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831" authorId="0" shapeId="0">
      <text>
        <r>
          <rPr>
            <b/>
            <sz val="9"/>
            <color indexed="81"/>
            <rFont val="Tahoma"/>
            <family val="2"/>
          </rPr>
          <t xml:space="preserve">HPZ400:
</t>
        </r>
        <r>
          <rPr>
            <sz val="9"/>
            <color indexed="81"/>
            <rFont val="Tahoma"/>
            <family val="2"/>
          </rPr>
          <t>17/12 TECH</t>
        </r>
      </text>
    </comment>
    <comment ref="H8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8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8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8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H8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TM</t>
        </r>
      </text>
    </comment>
    <comment ref="I8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TM</t>
        </r>
      </text>
    </comment>
    <comment ref="H8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TM</t>
        </r>
      </text>
    </comment>
    <comment ref="I8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TM</t>
        </r>
      </text>
    </comment>
    <comment ref="H8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TM</t>
        </r>
      </text>
    </comment>
    <comment ref="I8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27/11TM</t>
        </r>
      </text>
    </comment>
    <comment ref="H8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I8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H8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I8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18/12 VTB</t>
        </r>
      </text>
    </comment>
    <comment ref="H8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I8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8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H8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I8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18/12 VTB</t>
        </r>
      </text>
    </comment>
    <comment ref="H8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I8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8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8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4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4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4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84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H85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H851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H852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85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8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I8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J8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K8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TECH+14/12 TECH+21/12 TECH</t>
        </r>
      </text>
    </comment>
    <comment ref="H8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02/10 TECH</t>
        </r>
      </text>
    </comment>
    <comment ref="H8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</t>
        </r>
      </text>
    </comment>
    <comment ref="H8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8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8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86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H8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8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8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8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7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H87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H87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H88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H8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H8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02/11 TECH</t>
        </r>
      </text>
    </comment>
    <comment ref="H88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H8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VTB</t>
        </r>
      </text>
    </comment>
    <comment ref="H8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VTB</t>
        </r>
      </text>
    </comment>
    <comment ref="H8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8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VTB</t>
        </r>
      </text>
    </comment>
    <comment ref="H89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H8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I8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22/12 VTB</t>
        </r>
      </text>
    </comment>
    <comment ref="H8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89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8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8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8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H8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TM</t>
        </r>
      </text>
    </comment>
    <comment ref="H8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8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9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VTB</t>
        </r>
      </text>
    </comment>
    <comment ref="H9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11/12 VTB</t>
        </r>
      </text>
    </comment>
    <comment ref="H9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9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9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VTB</t>
        </r>
      </text>
    </comment>
    <comment ref="H9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9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18/12 TECH</t>
        </r>
      </text>
    </comment>
    <comment ref="H9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H9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9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91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VTB</t>
        </r>
      </text>
    </comment>
    <comment ref="I910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H9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VTB</t>
        </r>
      </text>
    </comment>
    <comment ref="H9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9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91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H91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91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91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TECH</t>
        </r>
      </text>
    </comment>
    <comment ref="H91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91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92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92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TM</t>
        </r>
      </text>
    </comment>
    <comment ref="H9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9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19/12 VTB</t>
        </r>
      </text>
    </comment>
    <comment ref="H9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9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VTB</t>
        </r>
      </text>
    </comment>
    <comment ref="H92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9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I93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9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TM</t>
        </r>
      </text>
    </comment>
    <comment ref="H9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H9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9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I93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VTB</t>
        </r>
      </text>
    </comment>
    <comment ref="H9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9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VTB</t>
        </r>
      </text>
    </comment>
    <comment ref="I94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9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9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9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9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9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946" authorId="0" shapeId="0">
      <text>
        <r>
          <rPr>
            <b/>
            <sz val="9"/>
            <color indexed="81"/>
            <rFont val="Tahoma"/>
            <family val="2"/>
          </rPr>
          <t>HPZ400:
17/12 TM</t>
        </r>
      </text>
    </comment>
    <comment ref="H94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18/12 TM</t>
        </r>
      </text>
    </comment>
    <comment ref="H94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H9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H9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95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9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9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TM</t>
        </r>
      </text>
    </comment>
    <comment ref="H95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I95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29/12 VTB</t>
        </r>
      </text>
    </comment>
    <comment ref="H95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H95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H95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H95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I95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H95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H96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96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962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96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9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I9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J9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9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10/12 VTB</t>
        </r>
      </text>
    </comment>
    <comment ref="H9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H9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9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TM</t>
        </r>
      </text>
    </comment>
    <comment ref="H98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99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</commentList>
</comments>
</file>

<file path=xl/comments8.xml><?xml version="1.0" encoding="utf-8"?>
<comments xmlns="http://schemas.openxmlformats.org/spreadsheetml/2006/main">
  <authors>
    <author>HPZ400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TECH ( chuyển trả thêm 3.597.500 )
</t>
        </r>
      </text>
    </comment>
    <comment ref="F9" authorId="0" shapeId="0">
      <text>
        <r>
          <rPr>
            <sz val="9"/>
            <color indexed="81"/>
            <rFont val="Tahoma"/>
            <family val="2"/>
          </rPr>
          <t xml:space="preserve">18/06 VTB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30/06/2020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14/07/20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26/05 VTB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30/05 TECH, chuyển cho Hoàng thi công thanh toán trực tiếp khi nhận hàng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06/06 TECH , tron tồng số tiền 14.100.000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13/06 TECH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18/06 TECH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11.436.000: HTMB t20
7.568.000: PAN ASIA &amp; LOCALIZE 13
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 xml:space="preserve">10/06 VTB
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29/06 TECH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 xml:space="preserve">12/06 VTB
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04/07/2020 TECH</t>
        </r>
      </text>
    </comment>
    <comment ref="K35" authorId="0" shapeId="0">
      <text>
        <r>
          <rPr>
            <sz val="9"/>
            <color indexed="81"/>
            <rFont val="Tahoma"/>
            <family val="2"/>
          </rPr>
          <t xml:space="preserve">
xem lai thoi gian BH (thuong la 1 nam)
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14/07/2020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22/06 TCB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26/05 TM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28/05 TM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 xml:space="preserve">29/05 TECH
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28/07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 xml:space="preserve">20/06 TECH
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01/06 TECH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06/06 VTB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25/06 VTB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 11.209.200 )
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 xml:space="preserve">10/06 TECH
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22/06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15/06 VTB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16/06 TECH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 xml:space="preserve">25/06 TECH
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03/07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04/07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 xml:space="preserve">15/07/20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TECH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10/07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23/07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28/07 TECH (TRONG TỔNG 500.000Đ)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G69" authorId="0" shapeId="0">
      <text>
        <r>
          <rPr>
            <b/>
            <sz val="9"/>
            <color indexed="81"/>
            <rFont val="Tahoma"/>
            <family val="2"/>
          </rPr>
          <t>20/06 TECH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70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 xml:space="preserve">15/05 TECH
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19/05 TECH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</rPr>
          <t xml:space="preserve">04/07/2020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 xml:space="preserve">21/05 TECH
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28/05 TECH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11.209.200 )
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 xml:space="preserve">22/06 TECH
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 xml:space="preserve">29/06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23/07/20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07/8 SHB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 xml:space="preserve">26/03 VTB
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17/04 VTB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14/05 VTB</t>
        </r>
      </text>
    </comment>
    <comment ref="H100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18/04 VTB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H107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22/4 TECH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Giài chi CK ngày 22/04 TECH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22/04 VTB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 xml:space="preserve">25/04 VTB
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04/05 VCB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09/05 TECH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26/05 TECH  CK cho Khoa thi công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16/06 VTB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22/06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01/07 TECH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13/07/2020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 xml:space="preserve">24/07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11/8 VTB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 xml:space="preserve">07/04 TECH
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 xml:space="preserve">27/04 TECH
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H138" authorId="0" shapeId="0">
      <text>
        <r>
          <rPr>
            <b/>
            <sz val="9"/>
            <color indexed="81"/>
            <rFont val="Tahoma"/>
            <family val="2"/>
          </rPr>
          <t>16/05 TECH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23/03 VTB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H143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G144" authorId="0" shapeId="0">
      <text>
        <r>
          <rPr>
            <b/>
            <sz val="9"/>
            <color indexed="81"/>
            <rFont val="Tahoma"/>
            <family val="2"/>
          </rPr>
          <t>27/04 VTB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27/03 TECH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27/03 VTB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G148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H148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 xml:space="preserve">30/03 TECH
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30/03 TECH chuyển cho anh Đồng mua hộ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 xml:space="preserve">30/03 vtb
</t>
        </r>
      </text>
    </comment>
    <comment ref="G151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H157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06/04 TECH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07/04 TECH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11/01 TECH
Tổng thanh toán: 3.150.000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Lấy số liệu tử bảng tổng hợp của Ms Trang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23/04 VTB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 xml:space="preserve">27/04 VTB
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25/04 VTB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 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</text>
    </comment>
    <comment ref="F172" authorId="0" shapeId="0">
      <text>
        <r>
          <rPr>
            <sz val="9"/>
            <color indexed="81"/>
            <rFont val="Tahoma"/>
            <family val="2"/>
          </rPr>
          <t xml:space="preserve">DUNG MỚI THÊM VÀO (KO RÕ THỜI GIAN THANH TOÁN)
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04/04 VTB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13/04 VTB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sô: 20.273.000 đã chuyển 
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09/04 TECH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09/014 TECH
chi hỗ trợ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Lấy số từ bảng tổng hợp của Ms Trang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11/04 VTB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01/07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04/07 TECH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 xml:space="preserve">01/04 VTB
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31/03 VTB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 xml:space="preserve">11/05 VTB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 xml:space="preserve">06/03 TM
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13/03 TECH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200" authorId="0" shapeId="0">
      <text>
        <r>
          <rPr>
            <b/>
            <sz val="9"/>
            <color indexed="81"/>
            <rFont val="Tahoma"/>
            <family val="2"/>
          </rPr>
          <t>21/05 TECH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20/05 VTB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 xml:space="preserve">06/04 TECH
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trên PM
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số: 20.273.000 đã chuyển )
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 xml:space="preserve">14/04 TM
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Lấy số liệu từ bảng tổng hợp của Ms Trang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( hoàn trả lại công ty: 49.500 )
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
7.568.000: PAN ASIA &amp; LOCALIZE 13            11.436.000: HTMB t20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Gải chi từ 26/02 đến 03/03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11/03 VTB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30/03 TECH</t>
        </r>
      </text>
    </comment>
    <comment ref="H226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 xml:space="preserve">16/03 VTB
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09/04 VTB</t>
        </r>
      </text>
    </comment>
    <comment ref="H228" authorId="0" shapeId="0">
      <text>
        <r>
          <rPr>
            <b/>
            <sz val="9"/>
            <color indexed="81"/>
            <rFont val="Tahoma"/>
            <family val="2"/>
          </rPr>
          <t>10/07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H229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 xml:space="preserve">12/05 TECH
</t>
        </r>
      </text>
    </comment>
    <comment ref="H230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07/04 VTB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 xml:space="preserve">11/04 TM
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11/01 TECH
Tồng trả: 3.150.000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15/04 TECH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từ bảng tổng hợp của Ms Trang
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24/04 TECH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17/04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06/02 TECH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08/06 VTB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 xml:space="preserve">17/02 TECH
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trong để nghị thanh toán anh Đồng 25/02 giải chi ngày 26/02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03/03 TECH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28/02 TECH, Hoàng thi công trả tiền cho NCC rồi, kê toán chuyển trả lại cho Mr Hoàng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 xml:space="preserve">Giải chi ngày chứng từ 29/04  ( Tổng ứng 4tr )
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 xml:space="preserve">11/03 TECH
</t>
        </r>
      </text>
    </comment>
    <comment ref="H273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04/02 TECH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 xml:space="preserve">25/02 TECH
</t>
        </r>
      </text>
    </comment>
    <comment ref="H274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 xml:space="preserve">11/02 VTB
</t>
        </r>
      </text>
    </comment>
    <comment ref="G276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H276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 xml:space="preserve">13/03 VTB
</t>
        </r>
      </text>
    </comment>
    <comment ref="H277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21/02 VTB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 xml:space="preserve">24/02 TECH
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 xml:space="preserve">
01/04 TECH
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04/03 TECH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>31/03 TECH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29/02 TECH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>17/03 TECH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07/03 TECH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09/03 TECH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287" authorId="0" shapeId="0">
      <text>
        <r>
          <rPr>
            <b/>
            <sz val="9"/>
            <color indexed="81"/>
            <rFont val="Tahoma"/>
            <family val="2"/>
          </rPr>
          <t xml:space="preserve">04/07/20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 xml:space="preserve">20/03 VTB
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G291" authorId="0" shapeId="0">
      <text>
        <r>
          <rPr>
            <b/>
            <sz val="9"/>
            <color indexed="81"/>
            <rFont val="Tahoma"/>
            <family val="2"/>
          </rPr>
          <t>17/06 TECH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 xml:space="preserve">04/02 TECH
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08/02 TECH</t>
        </r>
      </text>
    </comment>
    <comment ref="H294" authorId="0" shapeId="0">
      <text>
        <r>
          <rPr>
            <b/>
            <sz val="9"/>
            <color indexed="81"/>
            <rFont val="Tahoma"/>
            <family val="2"/>
          </rPr>
          <t>13/02 TECH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Lấy số liệu trên PM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Giải chi ngày 23/04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G297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Lấy số tử bảng tổng hợp của Ms Trang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301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30/06/20 TECH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08/07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05" authorId="0" shapeId="0">
      <text>
        <r>
          <rPr>
            <b/>
            <sz val="9"/>
            <color indexed="81"/>
            <rFont val="Tahoma"/>
            <family val="2"/>
          </rPr>
          <t>10/07 TECH</t>
        </r>
      </text>
    </comment>
    <comment ref="F308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11/03 TECH</t>
        </r>
      </text>
    </comment>
    <comment ref="H308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F310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G310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G315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315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G316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H316" authorId="0" shapeId="0">
      <text>
        <r>
          <rPr>
            <b/>
            <sz val="9"/>
            <color indexed="81"/>
            <rFont val="Tahoma"/>
            <family val="2"/>
          </rPr>
          <t>05/06 VTB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 xml:space="preserve">27/02 TECH
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F320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tạm ứng 22/02 TECH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17/03 TM</t>
        </r>
      </text>
    </comment>
    <comment ref="F324" authorId="0" shapeId="0">
      <text>
        <r>
          <rPr>
            <b/>
            <sz val="9"/>
            <color indexed="81"/>
            <rFont val="Tahoma"/>
            <family val="2"/>
          </rPr>
          <t xml:space="preserve">17/03 VTB
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325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G327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
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23/06/2020 SHB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32" authorId="0" shapeId="0">
      <text>
        <r>
          <rPr>
            <b/>
            <sz val="9"/>
            <color indexed="81"/>
            <rFont val="Tahoma"/>
            <family val="2"/>
          </rPr>
          <t>04/07/20 TECH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>22/06 TECH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04/07/2020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21/07 VTB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11/8/ TECH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 xml:space="preserve">16/07 TM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20/07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28/07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24/07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1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10/8 MSB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16/07 VTB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 xml:space="preserve">04/08/20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05/8 VTB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05/8 VTB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07/8 TECH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07/8 TECH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>10/08 MSB</t>
        </r>
      </text>
    </comment>
    <comment ref="F391" authorId="0" shapeId="0">
      <text>
        <r>
          <rPr>
            <b/>
            <sz val="9"/>
            <color indexed="81"/>
            <rFont val="Tahoma"/>
            <family val="2"/>
          </rPr>
          <t>11/08 VTB</t>
        </r>
      </text>
    </comment>
  </commentList>
</comments>
</file>

<file path=xl/sharedStrings.xml><?xml version="1.0" encoding="utf-8"?>
<sst xmlns="http://schemas.openxmlformats.org/spreadsheetml/2006/main" count="10027" uniqueCount="2180">
  <si>
    <t>TEAM</t>
  </si>
  <si>
    <t>DỰ ÁN 2019</t>
  </si>
  <si>
    <t xml:space="preserve"> </t>
  </si>
  <si>
    <t>HỢP ĐỒNG</t>
  </si>
  <si>
    <t>CÔNG TRÌNH</t>
  </si>
  <si>
    <t xml:space="preserve">STT </t>
  </si>
  <si>
    <t>HẠNG MỤC</t>
  </si>
  <si>
    <t>NCC</t>
  </si>
  <si>
    <t>BG/GTHĐ</t>
  </si>
  <si>
    <t>QUYẾT TOÁN</t>
  </si>
  <si>
    <t xml:space="preserve"> ĐỢT 1</t>
  </si>
  <si>
    <t>ĐỢT 2</t>
  </si>
  <si>
    <t xml:space="preserve">  ĐỢT 3</t>
  </si>
  <si>
    <t xml:space="preserve"> ĐỢT 4</t>
  </si>
  <si>
    <t>ĐÃ THANH TOÁN</t>
  </si>
  <si>
    <t>CÒN PHẢI TRẢ</t>
  </si>
  <si>
    <t>HÓA ĐƠN VAT</t>
  </si>
  <si>
    <t>SỐ HỢP ĐỒNG</t>
  </si>
  <si>
    <t>Ngày hợp đồng</t>
  </si>
  <si>
    <t>KVB</t>
  </si>
  <si>
    <t>3</t>
  </si>
  <si>
    <t>Chi mua vật tư công trình</t>
  </si>
  <si>
    <t>Mr Trí TC</t>
  </si>
  <si>
    <t>xong</t>
  </si>
  <si>
    <t>4</t>
  </si>
  <si>
    <t>Mr Kiên TC</t>
  </si>
  <si>
    <t>5</t>
  </si>
  <si>
    <t>Mr Đồng TC</t>
  </si>
  <si>
    <t>6</t>
  </si>
  <si>
    <t>Chi phí kỹ thuật tòa nhà</t>
  </si>
  <si>
    <t>7</t>
  </si>
  <si>
    <t>THẠCH CAO</t>
  </si>
  <si>
    <t>MR THƯƠNG</t>
  </si>
  <si>
    <t>8</t>
  </si>
  <si>
    <t>SÀN</t>
  </si>
  <si>
    <t>ĐƯƠNG ĐẠI</t>
  </si>
  <si>
    <t>HD000060</t>
  </si>
  <si>
    <t>SỐ 0422019/ASDD-VACONS</t>
  </si>
  <si>
    <t>Lượng thợ công trình KVB tính từ ngày 15/11/2019</t>
  </si>
  <si>
    <t>9</t>
  </si>
  <si>
    <t>ĐỒ ĐIỆN SẮT</t>
  </si>
  <si>
    <t>CÁT VẠN LỢI</t>
  </si>
  <si>
    <t>HD0003930</t>
  </si>
  <si>
    <t>15/11 đến 21/11</t>
  </si>
  <si>
    <t>10</t>
  </si>
  <si>
    <t>CHÂN BÀN</t>
  </si>
  <si>
    <t>PHÚC THỊNH PHÁT</t>
  </si>
  <si>
    <t>CÓ VAT</t>
  </si>
  <si>
    <t>22/11 đến 28/11</t>
  </si>
  <si>
    <t>11</t>
  </si>
  <si>
    <t>GHẾ</t>
  </si>
  <si>
    <t>RỒNG PHƯƠNG BẮC</t>
  </si>
  <si>
    <t>HD0030922</t>
  </si>
  <si>
    <t>2812521/19RPB-VA</t>
  </si>
  <si>
    <t>29/11 đến 05/11</t>
  </si>
  <si>
    <t>12</t>
  </si>
  <si>
    <t>THIẾT BỊ VỆ SINH</t>
  </si>
  <si>
    <t>HOÀNG VỸ</t>
  </si>
  <si>
    <t>20/12 đến 26/12</t>
  </si>
  <si>
    <t>13</t>
  </si>
  <si>
    <t>GHẾ TRAINING</t>
  </si>
  <si>
    <t>DFURNI</t>
  </si>
  <si>
    <t>27/12 đến 02/01</t>
  </si>
  <si>
    <t>14</t>
  </si>
  <si>
    <t>GHẾ XOAY + BÀN</t>
  </si>
  <si>
    <t>CHUNG HỒNG PHÚC</t>
  </si>
  <si>
    <t>02/01 đến 09/01</t>
  </si>
  <si>
    <t>15</t>
  </si>
  <si>
    <t>KHOAN SÀN TOILET</t>
  </si>
  <si>
    <t>QUANG MINH</t>
  </si>
  <si>
    <t>HD0000016</t>
  </si>
  <si>
    <t>10/01 đến 16/01</t>
  </si>
  <si>
    <t>16</t>
  </si>
  <si>
    <t>17/01 đến 23/01</t>
  </si>
  <si>
    <t>17</t>
  </si>
  <si>
    <t>SOFA</t>
  </si>
  <si>
    <t>Mr Tuấn</t>
  </si>
  <si>
    <t>03/02 đến 06/02</t>
  </si>
  <si>
    <t>18</t>
  </si>
  <si>
    <t>ĐÈN XUYÊN SÁNG</t>
  </si>
  <si>
    <t>MR BON</t>
  </si>
  <si>
    <t>HCM1861/2020/XS_VACONS</t>
  </si>
  <si>
    <t>07/02 đến 13/02</t>
  </si>
  <si>
    <t>19</t>
  </si>
  <si>
    <t>ĐÈN TRANG TRÍ</t>
  </si>
  <si>
    <t>BKS</t>
  </si>
  <si>
    <t>14/02 đến 20/02</t>
  </si>
  <si>
    <t>20</t>
  </si>
  <si>
    <t>GẠCH</t>
  </si>
  <si>
    <t>CÓ VAT ( 22.550.400 )</t>
  </si>
  <si>
    <t>21/02 đến 27/02</t>
  </si>
  <si>
    <t>21</t>
  </si>
  <si>
    <t>THẢM</t>
  </si>
  <si>
    <t>NHI LONG</t>
  </si>
  <si>
    <t>28/02 đền 05/03</t>
  </si>
  <si>
    <t>22</t>
  </si>
  <si>
    <t>GẠCH ( PHÁT SINH )</t>
  </si>
  <si>
    <t>06/03 đến 12/03</t>
  </si>
  <si>
    <t>23</t>
  </si>
  <si>
    <t>NỘI THẤT</t>
  </si>
  <si>
    <t>HỢP NHẤT</t>
  </si>
  <si>
    <t>13/03 đến 19/03</t>
  </si>
  <si>
    <t>24</t>
  </si>
  <si>
    <t>CÀN SÀN</t>
  </si>
  <si>
    <t>MR TÂM</t>
  </si>
  <si>
    <t>27/03 đến 02/04</t>
  </si>
  <si>
    <t>25</t>
  </si>
  <si>
    <t>SƠN NƯỚC</t>
  </si>
  <si>
    <t>MR ĐỒNG</t>
  </si>
  <si>
    <t>26</t>
  </si>
  <si>
    <t>VÁCH VỆ SINH COPACT</t>
  </si>
  <si>
    <t>HPL</t>
  </si>
  <si>
    <t>27</t>
  </si>
  <si>
    <t>PHỤ KIỆN B/S</t>
  </si>
  <si>
    <t>KHÁNH LINH</t>
  </si>
  <si>
    <t>28</t>
  </si>
  <si>
    <t>PHỄU THU SÀN</t>
  </si>
  <si>
    <t>29</t>
  </si>
  <si>
    <t>KÍNH</t>
  </si>
  <si>
    <t>MR HẢI</t>
  </si>
  <si>
    <t>30</t>
  </si>
  <si>
    <t>PHỤ KIÊN CỬA KÍNH</t>
  </si>
  <si>
    <t>31</t>
  </si>
  <si>
    <t>ĐÁ</t>
  </si>
  <si>
    <t>MR TUYỀN</t>
  </si>
  <si>
    <t>32</t>
  </si>
  <si>
    <t>KÉO CÁP CHỐNG CHÁY</t>
  </si>
  <si>
    <t>MR HÙNG</t>
  </si>
  <si>
    <t>33</t>
  </si>
  <si>
    <t>QUẠT HÚT</t>
  </si>
  <si>
    <t>MINH QUANG</t>
  </si>
  <si>
    <t>34</t>
  </si>
  <si>
    <t>ĐÈN</t>
  </si>
  <si>
    <t>GIA KHANG</t>
  </si>
  <si>
    <t>35</t>
  </si>
  <si>
    <t>GHẾ LƯỜI HẠT XỐP</t>
  </si>
  <si>
    <t>PHÚ MỸ</t>
  </si>
  <si>
    <t>36</t>
  </si>
  <si>
    <t>GHẾ CEO</t>
  </si>
  <si>
    <t>HOÀNG HỒNG PHÁT</t>
  </si>
  <si>
    <t>37</t>
  </si>
  <si>
    <t>MÀN CHIẾU, MÁY CHIẾU</t>
  </si>
  <si>
    <t>NHẬT THÀNH</t>
  </si>
  <si>
    <t>HD0000232 ( 27.498.000, 15/02 )</t>
  </si>
  <si>
    <t>38</t>
  </si>
  <si>
    <t>ĐỔ ĐIỆN</t>
  </si>
  <si>
    <t>QUỐC DUY</t>
  </si>
  <si>
    <t>39</t>
  </si>
  <si>
    <t>VÁCH NGĂN VỆ SINH</t>
  </si>
  <si>
    <t>40</t>
  </si>
  <si>
    <t>HD0000402</t>
  </si>
  <si>
    <t>41</t>
  </si>
  <si>
    <t>VÁCH ỐP TRANG TRÍ</t>
  </si>
  <si>
    <t>HOÀNG ANH</t>
  </si>
  <si>
    <t>42</t>
  </si>
  <si>
    <t>SƠN HIỆU ỨNG</t>
  </si>
  <si>
    <t>MR PHONG</t>
  </si>
  <si>
    <t>43</t>
  </si>
  <si>
    <t>VỆ SINH CÔNG TRÌNH</t>
  </si>
  <si>
    <t>HUỲNH GIA</t>
  </si>
  <si>
    <t>44</t>
  </si>
  <si>
    <t>NHÂN CÔNG ĐIỆN</t>
  </si>
  <si>
    <t>MR TRÀ</t>
  </si>
  <si>
    <t>45</t>
  </si>
  <si>
    <t>SẮT</t>
  </si>
  <si>
    <t>NHƯ PHONG</t>
  </si>
  <si>
    <t>46</t>
  </si>
  <si>
    <t>VLXD</t>
  </si>
  <si>
    <t>MR THƯỜNG</t>
  </si>
  <si>
    <t>47</t>
  </si>
  <si>
    <t>ĐỒ ĐIỆN</t>
  </si>
  <si>
    <t>126</t>
  </si>
  <si>
    <t>DECAL</t>
  </si>
  <si>
    <t>MR THẮNG</t>
  </si>
  <si>
    <t>48</t>
  </si>
  <si>
    <t>Bảo hiểm công trình</t>
  </si>
  <si>
    <t>QBE</t>
  </si>
  <si>
    <t>49</t>
  </si>
  <si>
    <t>Phí quản lý tòa nhà</t>
  </si>
  <si>
    <t>Bitexco</t>
  </si>
  <si>
    <t>50</t>
  </si>
  <si>
    <t>Chi hoa hồng ( Phiên dịch )</t>
  </si>
  <si>
    <t>Cương sale phụ trách</t>
  </si>
  <si>
    <t>51</t>
  </si>
  <si>
    <t>Chi hoa hồng môi giới</t>
  </si>
  <si>
    <t>52</t>
  </si>
  <si>
    <t>Chi hoa hồng môi giới (gói phát sinh)</t>
  </si>
  <si>
    <t>Chi hoa hồng ( chi thêm )</t>
  </si>
  <si>
    <t>Ms Hiền</t>
  </si>
  <si>
    <t>WIFI</t>
  </si>
  <si>
    <t>LIL QS</t>
  </si>
  <si>
    <t>53</t>
  </si>
  <si>
    <t>LƯƠNG THỢ PHỤ</t>
  </si>
  <si>
    <t>NAM THUẬN
T19 
( tòa nhà Đức )</t>
  </si>
  <si>
    <t>1</t>
  </si>
  <si>
    <t>MR DƯƠNG</t>
  </si>
  <si>
    <t>2</t>
  </si>
  <si>
    <t>HD0030925</t>
  </si>
  <si>
    <t>3112526-19 RPB-VA</t>
  </si>
  <si>
    <t>GIẤY PHÉP KÍNH CHỐNG CHÁY</t>
  </si>
  <si>
    <t>DUYÊN TÂN</t>
  </si>
  <si>
    <t>KÍNH CHỐNG CHÁY</t>
  </si>
  <si>
    <t>HD0001126</t>
  </si>
  <si>
    <t>Số 33/HĐKT/DT2019</t>
  </si>
  <si>
    <t>HOÀNG ANH HOME</t>
  </si>
  <si>
    <t>NHÂN VAT RỒI</t>
  </si>
  <si>
    <t xml:space="preserve">Lương thợ công trình Nam Thuận tình từ ngày 10/01/2020 </t>
  </si>
  <si>
    <t>Bảo hiểm bên thứ 3</t>
  </si>
  <si>
    <t>KÍNH CHỐNG CHÁY ( PS )</t>
  </si>
  <si>
    <t>HD0001127</t>
  </si>
  <si>
    <t>KÍNH CHỐNG CHÁY ( Giấy phép bộ CA )</t>
  </si>
  <si>
    <t xml:space="preserve">NỘI THẤT </t>
  </si>
  <si>
    <t>HD0000141; HD0000155; HD0000164</t>
  </si>
  <si>
    <t>ĐIỆN</t>
  </si>
  <si>
    <t>28/02 đến 05/03</t>
  </si>
  <si>
    <t>PCCC</t>
  </si>
  <si>
    <t>ĐỨC PHƯƠNG</t>
  </si>
  <si>
    <t>SỐ 191113-HD/DP/VS</t>
  </si>
  <si>
    <t>( Nam Thuận + TYME )</t>
  </si>
  <si>
    <t>Chi bao thư café Anh Đức</t>
  </si>
  <si>
    <t>Khoa thi công phụ trách</t>
  </si>
  <si>
    <t>Xong</t>
  </si>
  <si>
    <t>GHẾ RELAX</t>
  </si>
  <si>
    <t>HD8157600</t>
  </si>
  <si>
    <t>GHẾ PANTRY BAR</t>
  </si>
  <si>
    <t>MINH AND MORE</t>
  </si>
  <si>
    <t>KI LONG</t>
  </si>
  <si>
    <t>PHỤ KIỆN BẢN LỀ</t>
  </si>
  <si>
    <t>HỆ THỐNG ĐIỀU HOA</t>
  </si>
  <si>
    <t>TRUNG KIÊN</t>
  </si>
  <si>
    <t>HD0000082</t>
  </si>
  <si>
    <t>012020.HĐKT/TK-VA</t>
  </si>
  <si>
    <t>NHÂN CÔNG SƠN</t>
  </si>
  <si>
    <t>Mr PHÁT</t>
  </si>
  <si>
    <t>LEN NHÔM</t>
  </si>
  <si>
    <t>MR SÁU</t>
  </si>
  <si>
    <t>GHẾ PANTRY</t>
  </si>
  <si>
    <t>AN MỘC</t>
  </si>
  <si>
    <t>GHẾ LƯỜI</t>
  </si>
  <si>
    <t>GHẾ BAR</t>
  </si>
  <si>
    <t>CAPTA ( FURNI )</t>
  </si>
  <si>
    <t>HD0000690 NGÀY 24/02</t>
  </si>
  <si>
    <t>HOÀN HẢO</t>
  </si>
  <si>
    <t>BÀN CAFÉ</t>
  </si>
  <si>
    <t>BÀN LỄ TÂN</t>
  </si>
  <si>
    <t>HD0000693</t>
  </si>
  <si>
    <t>Vệ sinh công trình</t>
  </si>
  <si>
    <t>VSCN</t>
  </si>
  <si>
    <t>Môi Trường Việt Úc</t>
  </si>
  <si>
    <t>HD0000345</t>
  </si>
  <si>
    <t>VÁCH CỎ NHÂN TẠO</t>
  </si>
  <si>
    <t>VÂN BẮC</t>
  </si>
  <si>
    <t>HD0002052</t>
  </si>
  <si>
    <t>NHÂN CÔNG ĐIÊN</t>
  </si>
  <si>
    <t>KHUNG TREO TIVI</t>
  </si>
  <si>
    <t>DTH</t>
  </si>
  <si>
    <t>HD0000467</t>
  </si>
  <si>
    <t>Chi mua vật tư</t>
  </si>
  <si>
    <t>Anh Đồng phụ trách</t>
  </si>
  <si>
    <t>ok</t>
  </si>
  <si>
    <t>HỘP ĐÈN</t>
  </si>
  <si>
    <t>SÀN NÂNG</t>
  </si>
  <si>
    <t>GIA NGUYỄN</t>
  </si>
  <si>
    <t>Mr Khoa thi công</t>
  </si>
  <si>
    <t>Thi công Accesscontrol &amp; camera</t>
  </si>
  <si>
    <t>MR THÁI</t>
  </si>
  <si>
    <t>AQUA</t>
  </si>
  <si>
    <t>BẢO</t>
  </si>
  <si>
    <t>TƯỞNG</t>
  </si>
  <si>
    <t>DƯƠNG</t>
  </si>
  <si>
    <t>KÍNH ( PHÁT SINH )</t>
  </si>
  <si>
    <t>MÀU</t>
  </si>
  <si>
    <t>RÈM</t>
  </si>
  <si>
    <t>MR THIỆN</t>
  </si>
  <si>
    <t>HD0000732</t>
  </si>
  <si>
    <t>Số 0352019/ASDD-VACONS</t>
  </si>
  <si>
    <t>GIẤY DÁN TƯỜNG</t>
  </si>
  <si>
    <t>NỘI THẤT THÁI XUYÊN</t>
  </si>
  <si>
    <t>ĐỒ MỘC</t>
  </si>
  <si>
    <t>HD0000128 (221.944.800 VND )
'HD0000135 ( 295.926.400 )</t>
  </si>
  <si>
    <t>Số 16/2019-UP</t>
  </si>
  <si>
    <t>ĐỒ MỘC ( PHỤ LỤC HĐ )</t>
  </si>
  <si>
    <t>Số 01/PLHĐ ( SỐ 16/2019-UP )</t>
  </si>
  <si>
    <t>LÀM THẺ CÔNG TRÌNH</t>
  </si>
  <si>
    <t>THÀNH TC PHỤ TRÁCH</t>
  </si>
  <si>
    <t>Trang thiết bị, vật tư điện</t>
  </si>
  <si>
    <t>Mr Đồng phụ trách</t>
  </si>
  <si>
    <t>SIKA</t>
  </si>
  <si>
    <t>CTY THÀNH CÔNG</t>
  </si>
  <si>
    <t>BẢO HIỂM CÔNG TRÌNH</t>
  </si>
  <si>
    <t>KHANG GIANG</t>
  </si>
  <si>
    <t>Chi mua vật tư xi măng</t>
  </si>
  <si>
    <t>CÁN SÀN</t>
  </si>
  <si>
    <t>Chi mua vật tư trang thiết bị công trình</t>
  </si>
  <si>
    <t>DECAL ( VÁCH KÍNH )</t>
  </si>
  <si>
    <t>DECAL ( VÁCH PATITION )</t>
  </si>
  <si>
    <t>VẼ TƯỜNG</t>
  </si>
  <si>
    <t>MR KHANG</t>
  </si>
  <si>
    <t>NỘI THẤT ( bàn, biển tên ) Phát sinh</t>
  </si>
  <si>
    <t>MR HUY</t>
  </si>
  <si>
    <t>KÍNH CƯỜNG LỰC</t>
  </si>
  <si>
    <t>MR HOÀNG</t>
  </si>
  <si>
    <t>Mr Luyện ( SAO MAI )</t>
  </si>
  <si>
    <t>Hoàng thi công phụ trách</t>
  </si>
  <si>
    <t>ACCESSCONTROL</t>
  </si>
  <si>
    <t>TRÚC ANH</t>
  </si>
  <si>
    <t>TIẾN RÁC</t>
  </si>
  <si>
    <t xml:space="preserve"> Chi hoa hồng môi giới</t>
  </si>
  <si>
    <t>AN SALE PHỤ TRÁCH</t>
  </si>
  <si>
    <t>Chi hoa hồng cho khách Aqua</t>
  </si>
  <si>
    <t>Chi hoa hồng cho Ms Yến Aqua</t>
  </si>
  <si>
    <t>AQUA - SHOWRROM</t>
  </si>
  <si>
    <t xml:space="preserve">THẢM </t>
  </si>
  <si>
    <t>LOGO</t>
  </si>
  <si>
    <t>LOGO ( phát sinh )</t>
  </si>
  <si>
    <t>MR TRUNG</t>
  </si>
  <si>
    <t>CP Ban Quản Lý - Thu hồi cọc công trình</t>
  </si>
  <si>
    <t>VẬT LIỆU FILM</t>
  </si>
  <si>
    <t>BODAQ</t>
  </si>
  <si>
    <t>NHẬN VAT RỒI</t>
  </si>
  <si>
    <t>XIAMEN
( bitexco )</t>
  </si>
  <si>
    <t>SÀN GIÁ RẺ</t>
  </si>
  <si>
    <t>0000178; 0000180; 0000181; 0000182 ( Tổng 71.610.000 )</t>
  </si>
  <si>
    <t>RPB</t>
  </si>
  <si>
    <t>HD0030921</t>
  </si>
  <si>
    <t>Số 2810419/19RPB-VA</t>
  </si>
  <si>
    <t>VƯƠNG</t>
  </si>
  <si>
    <t>KÍNH PHÁT SINH</t>
  </si>
  <si>
    <t>PCCC&amp;LẠNH</t>
  </si>
  <si>
    <t>VŨ ( HOÀNG CUNG )</t>
  </si>
  <si>
    <t>HD0003243 NGÀY 22/11 ( 58.367.009 )</t>
  </si>
  <si>
    <t>HỒNG PHÚC</t>
  </si>
  <si>
    <t xml:space="preserve"> CTY THANH THIÊN</t>
  </si>
  <si>
    <t>BÀN VĂN PHÒNG</t>
  </si>
  <si>
    <t>MÁY CHIẾU</t>
  </si>
  <si>
    <t>CTY NHẬT THÀNH</t>
  </si>
  <si>
    <t>Trang thiết bị công trình</t>
  </si>
  <si>
    <t>Mr Thoan</t>
  </si>
  <si>
    <t>Mr Kiên</t>
  </si>
  <si>
    <t>THIÊN LỘC</t>
  </si>
  <si>
    <t>SƠN</t>
  </si>
  <si>
    <t>MR PHÁT</t>
  </si>
  <si>
    <t>AN KHANG</t>
  </si>
  <si>
    <t>HD0000006</t>
  </si>
  <si>
    <t>LEN CHÂN TƯỜNG</t>
  </si>
  <si>
    <t>6.683.000 ( GIÁ TRỊ BẢO HÀNH )</t>
  </si>
  <si>
    <t>Chi hoa hồng</t>
  </si>
  <si>
    <t>CHI TIỀN BAO THƯ - CAFÉ</t>
  </si>
  <si>
    <t>KHOA TC PHỤ TRÁCH</t>
  </si>
  <si>
    <t>TADIDI</t>
  </si>
  <si>
    <t>THÀNH CÔNG</t>
  </si>
  <si>
    <t>VNDD</t>
  </si>
  <si>
    <t>ENFORCE</t>
  </si>
  <si>
    <t>THANH</t>
  </si>
  <si>
    <t>THẢM SÀN</t>
  </si>
  <si>
    <t>PKCK</t>
  </si>
  <si>
    <t>LUÂN</t>
  </si>
  <si>
    <t>TÂM</t>
  </si>
  <si>
    <t>PHƯƠNG</t>
  </si>
  <si>
    <t>MỘC</t>
  </si>
  <si>
    <t>HD0000121 - 21/10/2019 - ĐỢT 1
HD0000131 - ĐỢT 2 NGÀY 27/11
HD0000133 - ( 120.730.874 ngày HĐ 07/12 )</t>
  </si>
  <si>
    <t>Số15/2019UP</t>
  </si>
  <si>
    <t>GIỮ 16.752.000 BẢO HÀNH</t>
  </si>
  <si>
    <t>MÀN SÁO</t>
  </si>
  <si>
    <t>VỆ SINH CÔNG NGHIỆP</t>
  </si>
  <si>
    <t>CTY SAO MAI VIỆT</t>
  </si>
  <si>
    <t>TRẦN XUYÊN SÁNG</t>
  </si>
  <si>
    <t>Trang thiết bị công trình ( cây lau sàn, máy bơm )</t>
  </si>
  <si>
    <t>MR BẢO</t>
  </si>
  <si>
    <t>Trang thiết bị vật tư công trình</t>
  </si>
  <si>
    <t>Mr Thành phụ trách</t>
  </si>
  <si>
    <t>DÁN NẸP FORMAS</t>
  </si>
  <si>
    <t>MR THẮNG DECAL</t>
  </si>
  <si>
    <t>CÔNG ANH</t>
  </si>
  <si>
    <t>HD0000023</t>
  </si>
  <si>
    <t xml:space="preserve">MR THẮNG </t>
  </si>
  <si>
    <t>BAO CHE</t>
  </si>
  <si>
    <t>TOÀN DIỆN</t>
  </si>
  <si>
    <t>CƯƠNG SALE phụ trách</t>
  </si>
  <si>
    <t>FUJITSU</t>
  </si>
  <si>
    <t>SỐ 15/2019-UP</t>
  </si>
  <si>
    <t>GIỮ 18.763.000 BẢO HÀNH</t>
  </si>
  <si>
    <t>MỘC ( PHÁT SINH )</t>
  </si>
  <si>
    <t>Mr Trí phụ trách</t>
  </si>
  <si>
    <t>MR HÀO</t>
  </si>
  <si>
    <t>CÔNG ÁNH</t>
  </si>
  <si>
    <t>MUA máy café tặng Fujitsu</t>
  </si>
  <si>
    <t>CÓ VAT ( Da nhận )</t>
  </si>
  <si>
    <t>Số 261119-01/HĐMB-ĐBP</t>
  </si>
  <si>
    <t>QUÀNG CÁO</t>
  </si>
  <si>
    <t>JACCS</t>
  </si>
  <si>
    <t>CƯỜNG - QST</t>
  </si>
  <si>
    <t>Số 0310/2019/HĐKT/QST-VACONS</t>
  </si>
  <si>
    <t>Mr phú phụ trách</t>
  </si>
  <si>
    <t>Nhân công điện</t>
  </si>
  <si>
    <t>THƯ</t>
  </si>
  <si>
    <t>HAFELE</t>
  </si>
  <si>
    <t>MR TUẤN</t>
  </si>
  <si>
    <t>CỬA CHỐNG CHÁY</t>
  </si>
  <si>
    <t>HD0001107</t>
  </si>
  <si>
    <t>TTH</t>
  </si>
  <si>
    <t>NỘI THẤT ( JACCS  15 )</t>
  </si>
  <si>
    <t>NHÂN CÔNG ĐIỆN + SON NƯỚC ( JACCS T 15 )</t>
  </si>
  <si>
    <t>MR ĐĂNG</t>
  </si>
  <si>
    <t>VẼ TƯỜNG PANTRY T15</t>
  </si>
  <si>
    <t>DECAL ( JACCS T2 )</t>
  </si>
  <si>
    <t>NỘI THẤT + CỬA ĐI</t>
  </si>
  <si>
    <t>BOMBUS</t>
  </si>
  <si>
    <t>ĐANG CÒN GIỮ 5% = 39.925.600 BẢO HÀNH</t>
  </si>
  <si>
    <t>ĐỒ GỖ - VÁCH NGĂN</t>
  </si>
  <si>
    <t>MR THANH</t>
  </si>
  <si>
    <t>Chi mua bột nền</t>
  </si>
  <si>
    <t xml:space="preserve">Số 30/HDKT/DT2019  </t>
  </si>
  <si>
    <t>Chi hoa hồng Minh Bombus</t>
  </si>
  <si>
    <t xml:space="preserve">Số 28/HĐKT/DT2019 </t>
  </si>
  <si>
    <t>BẢO HIỂM NCCT</t>
  </si>
  <si>
    <t>BẢO MINH</t>
  </si>
  <si>
    <t>HD0230874</t>
  </si>
  <si>
    <t>CTY ĐỨC PHƯƠNG</t>
  </si>
  <si>
    <t>Số 191113-HD/DP/VS</t>
  </si>
  <si>
    <t>HD0002789</t>
  </si>
  <si>
    <t>GIẤY PHÉP PCCC</t>
  </si>
  <si>
    <t>CTY DUYÊN TÂN</t>
  </si>
  <si>
    <t>BÀN GHẾ</t>
  </si>
  <si>
    <t>GUARDIAN - QUẬN 9</t>
  </si>
  <si>
    <t>ỐNG NƯỚC - PHỤ KIỆN</t>
  </si>
  <si>
    <t>MINH TUẤN</t>
  </si>
  <si>
    <t>HỆ THỐNG LẠNH</t>
  </si>
  <si>
    <t>Số 1211/2019-TK-VA</t>
  </si>
  <si>
    <t>GHẾ + KÉT SẮT + TỦ</t>
  </si>
  <si>
    <t>CTY TRONG TÍN</t>
  </si>
  <si>
    <t>HD0003992</t>
  </si>
  <si>
    <t>CTY LIÊN TÚ</t>
  </si>
  <si>
    <t>HD0000629</t>
  </si>
  <si>
    <t>Mr Huy phụ trách</t>
  </si>
  <si>
    <t>GIỮ BẢO HÀNH 5%</t>
  </si>
  <si>
    <t>Mr Thoan phụ trách</t>
  </si>
  <si>
    <t>GẠCH CÁT ĐÁ</t>
  </si>
  <si>
    <t>NGUYỄN PHÚ NGUYÊN</t>
  </si>
  <si>
    <t>ĐÈN LED, MICA</t>
  </si>
  <si>
    <t>Số 28112019/HĐTC/VA-QCLED</t>
  </si>
  <si>
    <t>MR LUYỆN</t>
  </si>
  <si>
    <t>CỬA CUỐN</t>
  </si>
  <si>
    <t>HƯNG THỊNH</t>
  </si>
  <si>
    <t>CÓ HỢP ĐỒNG ( HƯNG THỊNH )</t>
  </si>
  <si>
    <t>MR ĐÔNG</t>
  </si>
  <si>
    <t>CÁN SÀN ( phát sinh )</t>
  </si>
  <si>
    <t>MÁI TÔN</t>
  </si>
  <si>
    <t>MR GIANG</t>
  </si>
  <si>
    <t>XI MĂNG</t>
  </si>
  <si>
    <t>PHÚ NGUYÊN</t>
  </si>
  <si>
    <t>IN LATEX</t>
  </si>
  <si>
    <t>ECOGREEN</t>
  </si>
  <si>
    <t>Mr Phú phụ trách</t>
  </si>
  <si>
    <t>MÂM KỆ</t>
  </si>
  <si>
    <t>TOÀN MINH TUẤN</t>
  </si>
  <si>
    <t>Kính cường lực</t>
  </si>
  <si>
    <t>Mr Hoàng</t>
  </si>
  <si>
    <t>NHÂN CÔNG DIẸN9</t>
  </si>
  <si>
    <t>CHI PHÍ XIN PHÉP XÂY DỰNG TẠI ĐỊA PHƯƠNG</t>
  </si>
  <si>
    <t>CHÍNH QUYỀN ĐỊA PHƯƠNG</t>
  </si>
  <si>
    <t>Chi phí phường, café,..</t>
  </si>
  <si>
    <t>Mr Lil phụ trách</t>
  </si>
  <si>
    <t xml:space="preserve">Tủ Rack </t>
  </si>
  <si>
    <t>A THAI ACOSOTOL</t>
  </si>
  <si>
    <t xml:space="preserve">REE 
( Etown )
</t>
  </si>
  <si>
    <t>BÀN LÀM VIỆC</t>
  </si>
  <si>
    <t>HD0000136 ( 43.230.000 )</t>
  </si>
  <si>
    <t>GHẾ CHÂN QUỲ</t>
  </si>
  <si>
    <t>HD0030923</t>
  </si>
  <si>
    <t>GHẾ ( C.E.O )</t>
  </si>
  <si>
    <t xml:space="preserve">GUARDIAN Q4 - PCCC </t>
  </si>
  <si>
    <t>PHÚ HƯNG</t>
  </si>
  <si>
    <t>Số 2511-PH/XDVA/2019</t>
  </si>
  <si>
    <t>Số 2611-PH/XDVA/2019</t>
  </si>
  <si>
    <t>Chi phí nghiệm thu PCCC</t>
  </si>
  <si>
    <t>Xử lý tồn đọng hoàn công Guardian Q4  &amp; dự trù BQL tòa nhà</t>
  </si>
  <si>
    <t>MEDIKA</t>
  </si>
  <si>
    <t>MỘC PHỐ</t>
  </si>
  <si>
    <t>LOGO BẢNG HIÊU MEDIKA 3/2 QUẬN 10</t>
  </si>
  <si>
    <t>LOGO BẢNG HIÊU MEDIKA NI SƯ</t>
  </si>
  <si>
    <t>THẠCH CAO - VV</t>
  </si>
  <si>
    <t>THƯƠNG</t>
  </si>
  <si>
    <t>MR MÀU</t>
  </si>
  <si>
    <t>NHÂN CÔNG BẮN KEO</t>
  </si>
  <si>
    <t>Trang thiết bị  vật tư công trình</t>
  </si>
  <si>
    <t>Hoàng TC phụ trách</t>
  </si>
  <si>
    <t>QUẢNG CÁO - VV</t>
  </si>
  <si>
    <t>SƠN - VV</t>
  </si>
  <si>
    <t>NỘI THẤT - VV</t>
  </si>
  <si>
    <t>CỬA</t>
  </si>
  <si>
    <t>CAO PHÁT</t>
  </si>
  <si>
    <t>BÀN</t>
  </si>
  <si>
    <t>MỘC - VV</t>
  </si>
  <si>
    <t>MR TỶ</t>
  </si>
  <si>
    <t>Chiết khấu dự án giá trị gói Medika còn lại</t>
  </si>
  <si>
    <t>MR NHA</t>
  </si>
  <si>
    <t>GHẾ - VV</t>
  </si>
  <si>
    <t>HOÀNG PHÚC VL</t>
  </si>
  <si>
    <t>HOÀNG ÂN</t>
  </si>
  <si>
    <t>CHUYỂN GẠCH</t>
  </si>
  <si>
    <t xml:space="preserve">  </t>
  </si>
  <si>
    <t>SỬA CHỮA MÁY LẠNH</t>
  </si>
  <si>
    <t>Phí vận chuyển máy lạnh</t>
  </si>
  <si>
    <t>HOÀNG PHÚC TCV</t>
  </si>
  <si>
    <t>TRANG THIẾT BỊ CÔNG TRÌNH</t>
  </si>
  <si>
    <t>HUY TC PHỤ TRÁCH</t>
  </si>
  <si>
    <t>CTY THÀNH NGUYÊN</t>
  </si>
  <si>
    <t>HD0000215 (43.846.000 )</t>
  </si>
  <si>
    <t>QUẢNG CÁO LED</t>
  </si>
  <si>
    <t xml:space="preserve">Chi mua vật tư </t>
  </si>
  <si>
    <t>Mr Đồng Phụ trách</t>
  </si>
  <si>
    <t>KIÊN THÉP</t>
  </si>
  <si>
    <t>PHƯỚC ANH</t>
  </si>
  <si>
    <t>PHỤ KIỆN KÍNH</t>
  </si>
  <si>
    <t>MÁY LẠNH</t>
  </si>
  <si>
    <t>PHÁT ĐẠT</t>
  </si>
  <si>
    <t xml:space="preserve"> Hoa hồng môi giới  - Mr Nhã ( 3 shop )</t>
  </si>
  <si>
    <t xml:space="preserve"> Hoa hồng môi giới  - Mr Nhã ( Mạnh Thị Hảo) Shop Trần Cao Vân</t>
  </si>
  <si>
    <t>HỒ ĐẮC NHÃ</t>
  </si>
  <si>
    <t>Sơn</t>
  </si>
  <si>
    <t>Mr Phát</t>
  </si>
  <si>
    <t xml:space="preserve">BẢO HÀNH </t>
  </si>
  <si>
    <t>XLE  - T3</t>
  </si>
  <si>
    <t>SƠN LẠI LẦU 4</t>
  </si>
  <si>
    <t>Mr ĐỒng phụ trách</t>
  </si>
  <si>
    <t>Mr Trí thi công</t>
  </si>
  <si>
    <t>GUARDIAN - THỦ ĐỨC</t>
  </si>
  <si>
    <t>MR PHÚ</t>
  </si>
  <si>
    <t>LOGO, DECAL</t>
  </si>
  <si>
    <t>TYME</t>
  </si>
  <si>
    <t>SƠN NƯỚC ( Phát sinh )</t>
  </si>
  <si>
    <t>SÀN GỖ</t>
  </si>
  <si>
    <t>GIA HOÀNG</t>
  </si>
  <si>
    <t>QUẢNG CÁO ( phái sinh )</t>
  </si>
  <si>
    <t>THẠCH CAO ( phát sinh )</t>
  </si>
  <si>
    <t>TRẦN THẠCH CAO</t>
  </si>
  <si>
    <t>NHÂN CÔNG LẠNH</t>
  </si>
  <si>
    <t>Khoa TC phụ trách</t>
  </si>
  <si>
    <t>CỤM BÀN LÀM VIỆC ( phát sinh )</t>
  </si>
  <si>
    <t>DI DỜI PCCC, LẠNH</t>
  </si>
  <si>
    <t>ĐỒ ĐIỆN ( phát sinh )</t>
  </si>
  <si>
    <t>ĐIỆN ( phát sinh )</t>
  </si>
  <si>
    <t>Nguyễn Nam</t>
  </si>
  <si>
    <t>REETECH</t>
  </si>
  <si>
    <t>CHUNG THÀNH</t>
  </si>
  <si>
    <t>THẠCH  CAO</t>
  </si>
  <si>
    <t>Trang thiết bị, vật tư công trình</t>
  </si>
  <si>
    <t>ĐÓNG TIỀN PHẠT</t>
  </si>
  <si>
    <t>Trí thi công phụ trách</t>
  </si>
  <si>
    <t>PUBLICIS</t>
  </si>
  <si>
    <t>SƠN NƯỚC ( Gói phát sinh )</t>
  </si>
  <si>
    <t>Chi phí tòa nhà</t>
  </si>
  <si>
    <t>CA PHƯỜNG</t>
  </si>
  <si>
    <t>MR LINH</t>
  </si>
  <si>
    <t>ĐÁNH SÀN</t>
  </si>
  <si>
    <t>MR NAM</t>
  </si>
  <si>
    <t>ACCESS CONTROL</t>
  </si>
  <si>
    <t>GUARDIAN - VP</t>
  </si>
  <si>
    <t>PVD</t>
  </si>
  <si>
    <t>HD0000019 ( NGÀY 16/08 )</t>
  </si>
  <si>
    <t>LOGIVAN</t>
  </si>
  <si>
    <t>Lương thợ công trình Logivan tình từ tháng 01.2020</t>
  </si>
  <si>
    <t>CHI PHÍ KHÁC</t>
  </si>
  <si>
    <t>Chi hoa hồng ( MG= 4%, KH = 3% )</t>
  </si>
  <si>
    <t>T01 - tuần 1</t>
  </si>
  <si>
    <t>LƯƠNG THỢ</t>
  </si>
  <si>
    <t>tong</t>
  </si>
  <si>
    <t>XX</t>
  </si>
  <si>
    <t>SENDO</t>
  </si>
  <si>
    <t>Chi phí công tác Mr LiL ( nộp hồ sơ, xăng xe đì Sendo,.. )</t>
  </si>
  <si>
    <t>BWID</t>
  </si>
  <si>
    <t>BECKMAN Q7</t>
  </si>
  <si>
    <t>RICOH</t>
  </si>
  <si>
    <t>BẢO HÀNH HẠNG MỤC KÍNH</t>
  </si>
  <si>
    <t>NHÀ CHỊ KHUYẾN</t>
  </si>
  <si>
    <t>CÁC CÔNG TRÌNH</t>
  </si>
  <si>
    <t>MR THƯ</t>
  </si>
  <si>
    <t>KÍNH ( sữa chữa Vacons )</t>
  </si>
  <si>
    <t>Chi mua vật tư các công trình</t>
  </si>
  <si>
    <t>ĐIÊN5</t>
  </si>
  <si>
    <t>MR TÙNG</t>
  </si>
  <si>
    <t>CÓ VAT ( 25TR )</t>
  </si>
  <si>
    <t>MLL</t>
  </si>
  <si>
    <t>Chi hoa hồng khách MLL</t>
  </si>
  <si>
    <t>LAVIE</t>
  </si>
  <si>
    <t>CP THI CÔNG PHÁT SINH</t>
  </si>
  <si>
    <t>THÀNH THI CÔNG</t>
  </si>
  <si>
    <t>CA ADVANCE</t>
  </si>
  <si>
    <t>Di dời lắp đặt nội thất</t>
  </si>
  <si>
    <t>Nhân côn tháo lắp vận chuyển bàn</t>
  </si>
  <si>
    <t>BẢNG GIẢI CHI MUA VẬT TƯ ANH ĐỒNG</t>
  </si>
  <si>
    <t>THỜI GIAN</t>
  </si>
  <si>
    <t>SỐ TIỀN</t>
  </si>
  <si>
    <t>26/02 đến 03/03</t>
  </si>
  <si>
    <t>04/03 ĐẾN 18/03</t>
  </si>
  <si>
    <t>20/03 đến 26/03</t>
  </si>
  <si>
    <t>kho Vacons</t>
  </si>
  <si>
    <t>03/04 đến 09/04</t>
  </si>
  <si>
    <t>24/04 đến 30/04</t>
  </si>
  <si>
    <t>01/05 đến 07/05</t>
  </si>
  <si>
    <t>THI CÔNG TẠM ỨNG</t>
  </si>
  <si>
    <t>TÊN</t>
  </si>
  <si>
    <t>NGÀY ỨNG</t>
  </si>
  <si>
    <t>HÌNH THỨC THANH TOÁN</t>
  </si>
  <si>
    <t>GHI CHÚ</t>
  </si>
  <si>
    <t>MR TRÍ</t>
  </si>
  <si>
    <t>Chi phí công trình</t>
  </si>
  <si>
    <t>KIÊN</t>
  </si>
  <si>
    <t>Chi phí mua vật tư công trình</t>
  </si>
  <si>
    <t>VACONS</t>
  </si>
  <si>
    <t>ĐỒNG</t>
  </si>
  <si>
    <t>Mua đồ cúng khai trương và trả lương thợ những ngày cuối</t>
  </si>
  <si>
    <t xml:space="preserve">Mua hết : 4.952.000 CL 1.048.000 </t>
  </si>
  <si>
    <t xml:space="preserve">Mua sắm vật tư phụ </t>
  </si>
  <si>
    <t>NAM THUẬN</t>
  </si>
  <si>
    <t>KHOA</t>
  </si>
  <si>
    <t>Chi phí dự phòng công trình</t>
  </si>
  <si>
    <t>GUARDIAN MT</t>
  </si>
  <si>
    <t>PHÚ</t>
  </si>
  <si>
    <t>Giải chi tạm ứng</t>
  </si>
  <si>
    <t>Chưa hạch toán</t>
  </si>
  <si>
    <t>LOCALLIZE</t>
  </si>
  <si>
    <t xml:space="preserve">Đóng chi phí cắt nước </t>
  </si>
  <si>
    <t>SMART OSC</t>
  </si>
  <si>
    <t>Mua vật tư</t>
  </si>
  <si>
    <t>Mua hết : 4.635000 CL 365.000 k thấy hoàn</t>
  </si>
  <si>
    <t>Mua khung treo TV và chi phí dự phòng CT Localize</t>
  </si>
  <si>
    <t>HOÀNG PHÚC NGUYỄN HUỆ</t>
  </si>
  <si>
    <t>Chi phí thuê xe vận chuyển + thuê giàn giáo +vệ sinh + chi phí dự phòng công trình Hoàng Phúc Nguyễn Huệ</t>
  </si>
  <si>
    <t>TECH</t>
  </si>
  <si>
    <t>KHO VACONS</t>
  </si>
  <si>
    <t>Xem Lại</t>
  </si>
  <si>
    <t>TẠM ỨNG CÔNG TRÌNH</t>
  </si>
  <si>
    <t>STT</t>
  </si>
  <si>
    <t>NỘI DUNG</t>
  </si>
  <si>
    <t>NGƯỜI ĐỀ 
NGHỊ</t>
  </si>
  <si>
    <t>SỐ TIỀN 
ỨNG</t>
  </si>
  <si>
    <t>SỐ TIỀN HOÀN 
TẠM ỨNG</t>
  </si>
  <si>
    <t>NGÀY GIẢI CHI</t>
  </si>
  <si>
    <t>Gửi chuyển phát nhanh ra Hà Nội bảo hành 2 card</t>
  </si>
  <si>
    <t>Mr Đạm</t>
  </si>
  <si>
    <t>TM</t>
  </si>
  <si>
    <t>JACCS T15</t>
  </si>
  <si>
    <t>Xả nước hệ thống chửa cháy</t>
  </si>
  <si>
    <t>Mr Khoa</t>
  </si>
  <si>
    <t>TCB</t>
  </si>
  <si>
    <t>SRF</t>
  </si>
  <si>
    <t>Hồ sơ BQL</t>
  </si>
  <si>
    <t>Mr Thành</t>
  </si>
  <si>
    <t>Mua vật tư cải tạo sân thượng</t>
  </si>
  <si>
    <t>Nguyễn Huy Hoàng</t>
  </si>
  <si>
    <t>Chi phí bảo trì xe công ty</t>
  </si>
  <si>
    <t>Mr Trí</t>
  </si>
  <si>
    <t>CNT</t>
  </si>
  <si>
    <t>Chi cho bảo vệ</t>
  </si>
  <si>
    <t>TCB (K giải chi)</t>
  </si>
  <si>
    <t xml:space="preserve">Chi phí hoa hồng </t>
  </si>
  <si>
    <t>AWOT</t>
  </si>
  <si>
    <t>Trần Văn Phú</t>
  </si>
  <si>
    <t>UOA</t>
  </si>
  <si>
    <t>Dự phòng thi công</t>
  </si>
  <si>
    <t>Mr Thắng</t>
  </si>
  <si>
    <t>TM+TCB</t>
  </si>
  <si>
    <t>HTMB JACCS T2+ Cải tạo JACCS T15</t>
  </si>
  <si>
    <t>Chi phí dự phòng HTMB ,cải tạo Jaccs T15</t>
  </si>
  <si>
    <t>Lavie ( Hà Nội)</t>
  </si>
  <si>
    <t>Chi phí ăn uống tiếp khách</t>
  </si>
  <si>
    <t>Nguyễn Thị Diễm Thúy</t>
  </si>
  <si>
    <t>OM</t>
  </si>
  <si>
    <t>Lưu Quốc Thịnh</t>
  </si>
  <si>
    <t>SJ</t>
  </si>
  <si>
    <t>Dương Quang Mạnh Hùng</t>
  </si>
  <si>
    <t>VIETCREDIT T07+T08</t>
  </si>
  <si>
    <t>Trần Trung Kiên</t>
  </si>
  <si>
    <t>Chi phí mua vật tư định vị tim cọc</t>
  </si>
  <si>
    <t>Hồ Đắc Nhã</t>
  </si>
  <si>
    <t>Chi phí vật tư phụ và tiền nước công trình</t>
  </si>
  <si>
    <t>Chi phí mua bộ bàn tam giác</t>
  </si>
  <si>
    <t xml:space="preserve">Chi phí 05 chậu xi măng đá mài + 2 bao sỏi </t>
  </si>
  <si>
    <t>Chi phí mua 2 kệ sách hình cây</t>
  </si>
  <si>
    <t xml:space="preserve">UR </t>
  </si>
  <si>
    <t>Nguyễn Chơn Lạc</t>
  </si>
  <si>
    <t>BNP</t>
  </si>
  <si>
    <t>Lý Đăng Khoa</t>
  </si>
  <si>
    <t>Chi phí chuyển đổ xà bần đơn vị tòa nhà</t>
  </si>
  <si>
    <t>Lê Minh Trí</t>
  </si>
  <si>
    <t>Chi phí công trình ( đưa kỹ thuật)</t>
  </si>
  <si>
    <t>TỔNG:</t>
  </si>
  <si>
    <t>DỰ ÁN 2020</t>
  </si>
  <si>
    <t>HTMB SHINWON
T17 CENTEC</t>
  </si>
  <si>
    <t>Hoa hồng</t>
  </si>
  <si>
    <t>BẢO HIỂM</t>
  </si>
  <si>
    <t>Mr Hoàng thi công</t>
  </si>
  <si>
    <t>Thạch cao</t>
  </si>
  <si>
    <t>AIM</t>
  </si>
  <si>
    <t>HTMB - VA
T20 CENTEC</t>
  </si>
  <si>
    <t>ĐÃ NHẬN</t>
  </si>
  <si>
    <t>CCX/01860403</t>
  </si>
  <si>
    <t>Lương thợ HTMB VAL tính từ ngày 15/05</t>
  </si>
  <si>
    <t>I.S</t>
  </si>
  <si>
    <t>15/05 đến 21/05</t>
  </si>
  <si>
    <t>22/05 đến 28/05</t>
  </si>
  <si>
    <t>Spinter</t>
  </si>
  <si>
    <t>Mr Thái</t>
  </si>
  <si>
    <t>29/05 đến 04/06</t>
  </si>
  <si>
    <t xml:space="preserve">NHÂN CÔNG THÁO DỞ </t>
  </si>
  <si>
    <t>XE VẬN CHUYỂN</t>
  </si>
  <si>
    <t>MR TRƯỜNG</t>
  </si>
  <si>
    <t>THẠCH CAO - NHÂN CÔNG</t>
  </si>
  <si>
    <t>NHÂN CÔNG SƠN NƯỚC</t>
  </si>
  <si>
    <t>MR.PHÁT</t>
  </si>
  <si>
    <t>ĐIỆN ME</t>
  </si>
  <si>
    <t>Centec _ Ðang</t>
  </si>
  <si>
    <r>
      <t xml:space="preserve">VIETCREDIT
</t>
    </r>
    <r>
      <rPr>
        <b/>
        <sz val="15"/>
        <color theme="1"/>
        <rFont val="Times New Roman"/>
        <family val="1"/>
      </rPr>
      <t>( Điện Biên Phủ )</t>
    </r>
  </si>
  <si>
    <t>ĐƠN HÀNG LẠNH</t>
  </si>
  <si>
    <t>PHÚC HƯNG</t>
  </si>
  <si>
    <t>1405/2020-HĐDV/PH-VA</t>
  </si>
  <si>
    <t>Lương thợ Vietredit tính từ ngày 08/05</t>
  </si>
  <si>
    <t>08/05 đến 14/05</t>
  </si>
  <si>
    <t>CỬA SẮT</t>
  </si>
  <si>
    <t>KINGGROUP</t>
  </si>
  <si>
    <t>HD0000036</t>
  </si>
  <si>
    <t>VÁCH NGĂN DI ĐỘNG</t>
  </si>
  <si>
    <t>HD0000219</t>
  </si>
  <si>
    <t>CÓ HỢP ĐỒNG</t>
  </si>
  <si>
    <t>KHUNG SẮT TREO MÁY LẠNH</t>
  </si>
  <si>
    <t>Mr Phú thi công</t>
  </si>
  <si>
    <t>ĐÃ NHẬN VAT</t>
  </si>
  <si>
    <t>CCX/01859953</t>
  </si>
  <si>
    <t>ĐỈNH PHÚ</t>
  </si>
  <si>
    <t>MEGALINE</t>
  </si>
  <si>
    <t>Chi phí qản lý kỹ thuật cho Mr Cường: 0938.357.828</t>
  </si>
  <si>
    <t>Chi phí ban quản lý tòa nhà</t>
  </si>
  <si>
    <t>Mr Cương Sale</t>
  </si>
  <si>
    <t>TỦ SẮT</t>
  </si>
  <si>
    <t>TRỌNG TÍN</t>
  </si>
  <si>
    <t>HD0004745</t>
  </si>
  <si>
    <t>MR DUY</t>
  </si>
  <si>
    <t>Chi phí ngắt nước</t>
  </si>
  <si>
    <t>Phụ kiện Hafele</t>
  </si>
  <si>
    <t>GHẾ INOX</t>
  </si>
  <si>
    <t>190 SÀI GÒN</t>
  </si>
  <si>
    <t>CÁP QUANG VNPT</t>
  </si>
  <si>
    <t>MR PHI</t>
  </si>
  <si>
    <t>DÂY NHẢY</t>
  </si>
  <si>
    <t>SÁNG TẠO</t>
  </si>
  <si>
    <t>HDMI</t>
  </si>
  <si>
    <t>Dây vòi, Vặn khóa</t>
  </si>
  <si>
    <t>Đầu phun chữa cháy và đầu báo cháy</t>
  </si>
  <si>
    <t>ÁNH PHƯƠNG NAM</t>
  </si>
  <si>
    <r>
      <rPr>
        <b/>
        <sz val="28"/>
        <color theme="1"/>
        <rFont val="Times New Roman"/>
        <family val="1"/>
      </rPr>
      <t>WH</t>
    </r>
    <r>
      <rPr>
        <b/>
        <sz val="20"/>
        <color theme="1"/>
        <rFont val="Times New Roman"/>
        <family val="1"/>
      </rPr>
      <t xml:space="preserve">
</t>
    </r>
    <r>
      <rPr>
        <b/>
        <sz val="16"/>
        <color theme="1"/>
        <rFont val="Times New Roman"/>
        <family val="1"/>
      </rPr>
      <t>( tòa nhà Harmony, 47 PKK, Q1 )</t>
    </r>
  </si>
  <si>
    <t>Chi kỹ thuật công trinh</t>
  </si>
  <si>
    <t>Lương thợ WH tính từ ngày 08/05</t>
  </si>
  <si>
    <t>FURNI</t>
  </si>
  <si>
    <t>BẢN ĐỒ</t>
  </si>
  <si>
    <t>NGÔI NHÀ VIỆT</t>
  </si>
  <si>
    <t>Ms Ngân</t>
  </si>
  <si>
    <t>TÒA NHÀ ĐỨC</t>
  </si>
  <si>
    <t>TRẦN</t>
  </si>
  <si>
    <t>SAR200316/AIM-VA</t>
  </si>
  <si>
    <t>KHUNG XƯƠNG</t>
  </si>
  <si>
    <t>Nam Thuận MR ( T19 )</t>
  </si>
  <si>
    <t>Lương thợ công trình Nam Thuận MR</t>
  </si>
  <si>
    <t>Giấy phép KÍNH CHỐNG CHÁY</t>
  </si>
  <si>
    <t>17/04 đến 23/04</t>
  </si>
  <si>
    <t>HD0000095</t>
  </si>
  <si>
    <t>2004104/20RPB-VA</t>
  </si>
  <si>
    <t>VCONS-HAH/VINLY-THAM</t>
  </si>
  <si>
    <t>ĐIỆN LẠNH</t>
  </si>
  <si>
    <t>HD0000341</t>
  </si>
  <si>
    <t>ĐÈN LỒNG</t>
  </si>
  <si>
    <t>AN NGUYÊN</t>
  </si>
  <si>
    <t>CÂY XANH VĂN PHÒNG</t>
  </si>
  <si>
    <t>MÁY LẠNH ( SERVER )</t>
  </si>
  <si>
    <t>102020.HĐKT/TK-VA</t>
  </si>
  <si>
    <t>VẬT TƯ MÁY LẠNH ( SERVER )</t>
  </si>
  <si>
    <t>Chuyển xà bần</t>
  </si>
  <si>
    <t>Môi trường Việt Úc</t>
  </si>
  <si>
    <t>Kính Mr Trung</t>
  </si>
  <si>
    <t>An Thịnh</t>
  </si>
  <si>
    <t>PM</t>
  </si>
  <si>
    <r>
      <rPr>
        <b/>
        <sz val="20"/>
        <color theme="1"/>
        <rFont val="Times New Roman"/>
        <family val="1"/>
      </rPr>
      <t>SMARTOSC</t>
    </r>
    <r>
      <rPr>
        <b/>
        <sz val="15"/>
        <color theme="1"/>
        <rFont val="Times New Roman"/>
        <family val="1"/>
      </rPr>
      <t xml:space="preserve">
( Tầng 2 - tòa….
HVT, Phú Nhuận )</t>
    </r>
  </si>
  <si>
    <t>Lương thợ công trình SMArt</t>
  </si>
  <si>
    <t>PHÚC LONG</t>
  </si>
  <si>
    <t>Hoa hồng - Ms Ngọc</t>
  </si>
  <si>
    <t>HD0000044</t>
  </si>
  <si>
    <t>VÁCH DI ĐỘNG</t>
  </si>
  <si>
    <t>AT202003158/HĐKT.EG-VA</t>
  </si>
  <si>
    <t>10/04 đến 16/04</t>
  </si>
  <si>
    <t>HD0000090</t>
  </si>
  <si>
    <t>DẶM VÁ VÁCH</t>
  </si>
  <si>
    <t>THƯỜNG PHÁT</t>
  </si>
  <si>
    <t>HD0000482</t>
  </si>
  <si>
    <t>HD0000163 = 86.594.970
HD0000177 = 212.720.530</t>
  </si>
  <si>
    <t>BẠC SỌC</t>
  </si>
  <si>
    <t>HD0000091</t>
  </si>
  <si>
    <t>062020.HDKT/TK-VA</t>
  </si>
  <si>
    <t>BÀN TRÀ</t>
  </si>
  <si>
    <t>SANOTA</t>
  </si>
  <si>
    <t>NHÂN  CÔNG ĐIỆN</t>
  </si>
  <si>
    <t>1502-2020/HĐNC/VA-TVT )</t>
  </si>
  <si>
    <t>BẢO HIỀM</t>
  </si>
  <si>
    <t>BÀO MINH</t>
  </si>
  <si>
    <t>MR LONG</t>
  </si>
  <si>
    <t>BẢO HIỀM CÔNG TRÌNH</t>
  </si>
  <si>
    <t>VẼ TRANH TƯỜNG</t>
  </si>
  <si>
    <t>MS ĐIỂU</t>
  </si>
  <si>
    <t>NICE HOUSE</t>
  </si>
  <si>
    <t>BÀN SOFA</t>
  </si>
  <si>
    <t>SAPA</t>
  </si>
  <si>
    <t>MÀN CHIẾU</t>
  </si>
  <si>
    <r>
      <t xml:space="preserve">HTMB - SWE
</t>
    </r>
    <r>
      <rPr>
        <b/>
        <sz val="15"/>
        <color theme="1"/>
        <rFont val="Times New Roman"/>
        <family val="1"/>
      </rPr>
      <t>( T16 - tòa nhà Đức )</t>
    </r>
  </si>
  <si>
    <t>Lương thợ SWE T16 HTMB</t>
  </si>
  <si>
    <t>200210-HD/DP/VS</t>
  </si>
  <si>
    <t>Bảo Minh</t>
  </si>
  <si>
    <t>Vệ sinh chất thải công nghiệp</t>
  </si>
  <si>
    <t>ĐÃ nhận VAT</t>
  </si>
  <si>
    <t>ALU</t>
  </si>
  <si>
    <t>SOS200306/AIM-GMH</t>
  </si>
  <si>
    <t xml:space="preserve">LOCALIZE
( tòa nhà </t>
  </si>
  <si>
    <t>HD0126322</t>
  </si>
  <si>
    <t>Lương thợ LOCALIZE</t>
  </si>
  <si>
    <t>Bảo hiểm tai nạn</t>
  </si>
  <si>
    <t>Mr Thuận ( Vinh )</t>
  </si>
  <si>
    <t>MR KIÊN</t>
  </si>
  <si>
    <t>hd0000453</t>
  </si>
  <si>
    <t>Số 0603064/20 RPB-VA</t>
  </si>
  <si>
    <t>Tiếp khách</t>
  </si>
  <si>
    <t>Thảo NS phụ trách</t>
  </si>
  <si>
    <t>24/03 đến 02/04</t>
  </si>
  <si>
    <t>Chi phí cắt nước</t>
  </si>
  <si>
    <t>Tách làm 2 hóa đơn ( HĐ 1 = 15.285.000 )</t>
  </si>
  <si>
    <t>HD0000157 = 41.915.280; HD0000168 = 97.802.320</t>
  </si>
  <si>
    <t>RẺM</t>
  </si>
  <si>
    <t>KỆ SẮT</t>
  </si>
  <si>
    <t>QUANG ĐẠT</t>
  </si>
  <si>
    <t>HD0001410</t>
  </si>
  <si>
    <t>ĐÈN THẢ</t>
  </si>
  <si>
    <t>KỆ BẢNG</t>
  </si>
  <si>
    <t>BAVICO</t>
  </si>
  <si>
    <t>HD3641905</t>
  </si>
  <si>
    <t>Chi mua vật  tư</t>
  </si>
  <si>
    <t>HD0000084</t>
  </si>
  <si>
    <t>052020.HDKT/TK-VA</t>
  </si>
  <si>
    <t>BÁO KHÓI, LẠNH</t>
  </si>
  <si>
    <t>KỸ THUẬT CENTEC</t>
  </si>
  <si>
    <t>HD0000088</t>
  </si>
  <si>
    <t>HD002025</t>
  </si>
  <si>
    <t>TẤM TRẨN TIÊU ÂM</t>
  </si>
  <si>
    <t>NVG ( tòa nhà Viettel )</t>
  </si>
  <si>
    <t>NHÂN HÓA ĐƠN RỒI</t>
  </si>
  <si>
    <t>Lương thợ NVG</t>
  </si>
  <si>
    <t>HAWEE</t>
  </si>
  <si>
    <t>HD0000649</t>
  </si>
  <si>
    <t>MAI ANH</t>
  </si>
  <si>
    <t>01/VA/MA/18F</t>
  </si>
  <si>
    <t>Mr Đại Thành</t>
  </si>
  <si>
    <t>ĐÁ MÀI</t>
  </si>
  <si>
    <t>MR HẬU</t>
  </si>
  <si>
    <t>SỐ 19/03-2019/HĐNC/VA-LQH</t>
  </si>
  <si>
    <t>Chi mua mẫu catolog</t>
  </si>
  <si>
    <t>Mr Trí TK phụ trách</t>
  </si>
  <si>
    <t>Tiên TK phụ trách</t>
  </si>
  <si>
    <t>Mr tâm</t>
  </si>
  <si>
    <t>KNT</t>
  </si>
  <si>
    <t>VẬT TƯ ĐIỆN</t>
  </si>
  <si>
    <t>PKBL</t>
  </si>
  <si>
    <t>Mr Tuấn Hafele</t>
  </si>
  <si>
    <t>MIỆNG GIÓ LẠNH</t>
  </si>
  <si>
    <t>Mr Kiên thi công</t>
  </si>
  <si>
    <t>Mr Thành thi công</t>
  </si>
  <si>
    <t>Đồ điện</t>
  </si>
  <si>
    <t>Chi mua hoa mừng khai trương</t>
  </si>
  <si>
    <t>SHOP HOA TƯƠI</t>
  </si>
  <si>
    <t>VIỆT CLEAN</t>
  </si>
  <si>
    <t>HD0000108</t>
  </si>
  <si>
    <t>Kiên thi công</t>
  </si>
  <si>
    <t>HTMB - SPN
( Centec tầng 20 )</t>
  </si>
  <si>
    <t>Phú thi công phụ trách</t>
  </si>
  <si>
    <t>IS</t>
  </si>
  <si>
    <t>HD0011721</t>
  </si>
  <si>
    <t>Ngắt nước</t>
  </si>
  <si>
    <t>Sprinker</t>
  </si>
  <si>
    <t>Nhân công sơn</t>
  </si>
  <si>
    <t>Chi mua sơn, cọ ,vật tư</t>
  </si>
  <si>
    <t>Tháo dở vách trần sàn</t>
  </si>
  <si>
    <t>Mr Tâm</t>
  </si>
  <si>
    <t>HD0011874</t>
  </si>
  <si>
    <t>ỐNG GIÓ</t>
  </si>
  <si>
    <t>NHÂN CÔNG TRẦN</t>
  </si>
  <si>
    <t>Chi phi công trình</t>
  </si>
  <si>
    <t>DIAG 
 - Lê Văn Việt _Q9</t>
  </si>
  <si>
    <t>Lương thợ DIAG</t>
  </si>
  <si>
    <t>SẮT MÁI TÔN - LVV</t>
  </si>
  <si>
    <t>HD0125426</t>
  </si>
  <si>
    <t>( DIAG + HTMB )</t>
  </si>
  <si>
    <t>Mr Dương</t>
  </si>
  <si>
    <t>DIAG LVV + CT</t>
  </si>
  <si>
    <t>HỆ THỐNG ĐIỀU HÒA</t>
  </si>
  <si>
    <t>HD0000083</t>
  </si>
  <si>
    <t>022020.HĐKT/TK-VA</t>
  </si>
  <si>
    <t>phát sinh</t>
  </si>
  <si>
    <t>Hoài Thương</t>
  </si>
  <si>
    <t>XI MĂNG NHỚ LẤY HÓA ĐƠN</t>
  </si>
  <si>
    <t>Anh đổng phụ trách</t>
  </si>
  <si>
    <t>KOVA</t>
  </si>
  <si>
    <t>HOÀI THƯƠNG</t>
  </si>
  <si>
    <t>Gạch</t>
  </si>
  <si>
    <t>MR THUẬN</t>
  </si>
  <si>
    <t>Vnlite</t>
  </si>
  <si>
    <t>HD0001548</t>
  </si>
  <si>
    <t>HD0001613</t>
  </si>
  <si>
    <t>Chi phí phường, thanh tra</t>
  </si>
  <si>
    <t xml:space="preserve">Chi mua vật </t>
  </si>
  <si>
    <t>Mr Hùng</t>
  </si>
  <si>
    <t>Chi phí điện nước</t>
  </si>
  <si>
    <t>QUẠT HÚT MÙI</t>
  </si>
  <si>
    <t>ĐÃ NHẬN HĐ</t>
  </si>
  <si>
    <t>DIAG - TRẦN PHÚ - Q5</t>
  </si>
  <si>
    <t>LOGO QUẢNG CÁO</t>
  </si>
  <si>
    <t>Lương thợ tính từ ngày</t>
  </si>
  <si>
    <t>DIAG - CAO THẮNG - Q10</t>
  </si>
  <si>
    <t>Số 1712-2019/HĐNT/VA-TVT</t>
  </si>
  <si>
    <t>27/03 đến 02/04.</t>
  </si>
  <si>
    <t>HD0000167 ( 90.981.880 )</t>
  </si>
  <si>
    <t>NHÂN CÔNG THÁO DỞ VỆ SINH</t>
  </si>
  <si>
    <t>Sao Mai Việt</t>
  </si>
  <si>
    <t xml:space="preserve">Chi phí mua vật tư </t>
  </si>
  <si>
    <t>Chi mua mẫu sơn trình khách</t>
  </si>
  <si>
    <t>Quỳnh KD phụ trách</t>
  </si>
  <si>
    <t>HD0000080</t>
  </si>
  <si>
    <t xml:space="preserve">Nhân công sơn </t>
  </si>
  <si>
    <t xml:space="preserve">GIÁ TRỊ QUYẾT TOÁN </t>
  </si>
  <si>
    <t>TỔNG ĐÃ THANH TOÁN</t>
  </si>
  <si>
    <t>GIỮ BẢO HÀNH</t>
  </si>
  <si>
    <t>GIÁ TRỊ THANH TOÁN SAU BẢO HÀNH</t>
  </si>
  <si>
    <t>TỔNG SỐ TIỀN CÒN PHẢI TRẢ</t>
  </si>
  <si>
    <t>SỐ TIỀN HĐƠN (ĐÃ NHẬN HĐƠN)</t>
  </si>
  <si>
    <t xml:space="preserve"> NCC LÀ CTY</t>
  </si>
  <si>
    <t>GHI CHÚ LƯƠNG THỢ</t>
  </si>
  <si>
    <t xml:space="preserve">HTMB SHINWON T17 </t>
  </si>
  <si>
    <t>Lương thợ phụ tính từ T06.2020</t>
  </si>
  <si>
    <t>X</t>
  </si>
  <si>
    <t>T06 - tuần 3</t>
  </si>
  <si>
    <t>Nhân công sơn nước</t>
  </si>
  <si>
    <t>Di dời Sprinkler</t>
  </si>
  <si>
    <t>Lương thợ phụ</t>
  </si>
  <si>
    <t>Tổng</t>
  </si>
  <si>
    <t xml:space="preserve">TỔNG </t>
  </si>
  <si>
    <t>HTMB SHINWON T17 CENTEC</t>
  </si>
  <si>
    <t xml:space="preserve">HTMB -VALT20 </t>
  </si>
  <si>
    <t>Lương thợ phụ tính từ T05.2020</t>
  </si>
  <si>
    <t>T05 - tuần 3</t>
  </si>
  <si>
    <t>T05 - tuần 4</t>
  </si>
  <si>
    <t>T06 - tuần 1</t>
  </si>
  <si>
    <t>Centec _ Ðăng</t>
  </si>
  <si>
    <t>????</t>
  </si>
  <si>
    <t>VAL T20 CENTEC</t>
  </si>
  <si>
    <t xml:space="preserve">VIETCREDIT </t>
  </si>
  <si>
    <t>T05 - tuần 2</t>
  </si>
  <si>
    <t>T06 - tuần 2</t>
  </si>
  <si>
    <t>KO VAT</t>
  </si>
  <si>
    <t>T06 - tuần 4</t>
  </si>
  <si>
    <t>T06 - tuần 5</t>
  </si>
  <si>
    <t>T07 - tuần 1</t>
  </si>
  <si>
    <t>KÍNH (MR TRUNG)</t>
  </si>
  <si>
    <t>AN THỊNH</t>
  </si>
  <si>
    <t>???</t>
  </si>
  <si>
    <t>122020.HDKT/TK-VA</t>
  </si>
  <si>
    <t xml:space="preserve">GHẾ </t>
  </si>
  <si>
    <t>CLEAN HOUSE</t>
  </si>
  <si>
    <t>05/2020/HĐKT</t>
  </si>
  <si>
    <t>CP phát sinh tầng 9</t>
  </si>
  <si>
    <t>MR PHU</t>
  </si>
  <si>
    <t>THUY KD</t>
  </si>
  <si>
    <t>HOANG ANH HOME</t>
  </si>
  <si>
    <t>ko VAT</t>
  </si>
  <si>
    <t>Khác: CP phạt</t>
  </si>
  <si>
    <t>Xe vận chuyển</t>
  </si>
  <si>
    <t>MR THUONG</t>
  </si>
  <si>
    <t>Thùng carton</t>
  </si>
  <si>
    <t>Mâm kệ kho</t>
  </si>
  <si>
    <t>NGỌC TÍN</t>
  </si>
  <si>
    <t>VIETCREDIT (Điện Biên Phủ)</t>
  </si>
  <si>
    <t>WH</t>
  </si>
  <si>
    <t xml:space="preserve">WH </t>
  </si>
  <si>
    <t>Quảng cáo LED</t>
  </si>
  <si>
    <t>Giải chi công trình</t>
  </si>
  <si>
    <t>Mr Tri thi cong</t>
  </si>
  <si>
    <t>Thư bảo lãnh 5%</t>
  </si>
  <si>
    <t>WH (tòa nhà Harmony, 47 PKK, Q1 )</t>
  </si>
  <si>
    <t xml:space="preserve">Thi công và lắp đặt khung xương </t>
  </si>
  <si>
    <t>THACH CAO CONG ANH</t>
  </si>
  <si>
    <t xml:space="preserve">Xe trung chuyển tấm trần </t>
  </si>
  <si>
    <t>THAO QS</t>
  </si>
  <si>
    <t>Nhân công hoàn thiện tấm trần</t>
  </si>
  <si>
    <t>TỔNG</t>
  </si>
  <si>
    <t xml:space="preserve"> TÒA NHÀ ĐỨC</t>
  </si>
  <si>
    <t>T01 - tuần 2</t>
  </si>
  <si>
    <t>T02 - tuần 2</t>
  </si>
  <si>
    <t>T02 - tuần 3</t>
  </si>
  <si>
    <t>T02 - tuần 4</t>
  </si>
  <si>
    <t>T03 - tuần 1</t>
  </si>
  <si>
    <t>T03 - tuần 2</t>
  </si>
  <si>
    <t>T04 - tuần 3</t>
  </si>
  <si>
    <t>T04 - tuần 4</t>
  </si>
  <si>
    <t xml:space="preserve">ĐIỆN LẠNH </t>
  </si>
  <si>
    <t>T05 - tuần 1</t>
  </si>
  <si>
    <t>MÁY LẠNH (đồng hồ đo lưu lượng)</t>
  </si>
  <si>
    <t>Giải chi thi công</t>
  </si>
  <si>
    <t>MR KHOA</t>
  </si>
  <si>
    <t>MR PHAT</t>
  </si>
  <si>
    <t>Vách cỏ</t>
  </si>
  <si>
    <t>Nhân công thạch cao</t>
  </si>
  <si>
    <t>Lương thợ phụ tính từ tháng 1.2020</t>
  </si>
  <si>
    <t>T03 - tuần 5</t>
  </si>
  <si>
    <t>SMARTOSC (PNhuận)</t>
  </si>
  <si>
    <t>T03 - tuần 3</t>
  </si>
  <si>
    <t>T03 - tuần 4</t>
  </si>
  <si>
    <t>T04 - tuần 1</t>
  </si>
  <si>
    <t>T04 - tuần 2</t>
  </si>
  <si>
    <t>Bộ chuyển camera</t>
  </si>
  <si>
    <t>MR THÁI (LIL)</t>
  </si>
  <si>
    <t>Ngoc Bich</t>
  </si>
  <si>
    <t>SMARTOSC (Tầng 2 tòa nhà ...HVT, Phú Nhuận)</t>
  </si>
  <si>
    <t>HTMB - SWE (T16)</t>
  </si>
  <si>
    <t>Giai chi HTMB</t>
  </si>
  <si>
    <t>Khoa thi công</t>
  </si>
  <si>
    <t>Xe vận chuyển HTMB</t>
  </si>
  <si>
    <t>MR Đồng</t>
  </si>
  <si>
    <t>HTMB - SWE (T16 Tòa nhà Đức)</t>
  </si>
  <si>
    <t>LOCALIZE</t>
  </si>
  <si>
    <t>?????</t>
  </si>
  <si>
    <t>Chân bàn sắt</t>
  </si>
  <si>
    <t>MR LIL</t>
  </si>
  <si>
    <t>Decal, logo</t>
  </si>
  <si>
    <t xml:space="preserve">NVG </t>
  </si>
  <si>
    <t>THI CÔNG HỆ THỐNG VP: CẢM BIẾN VÂN TAY, THẺ KHÓA TỪ</t>
  </si>
  <si>
    <t>NAM LONG SG</t>
  </si>
  <si>
    <t>Chi hoa hồng cho Mr.Bình</t>
  </si>
  <si>
    <t>Mr.Bình</t>
  </si>
  <si>
    <t>Ms.Thúy KD</t>
  </si>
  <si>
    <t>HTMB - SPN (T20)</t>
  </si>
  <si>
    <t>HTMB - SPN (Centec tầng 20)</t>
  </si>
  <si>
    <t>DIAG - Q9</t>
  </si>
  <si>
    <t>Loa, camera</t>
  </si>
  <si>
    <t>DIAG - Lê Văn Việt Q9</t>
  </si>
  <si>
    <t>DIAG - Q5</t>
  </si>
  <si>
    <t>Lương thợ</t>
  </si>
  <si>
    <t>DIAG - Q10</t>
  </si>
  <si>
    <t>Lương thợ từ tuần 3 tháng 2 năm 2020</t>
  </si>
  <si>
    <t>(Q9+Q10)</t>
  </si>
  <si>
    <t>Thư bảo lãnh Diag Cao Thắng</t>
  </si>
  <si>
    <t>CT MS.QUỲNH</t>
  </si>
  <si>
    <t>Lương thợ từ tháng 6 năm 2020</t>
  </si>
  <si>
    <t>CP xây dựng</t>
  </si>
  <si>
    <t>Kính</t>
  </si>
  <si>
    <t xml:space="preserve">Chi phí sơn nước </t>
  </si>
  <si>
    <t>Lan can sắt</t>
  </si>
  <si>
    <t>NHA QS</t>
  </si>
  <si>
    <t>CẢI TẠO MS.QUỲNH</t>
  </si>
  <si>
    <t xml:space="preserve">Vật tư điện </t>
  </si>
  <si>
    <t>Giải chi mua vật tư</t>
  </si>
  <si>
    <t>Chi hoa hồng CT PANA,BUNGE,SHINWON</t>
  </si>
  <si>
    <t>TT vật tư sơn CT WH,VIETCREDIT,MS.QUYNH</t>
  </si>
  <si>
    <t>Mr.Đồng &amp; Vacons</t>
  </si>
  <si>
    <t>NHIỀU CÔNG TRÌNH</t>
  </si>
  <si>
    <t>IPS SALA</t>
  </si>
  <si>
    <t>Chi phí BQL</t>
  </si>
  <si>
    <t>Hào thi công</t>
  </si>
  <si>
    <t>Lương thợ tuần 3 tháng 06</t>
  </si>
  <si>
    <t>Chi phí dự phòng thi công</t>
  </si>
  <si>
    <t>Hoàng thi công</t>
  </si>
  <si>
    <t>Lương thợ từ 31/7-6/8/20</t>
  </si>
  <si>
    <t>Bảo Minh Bến Thành</t>
  </si>
  <si>
    <t>Lương thợ từ 07/8-13/8/20</t>
  </si>
  <si>
    <t>Lương thợ từ 14/8-20/8/20</t>
  </si>
  <si>
    <t>Máy lạnh</t>
  </si>
  <si>
    <t>Trung Kiên</t>
  </si>
  <si>
    <t>Đơn hàng ống nước</t>
  </si>
  <si>
    <t>Phuoc Thanh</t>
  </si>
  <si>
    <t>Thi công sắt</t>
  </si>
  <si>
    <t>Đội Mr.Giang</t>
  </si>
  <si>
    <t>Mr.Màu</t>
  </si>
  <si>
    <t>Thi công bê tông, cán sàn</t>
  </si>
  <si>
    <t>Vật liệu xây dựng</t>
  </si>
  <si>
    <t>Phụ kiện BLS VVP</t>
  </si>
  <si>
    <t>Khánh Linh</t>
  </si>
  <si>
    <t>Ống nước</t>
  </si>
  <si>
    <t>Phước Thành</t>
  </si>
  <si>
    <t>Đơn hàng ống nước,máy bơm</t>
  </si>
  <si>
    <t>Đèn trang trí</t>
  </si>
  <si>
    <t>Bon</t>
  </si>
  <si>
    <t xml:space="preserve">Dây HDMI </t>
  </si>
  <si>
    <t>Quốc Duy</t>
  </si>
  <si>
    <t>JACCS T19</t>
  </si>
  <si>
    <t>Cọc thi công</t>
  </si>
  <si>
    <t>SAO PHƯƠNG NAM</t>
  </si>
  <si>
    <t>Ghế</t>
  </si>
  <si>
    <t>Hồ sơ bản vẽ</t>
  </si>
  <si>
    <t>Thành TC</t>
  </si>
  <si>
    <t>Ván ép</t>
  </si>
  <si>
    <t>Giấy cuộn</t>
  </si>
  <si>
    <t>Vật tư điện</t>
  </si>
  <si>
    <t>Bảo Hiểm công trình</t>
  </si>
  <si>
    <t>Bảo Hiểm tai nạn</t>
  </si>
  <si>
    <t>Căng Holding</t>
  </si>
  <si>
    <t>THẮNG QC</t>
  </si>
  <si>
    <t>Thảm</t>
  </si>
  <si>
    <t>Vinafloor</t>
  </si>
  <si>
    <t>Ghế Pantry</t>
  </si>
  <si>
    <t xml:space="preserve">Đại Thuận </t>
  </si>
  <si>
    <t>Minh Thiện (Mr.Quân)</t>
  </si>
  <si>
    <t>Đơn hàng lạnh,máy hút khói</t>
  </si>
  <si>
    <t xml:space="preserve">Trần thạch cao </t>
  </si>
  <si>
    <t>Cửa chống cháy</t>
  </si>
  <si>
    <t>Nội thất</t>
  </si>
  <si>
    <t>Hợp Nhất</t>
  </si>
  <si>
    <t>The mia</t>
  </si>
  <si>
    <t>Mr.Thuận</t>
  </si>
  <si>
    <t>vách và trần thạch cao</t>
  </si>
  <si>
    <t>Mr.Thường</t>
  </si>
  <si>
    <t>thi công nền</t>
  </si>
  <si>
    <t>Mr.Tâm</t>
  </si>
  <si>
    <t>Dfurni</t>
  </si>
  <si>
    <t>VIETCREDIT T7</t>
  </si>
  <si>
    <t>căng Holding+Decal+Nhân công</t>
  </si>
  <si>
    <t xml:space="preserve">Logo </t>
  </si>
  <si>
    <t>Nam Thuận ENEGRY- CT Năm 2019</t>
  </si>
  <si>
    <t>NAM THUẬN ENEGRY</t>
  </si>
  <si>
    <t>AQUA SONATUS-CT Năm 2019</t>
  </si>
  <si>
    <t>Nam Thuận T19 - CT Năm 2019</t>
  </si>
  <si>
    <t>TỔNG CÁC CÔNG TRÌNH</t>
  </si>
  <si>
    <t>SUBTOTAL</t>
  </si>
  <si>
    <t>Chênh lệch công trình</t>
  </si>
  <si>
    <t>OK</t>
  </si>
  <si>
    <t>GIẢI CHI TẠM ỨNG CÔNG TRÌNH</t>
  </si>
  <si>
    <t>SỐ TIỀN CHI THÊM</t>
  </si>
  <si>
    <t>Nam Thuận</t>
  </si>
  <si>
    <t>Nguyễn Văn Đồng</t>
  </si>
  <si>
    <t>Bombus</t>
  </si>
  <si>
    <t>Chi phí mua cây xanh giả</t>
  </si>
  <si>
    <t>Vacons</t>
  </si>
  <si>
    <t>Chi phí cúng tất niên</t>
  </si>
  <si>
    <t>Aqua</t>
  </si>
  <si>
    <t>Chi phí đồ dùng văn phòng</t>
  </si>
  <si>
    <t>HTMB T20 Centec</t>
  </si>
  <si>
    <t>Diag  Lê Văn Việt Q.9</t>
  </si>
  <si>
    <t>Diag Cao Thắng Q.10</t>
  </si>
  <si>
    <t>Localize</t>
  </si>
  <si>
    <t>Smart OSC</t>
  </si>
  <si>
    <t>NVG</t>
  </si>
  <si>
    <t>HPI</t>
  </si>
  <si>
    <t>Đồ dùng văn phòng</t>
  </si>
  <si>
    <t>Mua hoa ,đất,phân</t>
  </si>
  <si>
    <t>Mua khẩu trang y tế ,hóa chất diệt khuẩn</t>
  </si>
  <si>
    <t>Mua cát ,xi măng ,đá</t>
  </si>
  <si>
    <t>Bạc ,ván, keo</t>
  </si>
  <si>
    <t>SWE HTMB T16</t>
  </si>
  <si>
    <t>Huỳnh Kim Thành</t>
  </si>
  <si>
    <t>Dư tiền cty giải chi tiếp 30/05/2020</t>
  </si>
  <si>
    <t>Vật tư ,trang thiết bị</t>
  </si>
  <si>
    <t>Mua dầu nhớt bảo dưỡng giàn giáo</t>
  </si>
  <si>
    <t>Nam Thuận MR T19</t>
  </si>
  <si>
    <t>Vật tư công trình</t>
  </si>
  <si>
    <t>Dư tiền cty giải chi tiếp 01/07/2020</t>
  </si>
  <si>
    <t>VCB Dư tiền cty giải chi tiếp 27/07/2020</t>
  </si>
  <si>
    <t>Vật tư thi công</t>
  </si>
  <si>
    <t>Hoàng Phúc</t>
  </si>
  <si>
    <t>Đem tiền CT Locallize sang Hoàng Phúc chi</t>
  </si>
  <si>
    <t>VAL</t>
  </si>
  <si>
    <t>GUANDIAN Q4</t>
  </si>
  <si>
    <t>Xử lý công việc tồn động</t>
  </si>
  <si>
    <t>Mr Lil</t>
  </si>
  <si>
    <t>TM (Ko giải chi)</t>
  </si>
  <si>
    <t>VIETCREDIT</t>
  </si>
  <si>
    <t>Mr Phú</t>
  </si>
  <si>
    <t>IPS (KHU ĐÔ THỊ SALA)</t>
  </si>
  <si>
    <t>Mr Hào</t>
  </si>
  <si>
    <t>Thi công PCCC</t>
  </si>
  <si>
    <t>Bên kỹ thuật</t>
  </si>
  <si>
    <t>TCB (Ko giải chi)</t>
  </si>
  <si>
    <t>DIAG Q10 (TẦNG TRÊN CÙNG)</t>
  </si>
  <si>
    <t>Tạm ứng chi phí gạch men lát nền và dự phòng</t>
  </si>
  <si>
    <t>NHA CHỊ KHUYẾN</t>
  </si>
  <si>
    <t>Nhân công sơn 2, thợ xây 1.5</t>
  </si>
  <si>
    <t>Mr Thảo TK</t>
  </si>
  <si>
    <t>TM (K giải chi)</t>
  </si>
  <si>
    <t xml:space="preserve">NAM THUẬN </t>
  </si>
  <si>
    <t>Qùa biếu khách hàng SWE - NT</t>
  </si>
  <si>
    <t>VIETCREDIT T9</t>
  </si>
  <si>
    <t>Lắp đồng hồ điện</t>
  </si>
  <si>
    <t>Vật tư thi công phát sinh</t>
  </si>
  <si>
    <t>NAM THUẬN MR T19</t>
  </si>
  <si>
    <t>Tạm ứng chi phí tiếp khách</t>
  </si>
  <si>
    <t>JACCS (VĂN PHÒNG T20-21)</t>
  </si>
  <si>
    <t>TCB Dư tiền cty giải chi tiếp 09/12/2020</t>
  </si>
  <si>
    <t xml:space="preserve">Mua vật tư phụ </t>
  </si>
  <si>
    <t>MÃ CÔNG TRÌNH</t>
  </si>
  <si>
    <t>HĐ VAT</t>
  </si>
  <si>
    <t>THỜI GIAN BH</t>
  </si>
  <si>
    <t>HTMB SHINWON T17</t>
  </si>
  <si>
    <t>NC Thạch cao</t>
  </si>
  <si>
    <t>BẢO TRÌ ĐL</t>
  </si>
  <si>
    <t>HTMB -VALT20 (Buge - SAO PHƯƠNG NAM)</t>
  </si>
  <si>
    <t>TUẦN 2/9</t>
  </si>
  <si>
    <t>Chi phí công trình (Sao Phương Nam )</t>
  </si>
  <si>
    <t>Vãng Lai (Lý Đăng Khoa)</t>
  </si>
  <si>
    <t>THI CÔNG VÁCH CENTEC - NC</t>
  </si>
  <si>
    <t>THẠCH CAO ( gói Phát sinh)</t>
  </si>
  <si>
    <t>Lương thợ từ 21/8-27/8/20</t>
  </si>
  <si>
    <t>SƠN NƯỚC ( GÓI PHÁT SINH)</t>
  </si>
  <si>
    <t>Phí bồi dưỡng khách hàng</t>
  </si>
  <si>
    <t>Mr An ( Ms Thúy gửi tiền mặt trực tiếp)</t>
  </si>
  <si>
    <t>Chi phí duyệt hồ sơ tòa nhà</t>
  </si>
  <si>
    <t>Vãng Lai ( CK Mr Thành TC)</t>
  </si>
  <si>
    <t>Trả khoản thu hộ cho khách hàng</t>
  </si>
  <si>
    <t>Nguyễn Ngọc An</t>
  </si>
  <si>
    <t>Chi phí bồi dưỡng cho khách hàng</t>
  </si>
  <si>
    <t>Phát sinh sau HD</t>
  </si>
  <si>
    <t>Lá chắn thép</t>
  </si>
  <si>
    <t>Cp máy lạnh server và thu lại 60%</t>
  </si>
  <si>
    <t>MR Hoàng - Trung Kiên</t>
  </si>
  <si>
    <t>thu lại TM 22/9</t>
  </si>
  <si>
    <t>Thi công sơn nước</t>
  </si>
  <si>
    <t>MS Ngoc Bich</t>
  </si>
  <si>
    <t>Quà biếu khách hàng SWE - Nam Thuận</t>
  </si>
  <si>
    <t>Nguyễn Thị Thúy Diễm</t>
  </si>
  <si>
    <t>Lê Minh Trí (Thi Công)</t>
  </si>
  <si>
    <t>Chi phí đồ mộc (phát sinh)</t>
  </si>
  <si>
    <t>Hợp Nhẩt</t>
  </si>
  <si>
    <t>Huỳnh Kim Thành (TC)</t>
  </si>
  <si>
    <t>Tạm ứng xử lý sàn đợt 1 (25%)</t>
  </si>
  <si>
    <t>Mr Nguyên (Lê Xuân Nguyên)</t>
  </si>
  <si>
    <t>NC sơn nước</t>
  </si>
  <si>
    <t>Chi phí đèn dowlight</t>
  </si>
  <si>
    <t>Công Ty TNHH MTV TM Ánh Sáng Tuấn Khương</t>
  </si>
  <si>
    <t>Thi công lắp đặt khung sắt cho kính</t>
  </si>
  <si>
    <t>Cán nền + xây tô</t>
  </si>
  <si>
    <t>Tuần 1/9</t>
  </si>
  <si>
    <t>Tuần 2/9</t>
  </si>
  <si>
    <t>Tuần 3/9</t>
  </si>
  <si>
    <t>Tuần 4/9</t>
  </si>
  <si>
    <t>Tuần 5/9</t>
  </si>
  <si>
    <t>Tuần 1/10</t>
  </si>
  <si>
    <t>NGÂN HÀNG</t>
  </si>
  <si>
    <t>Bảo hiểm công trình Tầng 6</t>
  </si>
  <si>
    <t>Thi công khung sắt</t>
  </si>
  <si>
    <t>CTY KH VIỆT ( Sanota)</t>
  </si>
  <si>
    <t>Thiết bị máy lạnh</t>
  </si>
  <si>
    <t>vtu + nc</t>
  </si>
  <si>
    <t>Cung cấp và thi công lắp đặt trần nhôm</t>
  </si>
  <si>
    <t>TRẦN NHÔM</t>
  </si>
  <si>
    <t>Trần gỗ tiêu âm</t>
  </si>
  <si>
    <t>Cung cấp và thi công tấm nhựa ốp tường</t>
  </si>
  <si>
    <t>MS THỜI ( HOÀNG ANH HOME)</t>
  </si>
  <si>
    <t xml:space="preserve">Đèn </t>
  </si>
  <si>
    <t>Chi phí ngoại giao</t>
  </si>
  <si>
    <t>Đồ mộc</t>
  </si>
  <si>
    <t>Cung cấp và thi công lắp đặt rèm</t>
  </si>
  <si>
    <t>Mr Thiện</t>
  </si>
  <si>
    <t xml:space="preserve">Cung cấp và thi công lắp đặt kính </t>
  </si>
  <si>
    <t>Cung cấp và thi công lắp đặt thạch cao</t>
  </si>
  <si>
    <t>Mr Công Ánh</t>
  </si>
  <si>
    <t>Giải chi chi phí công trình</t>
  </si>
  <si>
    <t>Mr Trà</t>
  </si>
  <si>
    <t>Công Ty TNHH MTV Thương Mại Ánh Sáng Tuấn Khương</t>
  </si>
  <si>
    <t>Chi phí cung cấp và thi công lắp đặt đồ mộc</t>
  </si>
  <si>
    <t>Chi phí cung cấp và thi công sơn nước</t>
  </si>
  <si>
    <t>Mr Hiểu Phong</t>
  </si>
  <si>
    <t>Thi công điện</t>
  </si>
  <si>
    <t>Chi phí công trình (Nam Thuận,Bombus,Vacons)</t>
  </si>
  <si>
    <t>Chi phí công trình (KVB)</t>
  </si>
  <si>
    <t>Chi phí mua đồ dùng văn phòng</t>
  </si>
  <si>
    <t>Chi phí vật tư ,thiết bị</t>
  </si>
  <si>
    <t>Chi phí mua dầu nhớt bảo dưỡng giàn giáo</t>
  </si>
  <si>
    <t>Chi phí công trình (NVG,HPI)</t>
  </si>
  <si>
    <t>Chi phí công trình (NVG,KVB)</t>
  </si>
  <si>
    <t>Trần Trung Kiên (TC)</t>
  </si>
  <si>
    <t>Tạm ứng đơn hàng đèn CT Jaccs+IPS</t>
  </si>
  <si>
    <t>BẢO TRÌ ĐL VP TYME</t>
  </si>
  <si>
    <t>PUB,GUARDIAN,TYME,BOMBUS</t>
  </si>
  <si>
    <t>DỰ ÁN CMC</t>
  </si>
  <si>
    <t>CTY CMC</t>
  </si>
  <si>
    <t>Đèn trình mẫu</t>
  </si>
  <si>
    <t>chi phí BQL (GUARDIAN)</t>
  </si>
  <si>
    <t>TÒA NHÀ GUARDIAN</t>
  </si>
  <si>
    <t>Vật tư nhập kho Vacons</t>
  </si>
  <si>
    <t>Tiến Trường,Miền Tây,An Lợi Phát</t>
  </si>
  <si>
    <t>Access Control,camera (WH,VIETCREDIT,LOCALIZE)</t>
  </si>
  <si>
    <t>Nam Long ( Anh Thái)</t>
  </si>
  <si>
    <t>Vận chuyển vật tư,rác (JACCS,IPS,DIAG,UOA)</t>
  </si>
  <si>
    <t>Tạm ứng trả tiền nhân công (NHÀ CHỊ KHUYẾN)</t>
  </si>
  <si>
    <t>Lê Công Thảo (Thiết Kế)</t>
  </si>
  <si>
    <t>Vệ sinh máy lạnh ,sửa máy lạnh (TYME,NTMK,JACCS)</t>
  </si>
  <si>
    <t>TRUNG KIÊN (Hoàng Lạnh)</t>
  </si>
  <si>
    <t>Cung cấp sơn (DIAG ,JACCS,NTMK,IPS)</t>
  </si>
  <si>
    <t>Chung Thành</t>
  </si>
  <si>
    <t>Chi hoa hồng shop Trần Cao Vân (Hoàng Phúc Quốc Tế)</t>
  </si>
  <si>
    <t>Mạnh Thị Hảo</t>
  </si>
  <si>
    <t>Vận chuyển vật tư,rác (NTMK,SRF,UOA,JACCS)</t>
  </si>
  <si>
    <t>Chi phí cho bên kỹ thuật CT REETECH</t>
  </si>
  <si>
    <t>Kỹ thuật CT REETECH</t>
  </si>
  <si>
    <t>Miền Tây</t>
  </si>
  <si>
    <t>Thi công PCCC (VP GUARDIAN - Tòa nhà Phượng Long)</t>
  </si>
  <si>
    <t>Vãng Lai</t>
  </si>
  <si>
    <t>Tạm ứng đợt 1 50%  tủ đựng vật dụng công trình (Nhập kho)</t>
  </si>
  <si>
    <t xml:space="preserve"> Mr Giang</t>
  </si>
  <si>
    <t>Guardian (Thủ Đức)</t>
  </si>
  <si>
    <t>Vận chuyển rác (SRF,JACCS,LOCALLIZE,REE,UOA,LAVIE)</t>
  </si>
  <si>
    <t>Camera ,phát sóng wifi 3G (VP Cty)</t>
  </si>
  <si>
    <t>Mr Thái Access control</t>
  </si>
  <si>
    <t>Chi phí công trình (đồng hồ điện kho vacons)</t>
  </si>
  <si>
    <t>Bảo trì &amp; cải tạo (TYME)</t>
  </si>
  <si>
    <t>Nhân công điện (TYME)</t>
  </si>
  <si>
    <t>Mr Thuận</t>
  </si>
  <si>
    <t>Vật tư nhập kho Vacons (Bạt che 2 mặt)</t>
  </si>
  <si>
    <t>Vận chuyển rác (CNT,JACCS,HTMB,VIETCREDIT,SRF)</t>
  </si>
  <si>
    <t>Mr Trường</t>
  </si>
  <si>
    <t>Chi phí dây HDMI (Nhập kho Vacons)</t>
  </si>
  <si>
    <t>Công Ty TNHH TM Công Nghệ KTC</t>
  </si>
  <si>
    <t>18 tháng</t>
  </si>
  <si>
    <t>Lấy hóa đơn</t>
  </si>
  <si>
    <t>Chi phí nhân công điện (Lavie,Bombus,NVG)</t>
  </si>
  <si>
    <t>Nguyễn Thế Thuận</t>
  </si>
  <si>
    <t>Chi phí đơn hàng hệ thống lạnh (Guardian Q.4)</t>
  </si>
  <si>
    <t>Vật tư điện (Kho vacons)</t>
  </si>
  <si>
    <t>Chi phí hoa hồng shop Trần Cao Vân (Hoàng Phúc Quốc Tế)</t>
  </si>
  <si>
    <t>Trần Thanh Nhã</t>
  </si>
  <si>
    <t>Chi phí nhân công điện (Guardian Q.4)</t>
  </si>
  <si>
    <t>Mai Đình Hân</t>
  </si>
  <si>
    <t>Chi phí vật tư sơn (SRF,Jaccs T15,CNT,UOA,NVG)</t>
  </si>
  <si>
    <t>Chi phí quản lý giới thiệu (Ree)</t>
  </si>
  <si>
    <t xml:space="preserve">A.Hà </t>
  </si>
  <si>
    <t>Chi phí vận chuyển đồ (Nhà chị Phụng)</t>
  </si>
  <si>
    <t>Mr Cường (vận chuyển)</t>
  </si>
  <si>
    <t>Chi phí đơn hàng lạnh ,PCCC ( HTMB T2,Jaccs T15,T7)</t>
  </si>
  <si>
    <t>Mr Đăng - Kỹ Thuật Centec</t>
  </si>
  <si>
    <t>Chi phí mừng đám cưới Agency toàn nhà Centec</t>
  </si>
  <si>
    <t>Đặng Thế Mỹ</t>
  </si>
  <si>
    <t>Chi phí vật tư (Kho Vacons)</t>
  </si>
  <si>
    <t>Tiến Trường,Miền Tây ,Lê Hùng ,Khai Trí</t>
  </si>
  <si>
    <t>Chi phí mua ruột tượng (Kho Vacons)</t>
  </si>
  <si>
    <t>Công Ty TNHH MTV Thương Mại Kỹ Thuật Điện Thúy Nhi</t>
  </si>
  <si>
    <t>Chi phí cung cấp và thi công lắp đặt kính</t>
  </si>
  <si>
    <t>Chi phí đơn hàng ổ cắm HDMI (Kho Vacons)</t>
  </si>
  <si>
    <t>Công Ty TNHH Thương Mại Công Nghệ KTC</t>
  </si>
  <si>
    <t>Chi phí đơn hàng vòi nước (TYME)</t>
  </si>
  <si>
    <t>Công Ty TNHH XNK DV TM XD Hoàng Hùng</t>
  </si>
  <si>
    <t>Chi phí đơn hàng nhãn in (Kho Vacons)</t>
  </si>
  <si>
    <t>Công Ty TNHH TM DV Viễn Thông Miền Nam</t>
  </si>
  <si>
    <t>Chi phí thay đèn led (TYME)</t>
  </si>
  <si>
    <t>Chi phí cung cấp và thi công lắp đặt mâm ghế bar (Fujitsu bảo hành)</t>
  </si>
  <si>
    <t>Công Ty TNHH SX TM DV Chung Hồng Phúc</t>
  </si>
  <si>
    <t>Vận chuyển vật tư ,rác ( Jaccs T15,CNT,Vietcredit T07 &amp; T08,Awot,SJ,OM,Diag,SJ,UR)</t>
  </si>
  <si>
    <t>Chi phí đơn hàng máy lạnh (TYME,JACCS T15)</t>
  </si>
  <si>
    <t>Công Ty TNHH Thương Mại Dịch Vụ Kỹ Thuật Cơ Điện Lạnh Trung Kiên</t>
  </si>
  <si>
    <t>Vận chuyển vật tư ,rác ( Awot,HTMB T2 centec,Sala,Vietcredit T07 &amp; T08,UOA,Diag Nguyễn Du,BNP,Diag Cao Thắng,CNT,OM)</t>
  </si>
  <si>
    <t>Giải chi , chi phí dự phòng thi công , mua gạch men</t>
  </si>
  <si>
    <t xml:space="preserve">Chi phí nhân công và phụ kiện </t>
  </si>
  <si>
    <t>Tấm sợi tiêu âm trần</t>
  </si>
  <si>
    <t>cty CP I.S</t>
  </si>
  <si>
    <t>MR ĐỨC ( HOCHIKI)</t>
  </si>
  <si>
    <t xml:space="preserve">Bảo hành 12 tháng </t>
  </si>
  <si>
    <t>Số báo giá PC2 -040820 ngày báo giá 10/09/2020</t>
  </si>
  <si>
    <t>rèm</t>
  </si>
  <si>
    <t>Thiên Lộc</t>
  </si>
  <si>
    <t>Thuận Hưng</t>
  </si>
  <si>
    <t>Thi công mài sàn</t>
  </si>
  <si>
    <t>MR NAM - Nam Phát</t>
  </si>
  <si>
    <t>Thi công thạch cao</t>
  </si>
  <si>
    <t>MR Thường</t>
  </si>
  <si>
    <t xml:space="preserve">Kính  + khoản đền bù </t>
  </si>
  <si>
    <t>Lắp đặt đá - MS Tuyền</t>
  </si>
  <si>
    <t>MS Tuyền</t>
  </si>
  <si>
    <t>Thi công VSCN</t>
  </si>
  <si>
    <t>Mr.Luyện</t>
  </si>
  <si>
    <t>Cung cấp và thi công màn sáo cuộn</t>
  </si>
  <si>
    <t>Chi phí vật liệu xây dựng</t>
  </si>
  <si>
    <t>Phạm Tường</t>
  </si>
  <si>
    <t>Sao Phương Nam</t>
  </si>
  <si>
    <t>Trọng Tín</t>
  </si>
  <si>
    <t>Mr.Giàu ( Cty TNHH GIẢI PHÁP AN TOÀN SG)</t>
  </si>
  <si>
    <t>VnLite ( TUẤN KHƯƠNG)</t>
  </si>
  <si>
    <t>Thi công vách kính</t>
  </si>
  <si>
    <t>An Thịnh (Mr.Trung)</t>
  </si>
  <si>
    <t>Thi công vách ngăn di động</t>
  </si>
  <si>
    <t>Enforce</t>
  </si>
  <si>
    <t>0000250</t>
  </si>
  <si>
    <t>Phụ kiện VVP</t>
  </si>
  <si>
    <t xml:space="preserve">Mua máy bơm nước </t>
  </si>
  <si>
    <t>Giường xếp</t>
  </si>
  <si>
    <t>Đức Lợi</t>
  </si>
  <si>
    <t xml:space="preserve">Phụ kiện cửa </t>
  </si>
  <si>
    <t>Mr Tuan - HELEFE</t>
  </si>
  <si>
    <t xml:space="preserve">VLXD </t>
  </si>
  <si>
    <t>Rèm</t>
  </si>
  <si>
    <t>Dây cáp mạng</t>
  </si>
  <si>
    <t>Vách thạch cao</t>
  </si>
  <si>
    <t>Mr Thường</t>
  </si>
  <si>
    <t>Cáp quang</t>
  </si>
  <si>
    <t>Mr Phi (VNPT)</t>
  </si>
  <si>
    <t>CHÉN CHỤP PCCC</t>
  </si>
  <si>
    <t>Mr Nam</t>
  </si>
  <si>
    <t>Phụ kiện cửa kính Halefe</t>
  </si>
  <si>
    <t xml:space="preserve"> VIETCREDIT 1051 T7 &amp;T8</t>
  </si>
  <si>
    <t>Tuần 2/11</t>
  </si>
  <si>
    <t>Tuần 3/11</t>
  </si>
  <si>
    <t>Đặt cọc bảo đảm dự thầu</t>
  </si>
  <si>
    <t>Công Ty Tài Chính Cổ Phần Tín Việt</t>
  </si>
  <si>
    <t>Tuần 4/11</t>
  </si>
  <si>
    <t>Tuần 01/12</t>
  </si>
  <si>
    <t>Đặt cọc ký quỹ thi công</t>
  </si>
  <si>
    <t>Công Ty Cổ Phần Đầu Tư An Thùy Anh</t>
  </si>
  <si>
    <t>Tuần 02/12</t>
  </si>
  <si>
    <t>Chi phí cung cấp và thi công lắp đặt thảm</t>
  </si>
  <si>
    <t>12 tháng</t>
  </si>
  <si>
    <t>Tuần 03/12</t>
  </si>
  <si>
    <t xml:space="preserve">Tạm ứng đợt 1 đơn hàng máy lạnh </t>
  </si>
  <si>
    <t>Phúc Hưng</t>
  </si>
  <si>
    <t>Tuần 04/12</t>
  </si>
  <si>
    <t>Chi phí cung cấp và lắp đặt kính</t>
  </si>
  <si>
    <t>Mr Trung</t>
  </si>
  <si>
    <t xml:space="preserve">Chi phí cung cấp và thi công lắp đặt máy lạnh </t>
  </si>
  <si>
    <t>Công Ty TNHH TM DV Kỹ Thuật Cơ Điện Lạnh Trung Kiên</t>
  </si>
  <si>
    <t>Chi phí đơn hàng máy lạnh</t>
  </si>
  <si>
    <t>Chi phí đơn hàng đèn</t>
  </si>
  <si>
    <t>Công Ty TNHH Công Nghệ Và Thương Mại Megaline</t>
  </si>
  <si>
    <t>Chi phí cung cấp và thi công đơn hàng Accesscontrol - Camera</t>
  </si>
  <si>
    <t>Công Ty TNHH TM Dịch Vụ Nam Long SG</t>
  </si>
  <si>
    <t>Chi phí cung cấp và thi công cửa chống cháy</t>
  </si>
  <si>
    <t>Công Ty TNHH Giải Pháp An Toàn Sài Gòn</t>
  </si>
  <si>
    <t xml:space="preserve">Chi phí cung cấp và thi công cán nền </t>
  </si>
  <si>
    <t>Chi phí cung cấp và  thi công khung sàn thép bảo vệ giàn nóng máy lạnh</t>
  </si>
  <si>
    <t>Mr Giang</t>
  </si>
  <si>
    <t>Chi phí cung cấp đơn hàng phụ kiện VVP</t>
  </si>
  <si>
    <t>Nguyễn Quang</t>
  </si>
  <si>
    <t>Chi phí đơn hàng thạch cao</t>
  </si>
  <si>
    <t>Chi phí đơn hàng ghế gấp</t>
  </si>
  <si>
    <t>Công Ty TNHH SX &amp; TM 190 Sài Gòn</t>
  </si>
  <si>
    <t>0030652</t>
  </si>
  <si>
    <t>Đã lấy hóa đơn : 11/12/2020</t>
  </si>
  <si>
    <t xml:space="preserve">Chi phí tiếp khách </t>
  </si>
  <si>
    <t>Chi phí đơn hàng PCCC</t>
  </si>
  <si>
    <t>Công Ty TNHH - XD - TM - Kỹ Thuật - Ánh Phương Nam</t>
  </si>
  <si>
    <t>Đặng Thế Mỹ (nhận tiền mặt) đưa Mr An</t>
  </si>
  <si>
    <t>Chi phí nhân công điện</t>
  </si>
  <si>
    <t>Công Ty TNHH TM DV TT NT Lê Phong</t>
  </si>
  <si>
    <t>Chi phí vận chuyển</t>
  </si>
  <si>
    <t>Chi phí vệ sinh công nghiệp</t>
  </si>
  <si>
    <t>Công Ty TNHH Thương Mại Dịch Vụ Đầu Tư Sao Mai Việt Clean House</t>
  </si>
  <si>
    <t>Chi phí cung cấp và thi công lắp đặt màn sáo</t>
  </si>
  <si>
    <t>Công Ty TNHH SX Trang Trí Nội Thất Thiên Lộc</t>
  </si>
  <si>
    <t>Tuần 4/10</t>
  </si>
  <si>
    <t>Chi phí vật tư</t>
  </si>
  <si>
    <t>Chi phí cung cấp và thi công lắp đặt nội thất</t>
  </si>
  <si>
    <t>Chi phí đơn hàng kệ kho</t>
  </si>
  <si>
    <t>Công Ty TNHH MTV Cơ Khí Như Phong</t>
  </si>
  <si>
    <t>Bảo lãnh</t>
  </si>
  <si>
    <t xml:space="preserve">Vietin </t>
  </si>
  <si>
    <t>Đức Phương</t>
  </si>
  <si>
    <t xml:space="preserve">Đèn xuyên sáng </t>
  </si>
  <si>
    <t>Công Ty TNHH Xây Dựng Vận Tải Kiến An</t>
  </si>
  <si>
    <t>Đặt cọc tòa nhà Centec</t>
  </si>
  <si>
    <t>Công Ty Cổ Phần Sao Phương Nam</t>
  </si>
  <si>
    <t>Tuần 5/09</t>
  </si>
  <si>
    <t>đồ mộc</t>
  </si>
  <si>
    <t>CP xả nước hệ thống chữa cháy</t>
  </si>
  <si>
    <t>Mr Khoa Thi Công</t>
  </si>
  <si>
    <t>Tuần 2/12</t>
  </si>
  <si>
    <t>Mr Thương</t>
  </si>
  <si>
    <t>Di dời đầu Prinkler</t>
  </si>
  <si>
    <t>Mr Thái Prinkler</t>
  </si>
  <si>
    <t>Thi công báo khói ,hệ thống lạnh</t>
  </si>
  <si>
    <t>Đăng Kỹ Thuật Centec</t>
  </si>
  <si>
    <t>Chi phí đơn hàng ghế</t>
  </si>
  <si>
    <t>Công Ty Cổ Phần Nội Thất Furni</t>
  </si>
  <si>
    <t>Đặt cọc tòa nhà Centec cải tạo Jaccs T15</t>
  </si>
  <si>
    <t>Chi phí bảo hiểm công trình (cải tạo Jaccs T09)</t>
  </si>
  <si>
    <t>Công Ty Bảo Minh Bến Thành</t>
  </si>
  <si>
    <t>Chi phí bảo hiểm công trình (cải tạo Jaccs T11)</t>
  </si>
  <si>
    <t>Decal cải tạo Jaccs T15</t>
  </si>
  <si>
    <t>Chi phí vách ngăn di động</t>
  </si>
  <si>
    <t>Công Ty TNHH Xây Dưng Enforce</t>
  </si>
  <si>
    <t xml:space="preserve">Chi phí đơn hàng thảm </t>
  </si>
  <si>
    <t>Công Ty TNHH Vinafloor</t>
  </si>
  <si>
    <t xml:space="preserve">Lấy hóa đơn </t>
  </si>
  <si>
    <t>Chi phí nhân công sơn nước</t>
  </si>
  <si>
    <t xml:space="preserve">Chi phí đơn hàng logo,decal </t>
  </si>
  <si>
    <t>Chi phí bảo trì máy lạnh</t>
  </si>
  <si>
    <t>JACCS T20+21</t>
  </si>
  <si>
    <t>Nội thất gói ps tủ di động</t>
  </si>
  <si>
    <t>Tủ điện</t>
  </si>
  <si>
    <t>Hưng Thịnh</t>
  </si>
  <si>
    <t>Tuần 2/10</t>
  </si>
  <si>
    <t>thiết bị vòi nước</t>
  </si>
  <si>
    <t>Mr Minh Tuấn</t>
  </si>
  <si>
    <t>Tuần 3/10</t>
  </si>
  <si>
    <t>DI DỜI MÁY LẠNH</t>
  </si>
  <si>
    <t xml:space="preserve">Mr Minh </t>
  </si>
  <si>
    <t>Nhân công điện t19 &amp; T20+21</t>
  </si>
  <si>
    <t>Bế tách mỡ lắp pantry Jaccs</t>
  </si>
  <si>
    <t>Cty Việt Cường Thịnh</t>
  </si>
  <si>
    <t>DÂY CÁP MẠNG</t>
  </si>
  <si>
    <t>Mr Quốc Duy</t>
  </si>
  <si>
    <t>Chung Hồng Phúc (Mr Vũ) - Đại Thuận</t>
  </si>
  <si>
    <t>Tín Phát</t>
  </si>
  <si>
    <t>Tạm ứng thi công lắp đặt kính</t>
  </si>
  <si>
    <t>Mr.Trung</t>
  </si>
  <si>
    <t>Chi phí Grab chuyển hồ sơ hoàn công PCCC</t>
  </si>
  <si>
    <t>Phan Như Quỳnh KD</t>
  </si>
  <si>
    <t>Nhân công sơn nước,cứu hỏa</t>
  </si>
  <si>
    <t>Tạm ứng 40% đơn hàng FM200</t>
  </si>
  <si>
    <t>Công Ty TNHH Thiết Kế Phòng Cháy Chữa Cháy Phú Hưng</t>
  </si>
  <si>
    <t>Thùng carton , màng xốp hơi</t>
  </si>
  <si>
    <t>Vietbox</t>
  </si>
  <si>
    <t>Đơn hàng kính</t>
  </si>
  <si>
    <t>Mr Trung Kính</t>
  </si>
  <si>
    <t>In thiệp chúc mừng dự án</t>
  </si>
  <si>
    <t>Phan Như Quỳnh</t>
  </si>
  <si>
    <t>Bàn</t>
  </si>
  <si>
    <t>Tạm ứng đợt 1 gói vận chuyển nội thất</t>
  </si>
  <si>
    <t>Trương Văn Trường</t>
  </si>
  <si>
    <t>Cửa chống cháy thoát hiểm tòa nhà</t>
  </si>
  <si>
    <t>Ban Quản Lý Tòa Nhà</t>
  </si>
  <si>
    <t>Kệ sắt</t>
  </si>
  <si>
    <t>Phú Hưng</t>
  </si>
  <si>
    <t>Vệ sinh công nghiệp</t>
  </si>
  <si>
    <t>Ms Châu (Dịch Vụ Vệ Sinh Công Nghiệp Ánh Sao)</t>
  </si>
  <si>
    <t>Nhân công lắp đồ mộc</t>
  </si>
  <si>
    <t>Mr Ngân</t>
  </si>
  <si>
    <t>Đơn hàng cáp quang</t>
  </si>
  <si>
    <t>Nhân công vận chuyển</t>
  </si>
  <si>
    <t>Nhân công vận chuyển,sắp xếp tủ bàn</t>
  </si>
  <si>
    <t>Chi phí thay bánh xe ghế nhân viên</t>
  </si>
  <si>
    <t>Công Ty CP Thiết Bị Công Nghệ Trọng Tín</t>
  </si>
  <si>
    <t>Trần Văn Phú (Thi công)</t>
  </si>
  <si>
    <t>Chi phí cung cấp và thi công lắp đặt logo</t>
  </si>
  <si>
    <t>Chi phí cung cấp và thi công lắp đặt hệ thống PCCC</t>
  </si>
  <si>
    <t>Chi phí vận chuyển (đợt 3)</t>
  </si>
  <si>
    <t>Chi phí vận chuyển (đợt 4)</t>
  </si>
  <si>
    <t>JACCS T20+21 - CTR 2020 OPAL</t>
  </si>
  <si>
    <t>VIETCREDIT ps</t>
  </si>
  <si>
    <t>Sơn nước</t>
  </si>
  <si>
    <t>VIETCREDIT PS (Điện Biên Phủ)</t>
  </si>
  <si>
    <t>HTMB -UOAT</t>
  </si>
  <si>
    <t>Đội tháo dỡ  HTMB</t>
  </si>
  <si>
    <t>Mr Tuấn ( THÀNH TC)</t>
  </si>
  <si>
    <t>Chuyển nội thất VP UOAT</t>
  </si>
  <si>
    <t>HTMB UOAT</t>
  </si>
  <si>
    <t xml:space="preserve"> SRF 1049 (MAYORA)</t>
  </si>
  <si>
    <t>Đặt cọc thi công dự án SRF 1049 - Tầng 1</t>
  </si>
  <si>
    <t>Công Ty Cổ Phần Xây Dựng Cơ Điện Hoa Hồng</t>
  </si>
  <si>
    <t>Tạm ứng đợt 1 (50%) CC và thi công vách ngăn di động</t>
  </si>
  <si>
    <t>Ms Hiền - Enforce</t>
  </si>
  <si>
    <t xml:space="preserve">Tạm ứng đợt 1&amp;2 (70%) CC và thi công lắp đặt thảm </t>
  </si>
  <si>
    <t>Mr Nam - Vinafloor</t>
  </si>
  <si>
    <t>Cung cấp lắp đặt ,di dời đầu phun chữa cháy,di dời đầu báo khói</t>
  </si>
  <si>
    <t xml:space="preserve"> 0000037</t>
  </si>
  <si>
    <t xml:space="preserve">Bảo hiểm công trình </t>
  </si>
  <si>
    <t xml:space="preserve">Đặt cọc 50% đơn hàng đôn ngồi </t>
  </si>
  <si>
    <t>Công Ty TNHH Nội Thất Metropole Hà Nội</t>
  </si>
  <si>
    <t>Tạm ứng đợt 1 (50%) đồ mộc</t>
  </si>
  <si>
    <t>MR Nguyễn Quang -PK-VVP</t>
  </si>
  <si>
    <t>CPTOANHA SRF</t>
  </si>
  <si>
    <t>Tạm ứng đợt 1 (50%) nhân công điện</t>
  </si>
  <si>
    <t>Tạm ứng 70% chi phí cung cấp và thi công sơn nước</t>
  </si>
  <si>
    <t>Nguyễn Văn Liên</t>
  </si>
  <si>
    <t>Khung tranh 50x50</t>
  </si>
  <si>
    <t>Khung ảnh giá rẻ</t>
  </si>
  <si>
    <t>Gối tựa</t>
  </si>
  <si>
    <t>Aura</t>
  </si>
  <si>
    <t>Cung cấp và thi công cáp quang</t>
  </si>
  <si>
    <t>Anh Phi - VNPT</t>
  </si>
  <si>
    <t>Công Ty TNHH Tư Vấn &amp; Đầu Tư Kế Hoạch Việt -Sanota</t>
  </si>
  <si>
    <t>Khung treo ti vi ,máy chiếu</t>
  </si>
  <si>
    <t>Công Ty TNHH Thương Mại Dịch Vụ Công Nghệ Nhật Thành</t>
  </si>
  <si>
    <t>Sửa lại màn cũ</t>
  </si>
  <si>
    <t xml:space="preserve">Tạm ứng đợt 1 (70%) cung cấp và lắp đặt kính </t>
  </si>
  <si>
    <t>Vận chuyển đồ từ tầng 8 xuống tầng 1</t>
  </si>
  <si>
    <t>Cung cấp và thi công logo decal</t>
  </si>
  <si>
    <t xml:space="preserve">Lý Đăng Khoa </t>
  </si>
  <si>
    <t>Đèn led panel</t>
  </si>
  <si>
    <t>Cáp HDMI</t>
  </si>
  <si>
    <t>Mr Luyện</t>
  </si>
  <si>
    <t>Hoàng Anh Home</t>
  </si>
  <si>
    <t>Chi phí thi công vách trần thạch cao</t>
  </si>
  <si>
    <t>HTMB HOÀNG ANH GIA LAI (T1)</t>
  </si>
  <si>
    <t>Trần Thạch Cao</t>
  </si>
  <si>
    <t xml:space="preserve">Cắt nước HTMB </t>
  </si>
  <si>
    <t>Nhân công đập phá,di dời báo khói</t>
  </si>
  <si>
    <t>Thi công Sprinkler</t>
  </si>
  <si>
    <t>Chi phí môi giới CĐT</t>
  </si>
  <si>
    <t>Phan Trọng Lil</t>
  </si>
  <si>
    <t>Nhân công trần thạch cao,vật tư thi công vách</t>
  </si>
  <si>
    <t>HOÀNG ANH GIA LAI T1</t>
  </si>
  <si>
    <t>V.P TÒA NHÀ UOA Q.7</t>
  </si>
  <si>
    <t>Gạch 800x800mm</t>
  </si>
  <si>
    <t>Mr Sử - TPS</t>
  </si>
  <si>
    <t>Lấy hóa đơn ,NCC nợ hợp đồng</t>
  </si>
  <si>
    <t>Tạm ứng chi phí công trình</t>
  </si>
  <si>
    <t>Lê Quang Thắng</t>
  </si>
  <si>
    <t>Cung cấp và thi công lắp đặt holding</t>
  </si>
  <si>
    <t>Chi phí cung cấp và lắp đặt vách thạch cao</t>
  </si>
  <si>
    <t>Công Ánh</t>
  </si>
  <si>
    <t>Đặng Thế Mỹ (nhận tiền mặt)</t>
  </si>
  <si>
    <t>Mr .Hoàng</t>
  </si>
  <si>
    <t>Chi phí cung cấp nhân công và vật tư phụ</t>
  </si>
  <si>
    <t>Công Ty TNHH TM DV KT Cơ Điện Lạnh Trung Kiên</t>
  </si>
  <si>
    <t>Chi phí đơn hàng ghế văn phòng</t>
  </si>
  <si>
    <t>Công Ty TNHH Thương Mại Rồng Phương Bắc</t>
  </si>
  <si>
    <t>Chi phí cung cấp và thi công lắp đặt cửa thép ngăn cháy ,vách kính ngăn cháy</t>
  </si>
  <si>
    <t>BẤT ĐỘNG SẢN R.E.E</t>
  </si>
  <si>
    <t>Cung cấp và thi công sơn sàn</t>
  </si>
  <si>
    <t>BNP 1055 (JLL)</t>
  </si>
  <si>
    <t>In hồ sơ thầu dự án BNP 1055</t>
  </si>
  <si>
    <t>Gửi bao thư tòa nhà duyệt hồ sơ</t>
  </si>
  <si>
    <t>Lý Đăng Khoa nhận qua TK</t>
  </si>
  <si>
    <t>Chi phí đặt cọc tòa nhà</t>
  </si>
  <si>
    <t>Công Ty TNHH Ascendas Saigon Bund</t>
  </si>
  <si>
    <t>Chi phí cung cấp và thi công hệ thống PCCC</t>
  </si>
  <si>
    <t>Công Ty TNHH Thiết Bị Phòng Cháy Và Chữa Cháy Thăng Long</t>
  </si>
  <si>
    <t>Chi phí cung cấp và thi công camera,hệ thống báo động</t>
  </si>
  <si>
    <t>Công Ty TNHH TM DV Minh Trung Đạt</t>
  </si>
  <si>
    <t>Bảo hiểm công nhân</t>
  </si>
  <si>
    <t>0003173</t>
  </si>
  <si>
    <t>Đã lấy hóa đơn : 24/11/2020</t>
  </si>
  <si>
    <t>0003151</t>
  </si>
  <si>
    <t>Công Ty TNHH Thảm Và Nội Thất KNT</t>
  </si>
  <si>
    <t>0000880</t>
  </si>
  <si>
    <t>Đã lấy hóa đơn : 31/12/2020</t>
  </si>
  <si>
    <t>Chi phí cung cấp và thi công lắp đặt ghế</t>
  </si>
  <si>
    <t>36 tháng</t>
  </si>
  <si>
    <t>Chi phí cung cấp và thi công lắp dặt hệ thống cáp mạng</t>
  </si>
  <si>
    <t>Công Ty TNHH Lantro (Việt Nam)</t>
  </si>
  <si>
    <t>Chi phí đơn hàng ghế quầy bar bọc vải</t>
  </si>
  <si>
    <t>Chi phí cung cấp và thi công lắp đặt vách + cửa chống cháy</t>
  </si>
  <si>
    <t>Chi phí cung cấp và thi công lắp đặt hệ thống thông gió</t>
  </si>
  <si>
    <t>Công Ty TNHH Kỹ Thuật Nhất Xanh</t>
  </si>
  <si>
    <t>Chi phí cung cấp và thi công lắp đặt bàn ghế ,tủ hồ sơ</t>
  </si>
  <si>
    <t>Chi phí cung cấp và thi công lắp đặt thạch cao</t>
  </si>
  <si>
    <t>Chi phí gửi xe T11+T12/2020 cho thi công tại tòa nhà</t>
  </si>
  <si>
    <t>Bảo hiểm công nhân đợt 2</t>
  </si>
  <si>
    <t>0002425</t>
  </si>
  <si>
    <t>Đã lấy hóa đơn</t>
  </si>
  <si>
    <t>Bảo hiểm công nhân đợt 3</t>
  </si>
  <si>
    <t>0002445</t>
  </si>
  <si>
    <t>Chi phí cung cấp gỗ tiêu âm</t>
  </si>
  <si>
    <t>Công Ty TNHH TM TK Và DV XD Hoàng Gia</t>
  </si>
  <si>
    <t>Chi phí đơn hàng cảm biến hồng ngoại</t>
  </si>
  <si>
    <t>Công Ty TNHH Thương Mại Kỹ Thuật Điện Liên Minh Nguyễn</t>
  </si>
  <si>
    <t>Chi phí cửa thép chống cháy</t>
  </si>
  <si>
    <t>Công Ty TNHH SX TM Duyên Tân</t>
  </si>
  <si>
    <t>0000021</t>
  </si>
  <si>
    <t>Đã lấy hóa đơn : 19/12/2020</t>
  </si>
  <si>
    <t>Chi phí in ấn bản vẽ A1</t>
  </si>
  <si>
    <t>In Minh Tiến</t>
  </si>
  <si>
    <t>Bảo hiểm công nhân đợt 4</t>
  </si>
  <si>
    <t>0002690;0002632</t>
  </si>
  <si>
    <t>Đã lấy hóa đơn : 09+10/12/2020</t>
  </si>
  <si>
    <t>Chi phí khung treo tivi</t>
  </si>
  <si>
    <t>Công Ty Cổ Phần Dịch Vụ Và Phát Triển Thương Mại Gia Hưng</t>
  </si>
  <si>
    <t>0000926</t>
  </si>
  <si>
    <t>Công Ty TNHH Sản Xuất Trang Trí Nội Thất Thiên Lộc</t>
  </si>
  <si>
    <t xml:space="preserve">Chi phí đơn hàng đèn exit </t>
  </si>
  <si>
    <t>CN TP.HCM Công Ty Cổ Phần Hochiki Việt Nam</t>
  </si>
  <si>
    <t>Bảo hiểm công nhân đợt 5</t>
  </si>
  <si>
    <t>0002819</t>
  </si>
  <si>
    <t>Đã lấy hóa đơn : 09/12/2020</t>
  </si>
  <si>
    <t>Bảo hiểm công nhân đợt 6</t>
  </si>
  <si>
    <t>0003360</t>
  </si>
  <si>
    <t>Đã lấy hóa đơn : 28/12/2020</t>
  </si>
  <si>
    <t>Chi phí đơn hàng đồ điện gia dụng</t>
  </si>
  <si>
    <t>Công Ty TNHH Thương Mại Điện Máy Sài Gòn</t>
  </si>
  <si>
    <t>Chi phí đơn hàng len chân tường,vận chuyển</t>
  </si>
  <si>
    <t>Chi phí đơn hàng sàn nâng</t>
  </si>
  <si>
    <t>Công Ty Cổ Phần Xây Dựng Hoàn Thiện &amp; Thương Mại Hoàng Nguyên</t>
  </si>
  <si>
    <t>Chi phí in bản vẽ</t>
  </si>
  <si>
    <t>Vãng Lai ( Trần Xuân Hòa)</t>
  </si>
  <si>
    <t>BNP 1055</t>
  </si>
  <si>
    <t>Nam Thuận T19 MR 72m2</t>
  </si>
  <si>
    <t>Chi phí cung cấp và thi công lắp đặt PCCC</t>
  </si>
  <si>
    <t>Công Ty Cổ Phần Thương Mại Đức Phương</t>
  </si>
  <si>
    <t xml:space="preserve">Tuần </t>
  </si>
  <si>
    <t>Chi phí đặt cọc thi công</t>
  </si>
  <si>
    <t>Công Ty TNHH Ngôi Nhà Đức Thành Phố Hồ Chí Minh</t>
  </si>
  <si>
    <t>HTMB JACCS T2</t>
  </si>
  <si>
    <t>Đặt cọc thi công</t>
  </si>
  <si>
    <t>Tuần 1/11</t>
  </si>
  <si>
    <t>Đơn hàng trần</t>
  </si>
  <si>
    <t>Công Ty Cổ Phần I.S</t>
  </si>
  <si>
    <t>Tuần 1/12</t>
  </si>
  <si>
    <t>Chi phí lột sàn,trét bột,thay tấm trần ,thay bóng đèn,tháo kính</t>
  </si>
  <si>
    <t>Chi phí đơn hàng trần thạch cao</t>
  </si>
  <si>
    <t>Chi phí đơn hàng phụ kiện VVP</t>
  </si>
  <si>
    <t>Cửa Hàng Phụ Kiện Nguyễn Quang</t>
  </si>
  <si>
    <t>Chi phí nhân công xử lý sàn</t>
  </si>
  <si>
    <t xml:space="preserve">Mr Tâm </t>
  </si>
  <si>
    <t>Chi phí tháo dỡ</t>
  </si>
  <si>
    <t>HTMB SRF 1049 T8</t>
  </si>
  <si>
    <t>Công Ty TNHH American Indochina Management Vietnam</t>
  </si>
  <si>
    <t>Tạm ứng 50% thi công ME - Điện lạnh - Hệ Thống Phòng Cháy Chữa Cháy</t>
  </si>
  <si>
    <t>Nguyễn Hoàng Kiệt</t>
  </si>
  <si>
    <t>Tháo dở trọn gói ,cán sàn</t>
  </si>
  <si>
    <t>Chi phí thi công thạch cao</t>
  </si>
  <si>
    <t>HTMB SRF 1048 T8</t>
  </si>
  <si>
    <t>CT MR.TUẤN (NHÀ PHỐ)</t>
  </si>
  <si>
    <t>Tạm ứng đợt 1 (50%) gói XPXD nhà Mr Tuấn</t>
  </si>
  <si>
    <t>Trần Chánh Tín</t>
  </si>
  <si>
    <t>Tuần 3/12</t>
  </si>
  <si>
    <t>Mr Tín</t>
  </si>
  <si>
    <t>Chi phí đăng ký đo đạc</t>
  </si>
  <si>
    <t>Trung Tâm Đo Đạc Bản Đồ</t>
  </si>
  <si>
    <t>CT MR .TUẤN (NHÀ PHỐ)</t>
  </si>
  <si>
    <t>AWOT GLOBAL LOGISTICS VN T19</t>
  </si>
  <si>
    <t>Công Ty TNHH Vietnam Land SSG</t>
  </si>
  <si>
    <t>Giấy carton bao che khung kính,vận chuyển</t>
  </si>
  <si>
    <t>Chi phí cung cấp và thi công lắp đặt phụ kiện</t>
  </si>
  <si>
    <t>Chi phí bảo vệ và kỹ thuật tòa nhà</t>
  </si>
  <si>
    <t>Tuần 4/12</t>
  </si>
  <si>
    <t>Chi phí cung cấp và thi công đơn hàng máy lạnh</t>
  </si>
  <si>
    <t xml:space="preserve">Chi phí cung cấp và thi công PCCC </t>
  </si>
  <si>
    <t>0002508</t>
  </si>
  <si>
    <t>Đã lấy hóa đơn : 28/11/2020</t>
  </si>
  <si>
    <t>Chi phí đơn hàng ghế Pantry</t>
  </si>
  <si>
    <t>Công Ty CP Thiết Bị CN Trọng Tín</t>
  </si>
  <si>
    <t>Chi phí thi công cán nền</t>
  </si>
  <si>
    <t>Mr .Trường</t>
  </si>
  <si>
    <t>Chi phí đơn hàng đèn nhôm định hình</t>
  </si>
  <si>
    <t>Công Ty TNHH Kỹ Thuật BKS</t>
  </si>
  <si>
    <t>Chi phí đơn hàng ghế nhân viên &amp; tủ hồ sơ</t>
  </si>
  <si>
    <t>Chi phí đơn hàng gạch</t>
  </si>
  <si>
    <t>Công Ty TNHH Gốm Sứ Quốc Tế TPS</t>
  </si>
  <si>
    <t>Chi phí thi công lắp đặt PCCC và di dời đầu báo</t>
  </si>
  <si>
    <t>Hoàng Anh Đức</t>
  </si>
  <si>
    <t>Huỳnh Kim Thành (TC) (nhận qua TK )</t>
  </si>
  <si>
    <t>Chi phí thi công sơn nước</t>
  </si>
  <si>
    <t>Mr.Phát</t>
  </si>
  <si>
    <t>Mr.Hưng - DKO</t>
  </si>
  <si>
    <t>Chi phí cung cấp phụ kiện VVP</t>
  </si>
  <si>
    <t>Chi phí bồn rửa pantry</t>
  </si>
  <si>
    <t>Công Ty TNHH MTV Toàn Minh Tuấn</t>
  </si>
  <si>
    <t>Chi phí bẩy mở inox</t>
  </si>
  <si>
    <t>Vãng Lai (Huỳnh Hải Cương)</t>
  </si>
  <si>
    <t>Chi phí đơn hàng ghế sofa</t>
  </si>
  <si>
    <t>Công Ty TNHH Sản Xuất - Thương Mại - Dịch Vụ Linh Hoàng Gia (Zsofa)</t>
  </si>
  <si>
    <t xml:space="preserve">Chi phí đơn hàng thùng carton ,bọc nilon </t>
  </si>
  <si>
    <t>Chi phí thùng carton</t>
  </si>
  <si>
    <t>Chi phí đơn hàng đá</t>
  </si>
  <si>
    <t>Công Ty TNHH Thương Mại Dịch Vụ Trang Trí Nhà Xinh</t>
  </si>
  <si>
    <t>Chi phí cung cấp và thi công đơn hàng màn sáo</t>
  </si>
  <si>
    <t>0002953</t>
  </si>
  <si>
    <t>Đã lấy hóa đơn : 30/11/2020</t>
  </si>
  <si>
    <t>Công Ty TNHH TM Điện Máy Sài Gòn</t>
  </si>
  <si>
    <t>0000695</t>
  </si>
  <si>
    <t xml:space="preserve">Chi phí đơn hàng đèn </t>
  </si>
  <si>
    <t>Công Ty TNHH Đèn Sợi Quang Việt</t>
  </si>
  <si>
    <t>Chi phí đơn hàng gạch thẻ ốp tường</t>
  </si>
  <si>
    <t>Công Ty TNHH Thương Mại Khánh Hội</t>
  </si>
  <si>
    <t>Chi phí mua kệ sách hình cây có hộc</t>
  </si>
  <si>
    <t>Tiki</t>
  </si>
  <si>
    <t>Chi phí mua chậu xi măng đen đá mài</t>
  </si>
  <si>
    <t>Chi phí mua 1 cây hoa lan ý giả trình mẫu</t>
  </si>
  <si>
    <t>Shopee</t>
  </si>
  <si>
    <t>Chi phí cung cấp và thi công lắp đặt cửa</t>
  </si>
  <si>
    <t>Công Ty CP TM DV Và KT Win - Saigon door</t>
  </si>
  <si>
    <t>Chi phí đơn hàng bàn làm việc lượn chữ L</t>
  </si>
  <si>
    <t>0005498</t>
  </si>
  <si>
    <t xml:space="preserve">Chi phí cây lan ý giả </t>
  </si>
  <si>
    <t>Bi Shop Hà Nội</t>
  </si>
  <si>
    <t>Chi phí mua sỏi trang trí</t>
  </si>
  <si>
    <t>Chi phí cung cấp và thi công lắp đặt đơn hàng bàn ,tủ hồ sơ,bàn lễ tân,kệ bếp</t>
  </si>
  <si>
    <t>0005497</t>
  </si>
  <si>
    <t>Chi phí cung cấp và thi công lắp đặt cửa (gói PS)</t>
  </si>
  <si>
    <t xml:space="preserve">Công Ty CP TM DV Và KT Win </t>
  </si>
  <si>
    <t>Chi phí cung cấp sơn và sửa lại 2 bộ cửa</t>
  </si>
  <si>
    <t>Nguyễn Văn Cường</t>
  </si>
  <si>
    <t>Chi phí cung cấp và thi công lắp đặt bảng đèn</t>
  </si>
  <si>
    <t>Chi phí cung cấp và thi công lắp đặt cửa sắt lùa</t>
  </si>
  <si>
    <t>Chi phí đơn hàng bồn rửa chén</t>
  </si>
  <si>
    <t>Công Ty TNHH Hoàng Anh Home</t>
  </si>
  <si>
    <t>Chi phí cung cấp và thi công lắp đặt cửa (gói PS) lần 2</t>
  </si>
  <si>
    <t>Công Ty CP TM DV Và KT Win</t>
  </si>
  <si>
    <t>Chi phí đơn hàng xốp trang trí chậu cây lan</t>
  </si>
  <si>
    <t>Hoa Đăng Đức Lương</t>
  </si>
  <si>
    <t>Chi phí đặt mua 4 bộ ghế sofa</t>
  </si>
  <si>
    <t>Công Ty TNHH SX TM &amp; DV Đông Ngàn</t>
  </si>
  <si>
    <t>Công Ty TNHH Thương Mại Dịch Vụ Đầu Tư Sao Mai Việt</t>
  </si>
  <si>
    <t>Chi phí thi công lắp đặt vách cỏ ,vách rêu nhân tạo</t>
  </si>
  <si>
    <t>Công Ty TNHH Dịch Vụ Thương Mại Trang Thương</t>
  </si>
  <si>
    <t>HSC</t>
  </si>
  <si>
    <t>Thi công gia công đồ mộc (HSC)</t>
  </si>
  <si>
    <t>Đồ mộc (HSC)</t>
  </si>
  <si>
    <t>Cung cấp và thi công lắp đặt decal (HSC)</t>
  </si>
  <si>
    <t>DIAG NGUYẾN DU</t>
  </si>
  <si>
    <t>Chi phí tiếp khách Diag Nguyễn Du</t>
  </si>
  <si>
    <t>Chi phí điện công trình</t>
  </si>
  <si>
    <t>Công Ty Điện Lực Sài Gòn</t>
  </si>
  <si>
    <t>Chi phí đơn hàng vật tư nước</t>
  </si>
  <si>
    <t>Chi phí cung cấp và thi công lắp đặt cửa cuốn</t>
  </si>
  <si>
    <t>Công Ty TNHH Cửa Hưng Thịnh Phát</t>
  </si>
  <si>
    <t>Chi phí cung cấp và thi công đục ,cán sàn</t>
  </si>
  <si>
    <t>Chi phí nhân công và vật tư phụ</t>
  </si>
  <si>
    <t>Chi phí bồi dưỡng đào đường nước đô thị</t>
  </si>
  <si>
    <t>Chi phí mua mẫu tấm ốp</t>
  </si>
  <si>
    <t>Công Ty TNHH TM DV Lâm Quang Phát</t>
  </si>
  <si>
    <t>Chi phí cung cấp và thi công lắp đặt alu + kính</t>
  </si>
  <si>
    <t xml:space="preserve">Chi phí đơn hàng gạch </t>
  </si>
  <si>
    <t>Chi phí đơn hàng thiết bị vệ sinh</t>
  </si>
  <si>
    <t>Chi phí mua tấm ốp PVC 3D</t>
  </si>
  <si>
    <t>0000435</t>
  </si>
  <si>
    <t>DIAG NGUYỄN DU</t>
  </si>
  <si>
    <t>In bản vẽ xin phép thi công</t>
  </si>
  <si>
    <t>Công Ty TNHH Thư Quán Sinh Viên</t>
  </si>
  <si>
    <t>Chi phí in proposal cho dự án SJ 1062</t>
  </si>
  <si>
    <t>Chi phí tiếp khách</t>
  </si>
  <si>
    <t>Công Ty TNHH Mr.Beef Steak</t>
  </si>
  <si>
    <t>Công Ty Cổ Phần Đầu Tư Địa Ốc Đại Quang Minh</t>
  </si>
  <si>
    <t>Chi phí quản lý và tư vấn kỹ thuật</t>
  </si>
  <si>
    <t>Công Ty TNHH TM Và DV PCCC Tân Long Hải</t>
  </si>
  <si>
    <t>Chi phí bảo hiểm công trình</t>
  </si>
  <si>
    <t>0003324</t>
  </si>
  <si>
    <t xml:space="preserve">Chi phí bảo hiểm công nhân </t>
  </si>
  <si>
    <t>0003390</t>
  </si>
  <si>
    <t>Chi phí cung cấp và thi công lắp đặt rèm</t>
  </si>
  <si>
    <t>Công Ty TNHH Trung Dương</t>
  </si>
  <si>
    <t>Chi phí hồ sơ công trình</t>
  </si>
  <si>
    <t xml:space="preserve">Chi phí in bản vẽ xin phép thi công </t>
  </si>
  <si>
    <t>Công Ty TNHH MTV Dịch Vụ In Photo</t>
  </si>
  <si>
    <t xml:space="preserve">Chi phí grab </t>
  </si>
  <si>
    <t>Grab ( Nguyễn Đặng Thảo Tiên)</t>
  </si>
  <si>
    <t>Chi phí giấy cuộn carton</t>
  </si>
  <si>
    <t>Chi phí cung cấp và thi công lắp đặt cán nền</t>
  </si>
  <si>
    <t>Chi phí cung cấp và thi công lắp đặt vách ngăn di động</t>
  </si>
  <si>
    <t>Chi phí gạch lát sàn</t>
  </si>
  <si>
    <t>Công Ty CP Ánh Sáng Đương Đại</t>
  </si>
  <si>
    <t xml:space="preserve">Lấy hóa đơn NCC </t>
  </si>
  <si>
    <t>Chi phí đơn hàng bạt nhựa tái sinh</t>
  </si>
  <si>
    <t>Lê Thuận Thành</t>
  </si>
  <si>
    <t>Chi phí đơn hàng bàn họp di động</t>
  </si>
  <si>
    <t>Công Ty TNHH TM Rồng Phương Bắc</t>
  </si>
  <si>
    <t>Chi phí in ấn và đặt xe chuyển bản vẽ xuống Đồng Nai</t>
  </si>
  <si>
    <t>Bèo 3</t>
  </si>
  <si>
    <t>Công Ty TNHH Ifurni</t>
  </si>
  <si>
    <t>Chi phí cung cấp và thi công đơn hàng mộc</t>
  </si>
  <si>
    <t>Chi phí đơn hàng nước</t>
  </si>
  <si>
    <t>Chi phí đơn hàng bàn ,ghế bar</t>
  </si>
  <si>
    <t xml:space="preserve">Chi phí đơn hàng bàn ,ghế </t>
  </si>
  <si>
    <t>06 tháng</t>
  </si>
  <si>
    <t>Chi phí đơn hàng thanh dẫn hướng rèm</t>
  </si>
  <si>
    <t>Công Ty TNHH Thiết Kế Cuộc Sống</t>
  </si>
  <si>
    <t>Chi phí đơn hàng len chân tường</t>
  </si>
  <si>
    <t>Chi phí đơn hàng máy bơm chìm</t>
  </si>
  <si>
    <t>Phước Huệ</t>
  </si>
  <si>
    <t>Chi phí đơn hàng bồn nước ,vòi nước</t>
  </si>
  <si>
    <t>Chi phí đơn hàng gạch lát sàn</t>
  </si>
  <si>
    <t>Công Ty Cổ Phần Ánh Sáng Đương Đại</t>
  </si>
  <si>
    <t>Chi phí cung cấp và thi công lắp đặt đơn hàng máy lạnh</t>
  </si>
  <si>
    <t>Chi phí in bản vẽ ,gửi grab</t>
  </si>
  <si>
    <t>MJ</t>
  </si>
  <si>
    <t xml:space="preserve">Công Ty TNHH Dịch Vụ Bất Động Sản D&amp;P </t>
  </si>
  <si>
    <t>Chi phí cung cấp và thi công lắp đặt cửa và vách chống cháy</t>
  </si>
  <si>
    <t>QBE Insurance (Vietnam) Company Limited</t>
  </si>
  <si>
    <t>Chi phí cung cấp và thi công tấm trải sàn</t>
  </si>
  <si>
    <t>Công Ty TNHH Linh Cầm</t>
  </si>
  <si>
    <t>60 tháng</t>
  </si>
  <si>
    <t>Chi phí mua mẫu đá cubic</t>
  </si>
  <si>
    <t>Chi phí cung cấp và thi công lắp đặt hệ đèn xuyên sáng</t>
  </si>
  <si>
    <t>Công Ty TNHH MTV Xuyên Sáng</t>
  </si>
  <si>
    <t>Công Ty TNHH SX TM DV Cơ Điện Lạnh Việt Tiệp</t>
  </si>
  <si>
    <t>Chi phí đục sàn và vận chuyển xà bần</t>
  </si>
  <si>
    <t xml:space="preserve">Chi phí cung cấp và thi công lắp đặt đơn hàng thảm </t>
  </si>
  <si>
    <t>Công Ty TNHH Thương Mại Ánh Ngọc Thanh</t>
  </si>
  <si>
    <t>Chi phí cung cấp nhân công và vật tư phụ hệ thống điều hòa không khí</t>
  </si>
  <si>
    <t>Công Ty TNHH DV Kỹ Thuật Cơ Điện Lạnh Trung Kiên</t>
  </si>
  <si>
    <t>Chi phí cung cấp và lắp đặt khung thép</t>
  </si>
  <si>
    <t>Chi phí đơn hàng ống nước</t>
  </si>
  <si>
    <t xml:space="preserve">Chi phí thi công thạch cao </t>
  </si>
  <si>
    <t>Chi phí đơn hàng gạch kính</t>
  </si>
  <si>
    <t xml:space="preserve">Chi phí photo bản vẽ </t>
  </si>
  <si>
    <t>Thiên Ấn</t>
  </si>
  <si>
    <t>Chi phí in hồ sơ A1 trình đơn vị PCCC</t>
  </si>
  <si>
    <t>Vãng Lai ( Phạm Nguyễn Bảo Ngọc )</t>
  </si>
  <si>
    <t xml:space="preserve">Khóa điện tử </t>
  </si>
  <si>
    <t>Công Ty TNHH SX TM Hoàng Duy Phát</t>
  </si>
  <si>
    <t>Chi phí thi công film 3M</t>
  </si>
  <si>
    <t>Công Ty TNHH Thương Mại Xây Dựng Sài Gòn Quốc Tế Tiên Phong</t>
  </si>
  <si>
    <t>Chi phí cung cấp và thi công cán sàn</t>
  </si>
  <si>
    <t>Chi phí đơn hàng cáp bu lông treo đèn máng</t>
  </si>
  <si>
    <t>Quốc Lương</t>
  </si>
  <si>
    <t>Chi phí nhận mẫu rèm Acacia</t>
  </si>
  <si>
    <t>Chi phí đơn hàng máy lọc nước nóng lạnh</t>
  </si>
  <si>
    <t>0001063</t>
  </si>
  <si>
    <t>Đã lấy hóa đơn : 29/12/2020</t>
  </si>
  <si>
    <t>0003188</t>
  </si>
  <si>
    <t>Đã lấy hóa đơn : 25/12/2020</t>
  </si>
  <si>
    <t>Chi phí bảo hiểm trách nhiệm người sử dụng lao động</t>
  </si>
  <si>
    <t>0003187</t>
  </si>
  <si>
    <t>Công Ty Cổ Phần ĐT TM DV &amp; SX Hợp Nhất</t>
  </si>
  <si>
    <t>Chi phí đơn hàng tủ rack ,thiết bị</t>
  </si>
  <si>
    <t>Công Ty TNHH TM DV Tin Học Nhân Sinh Phúc</t>
  </si>
  <si>
    <t>Chi phí đơn hàng phụ kiện Hafele</t>
  </si>
  <si>
    <t>Công Ty TNHH PTKITCHEN VIET NAM</t>
  </si>
  <si>
    <t>HTMB AWOT</t>
  </si>
  <si>
    <t>Chi phí tháo dở bàn giao mặt công ty Awot</t>
  </si>
  <si>
    <t>Công Ty TNHH KT Và Xây Dựng CID</t>
  </si>
  <si>
    <t>UR</t>
  </si>
  <si>
    <t>0003063</t>
  </si>
  <si>
    <t>Đã lấy hóa đơn : 18/12/2020</t>
  </si>
  <si>
    <t>Chi phí grab nhận bản vẽ từ công trường gửi về</t>
  </si>
  <si>
    <t>Vãng Lai (Phạm Nguyễn Bảo Ngọc)</t>
  </si>
  <si>
    <t xml:space="preserve">Chi phí cung cấp và thi công lắp đặt thảm </t>
  </si>
  <si>
    <t>HTMB JACCS T19</t>
  </si>
  <si>
    <t>Chi phí vận chuyển nội thất ,tủ bàn ,chuyển hồ sơ</t>
  </si>
  <si>
    <t>TỔNG CÔNG NỢ CÒN PHẢI TRẢ</t>
  </si>
  <si>
    <t>NGÀY THANH TOÁN</t>
  </si>
  <si>
    <t>PHÂN LOẠI</t>
  </si>
  <si>
    <t xml:space="preserve">Chi phí quản lý </t>
  </si>
  <si>
    <t>VPCTY</t>
  </si>
  <si>
    <t>DV RÁC</t>
  </si>
  <si>
    <t>Vật tư</t>
  </si>
  <si>
    <t>In A3</t>
  </si>
  <si>
    <t>CP thi công</t>
  </si>
  <si>
    <t>VỆ SINH CTY</t>
  </si>
  <si>
    <t>PHỤ CẤP THÊM</t>
  </si>
  <si>
    <t>Chiết khấu</t>
  </si>
  <si>
    <t>CÚNG RẰM</t>
  </si>
  <si>
    <t>CP VP, CP khác,…</t>
  </si>
  <si>
    <t xml:space="preserve">CÚNG ÔNG </t>
  </si>
  <si>
    <t>TRÔNG XE</t>
  </si>
  <si>
    <t>MBVP</t>
  </si>
  <si>
    <t>máy cân</t>
  </si>
  <si>
    <t>thước laze</t>
  </si>
  <si>
    <t xml:space="preserve">tiền điện </t>
  </si>
  <si>
    <t>BAO LỤA SẤY</t>
  </si>
  <si>
    <t>Nguyễn Thanh Đạm</t>
  </si>
  <si>
    <t>DV NH</t>
  </si>
  <si>
    <t>phí NH</t>
  </si>
  <si>
    <t>PHÍ GAB</t>
  </si>
  <si>
    <t>IN HỒ SƠ</t>
  </si>
  <si>
    <t>LẮP ĐỒNG HỒ KHO</t>
  </si>
  <si>
    <t>NẠP GAS ML</t>
  </si>
  <si>
    <t>PHÍ GIAO DỊCH TẶNG KH</t>
  </si>
  <si>
    <t>PHÍ TIẾP KHÁCH</t>
  </si>
  <si>
    <t>MS THÚY</t>
  </si>
  <si>
    <t xml:space="preserve">PHÍ KHẢO SÁT </t>
  </si>
  <si>
    <t>BÚT TRÌNH CHIẾU</t>
  </si>
  <si>
    <t>DỤNG CỤ PANTRY</t>
  </si>
  <si>
    <t>Companytrip</t>
  </si>
  <si>
    <t>tạm ứng</t>
  </si>
  <si>
    <t xml:space="preserve">ĐTDĐ </t>
  </si>
  <si>
    <t>Tặng TIVI Thảo TK</t>
  </si>
  <si>
    <t>ủng hộ trẻ em khuyết tật</t>
  </si>
  <si>
    <t xml:space="preserve">Cước phí VNPT </t>
  </si>
  <si>
    <t xml:space="preserve">Tiền lãi + vốn xe ô tô </t>
  </si>
  <si>
    <t>BHXH T9</t>
  </si>
  <si>
    <t>cá nhân</t>
  </si>
  <si>
    <t>Tiền nhà của sêp</t>
  </si>
  <si>
    <t>CHI HỘ</t>
  </si>
  <si>
    <t>Kho Vacons</t>
  </si>
  <si>
    <t>CÔNG ĐOÀN</t>
  </si>
  <si>
    <t>CÁ</t>
  </si>
  <si>
    <t>PANTRY</t>
  </si>
  <si>
    <t>PHÚC LƠI</t>
  </si>
  <si>
    <t>MS TIÊN TK</t>
  </si>
  <si>
    <t>phí  companytrip</t>
  </si>
  <si>
    <t>tổng</t>
  </si>
  <si>
    <t>bánh sn  Thành TC</t>
  </si>
  <si>
    <t>Đặt cuốn catalogue</t>
  </si>
  <si>
    <t>PHÍ BẢO TRÌ PM</t>
  </si>
  <si>
    <t>Mua bảng học english</t>
  </si>
  <si>
    <t>Phí gab team sale</t>
  </si>
  <si>
    <t>In name card</t>
  </si>
  <si>
    <t>Hoa ,chậu,túi giấy</t>
  </si>
  <si>
    <t>Phạm Thị Thanh Hiền</t>
  </si>
  <si>
    <t>Chiết khấu ,quà tặng</t>
  </si>
  <si>
    <t>Phí gửi xe T09/2020</t>
  </si>
  <si>
    <t>Nguyễn Ngọc Bạch</t>
  </si>
  <si>
    <t>Hoàng Thị Dung</t>
  </si>
  <si>
    <t>Gửi xe</t>
  </si>
  <si>
    <t>Phí vệ sinh T09/2020</t>
  </si>
  <si>
    <t>Công Ty TNHH Việt Clean</t>
  </si>
  <si>
    <t>VTB</t>
  </si>
  <si>
    <t>Vệ sinh VP</t>
  </si>
  <si>
    <t>Bánh trung thu nhân viên</t>
  </si>
  <si>
    <t>CP khác</t>
  </si>
  <si>
    <t>Bồi dưỡng cô Thu dọn dẹp văn phòng</t>
  </si>
  <si>
    <t>BDDVVSVP</t>
  </si>
  <si>
    <t>Mua ACCAI (phòng thiết kế)</t>
  </si>
  <si>
    <t>Nguyễn Thị Huệ Quyên</t>
  </si>
  <si>
    <t>Công cụ dụng cụ</t>
  </si>
  <si>
    <t>Cây kiểng cho văn phòng</t>
  </si>
  <si>
    <t>Thuê VP T09/2020</t>
  </si>
  <si>
    <t>Thuê VP+Kho</t>
  </si>
  <si>
    <t>Trần Thị Ánh Tuyết</t>
  </si>
  <si>
    <t>Thuê VP</t>
  </si>
  <si>
    <t>Tiền nước VP</t>
  </si>
  <si>
    <t>Công Ty Cấp Nước Gia Định</t>
  </si>
  <si>
    <t>Nước VP</t>
  </si>
  <si>
    <t>Thiết bị chuyển đổi Audio + Ổ cắm điện</t>
  </si>
  <si>
    <t>Thuê VP Hà Nội (10/10-09/04/2021)</t>
  </si>
  <si>
    <t>Thuê VP Hà Nội</t>
  </si>
  <si>
    <t>Xăng xe,gửi xe</t>
  </si>
  <si>
    <t>Công tác phí</t>
  </si>
  <si>
    <t>Thực phẩm</t>
  </si>
  <si>
    <t>Điện thoại VNPT T09/2020</t>
  </si>
  <si>
    <t>Trung Tâm Kinh Doanh VNPT Thành Phố Hồ Chí Minh</t>
  </si>
  <si>
    <t>Điện thoại</t>
  </si>
  <si>
    <t xml:space="preserve">Chi phí ăn uống tiếp khách </t>
  </si>
  <si>
    <t>Grab doanh nghiệp T09/2020</t>
  </si>
  <si>
    <t>Công Ty TNHH Grap</t>
  </si>
  <si>
    <t>Grab</t>
  </si>
  <si>
    <t>Khung treo ti vi ,công lắp</t>
  </si>
  <si>
    <t>Chi phí văn phòng phẩm cho Vacons</t>
  </si>
  <si>
    <t>Công Ty TNHH Thương Mại Dịch Vụ Văn Phòng Phẩm Fast</t>
  </si>
  <si>
    <t>Chi Nhánh 7 Công Ty Cổ Phần Niso</t>
  </si>
  <si>
    <t>Nguyễn Huỳnh Lộc</t>
  </si>
  <si>
    <t>Phí đóng bảo hiểm thay còi xe ,vá lớp xe</t>
  </si>
  <si>
    <t>Thuê văn phòng ( Tầng 5 tòa nhà 132-134 Điện Biên Phủ ,Phường Đa Kao ,Quận 1,Tp.HCM</t>
  </si>
  <si>
    <t>Công Ty TNHH Tư Vấn Phát Triển Nam Việt Luật</t>
  </si>
  <si>
    <t>Thuê VP Điện Biên Phủ</t>
  </si>
  <si>
    <t>Phí 3 tháng Mail Server</t>
  </si>
  <si>
    <t>Công Ty TNHH P.A Việt Nam</t>
  </si>
  <si>
    <t>Internet</t>
  </si>
  <si>
    <t>Tặng quà cho khách</t>
  </si>
  <si>
    <t>Phạm Thị Thương</t>
  </si>
  <si>
    <t>Phí dịch vụ nhập hàng T07+T08+T09+T10</t>
  </si>
  <si>
    <t>Hưng Spec</t>
  </si>
  <si>
    <t>Nguyễn Thị Bích Ngọc</t>
  </si>
  <si>
    <t>Dịch Vụ VAT</t>
  </si>
  <si>
    <t xml:space="preserve">Hoa tặng khách hàng của Anh Mỹ  ngày 20/10 </t>
  </si>
  <si>
    <t>Cửa Hàng Bán Lẻ Hoa &amp; Dịch Vụ Hoa ( Dalat Hasfarm)</t>
  </si>
  <si>
    <t>Phí ngân hàng</t>
  </si>
  <si>
    <t>Ngân Hàng TMCP Công Thương Việt Nam</t>
  </si>
  <si>
    <t>Vay mua xe</t>
  </si>
  <si>
    <t>BHXH T10</t>
  </si>
  <si>
    <t>Bảo Hiểm Xã Hội Quận Bình Thạnh</t>
  </si>
  <si>
    <t>BHXH</t>
  </si>
  <si>
    <t>Chi hộ</t>
  </si>
  <si>
    <t>Thuê kho</t>
  </si>
  <si>
    <t>Phí giao hoa tặng KH ngày 20/10/2020</t>
  </si>
  <si>
    <t>Nguyễn Đặng Thảo Tiên</t>
  </si>
  <si>
    <t>LALAMOVE</t>
  </si>
  <si>
    <t>Phan Thanh Sáng</t>
  </si>
  <si>
    <t xml:space="preserve">Lẵng hoa + chậu </t>
  </si>
  <si>
    <t>Reset Main máy EPSON L1800</t>
  </si>
  <si>
    <t>Công Ty TNHH Đầu Tư Công Nghệ Nguyễn Phan</t>
  </si>
  <si>
    <t>Sữa chữa máy móc , thiết bị</t>
  </si>
  <si>
    <t>Xăng xe</t>
  </si>
  <si>
    <t>Công Ty Cổ Phần Cơ Khí Xăng Dầu</t>
  </si>
  <si>
    <t>Tiến Khoa</t>
  </si>
  <si>
    <t>TT kết hợp nhân ngày 20/10, sinh nhật nhân viên tháng 10/2020 
và chúc mừng trúng thầu các dự án mới (DIAG, MAYORA, UOA)</t>
  </si>
  <si>
    <t>CP phúc lợi</t>
  </si>
  <si>
    <t>Quỹ từ thiện hướng về đồng bào miền Trung</t>
  </si>
  <si>
    <t>Hội từ thiện Thiện Tâm</t>
  </si>
  <si>
    <t>Từ thiện</t>
  </si>
  <si>
    <t>Thay bản lề laptop DELL</t>
  </si>
  <si>
    <t>Sửa Iphone x ĐT Laptop Surface Macbook Đồng Hồ Tivi</t>
  </si>
  <si>
    <t>Bút Laze trình chiếu</t>
  </si>
  <si>
    <t>Công cụ , dụng cụ</t>
  </si>
  <si>
    <t>Bổ sung thuế GTGT</t>
  </si>
  <si>
    <t>Chi Cục Thuế Quận Bình Thạnh</t>
  </si>
  <si>
    <t>Thuế GTGT</t>
  </si>
  <si>
    <t>Nạp điện thoại cho Sếp 0902 987 998</t>
  </si>
  <si>
    <t>Mobi</t>
  </si>
  <si>
    <t>Máy lọc không khí Samsung AX34R3020WW/SW</t>
  </si>
  <si>
    <t>Lazada</t>
  </si>
  <si>
    <t>Chi phúc lợi mừng đám cưới nhân viên (Mr Lộc)</t>
  </si>
  <si>
    <t>Phí dịch vụ ngân hàng</t>
  </si>
  <si>
    <t>SHB</t>
  </si>
  <si>
    <t>In thiệp chúc mừng khai trương văn phòng SRF</t>
  </si>
  <si>
    <t>In ấn</t>
  </si>
  <si>
    <t>Hồ cá thủy sinh phòng Sếp</t>
  </si>
  <si>
    <t>Tiền rác T10/2020</t>
  </si>
  <si>
    <t>Rác</t>
  </si>
  <si>
    <t>Tạm ứng đợt 1(50%) thủ tục xin cấp chứng chỉ năng lực hoạt động xây dựng</t>
  </si>
  <si>
    <t>Công Ty CP - TVTK - ĐT TM Xây Dựng An Thịnh Phát</t>
  </si>
  <si>
    <t>Thêm cây vào hồ cá thủy sinh</t>
  </si>
  <si>
    <t>Phí gửi xe T10/2020</t>
  </si>
  <si>
    <t>Hoa trái cây cúng ông địa + chìa khóa thêm cho cổng công ty</t>
  </si>
  <si>
    <t>Tiếp khách  - team Hoàng Phúc</t>
  </si>
  <si>
    <t>Gongcha</t>
  </si>
  <si>
    <t>Giải ngân quỹ phúc lợi năm 2019 - Huỳnh Kim Thành</t>
  </si>
  <si>
    <t>ln</t>
  </si>
  <si>
    <t>Đổi ga T10/2020</t>
  </si>
  <si>
    <t>Thay bóng đèn toilet văn phòng công ty</t>
  </si>
  <si>
    <t>Sữa chữa văn phòng</t>
  </si>
  <si>
    <t>Phí giáo viên lớp học Tiếng Anh Vacons từ 28/09-30/10/2020</t>
  </si>
  <si>
    <t>Nguyễn Thị Mỹ Hạnh</t>
  </si>
  <si>
    <t>In bao thư thiệp</t>
  </si>
  <si>
    <t>Công Ty TNHH TM DV In Ấn Trí Đạt</t>
  </si>
  <si>
    <t>Nguyễn Ngọc Khánh Đoan</t>
  </si>
  <si>
    <t>Thuê VP T11/2020</t>
  </si>
  <si>
    <t>Cước chuyển phát T07+T08/2020</t>
  </si>
  <si>
    <t>Tổng công ty cổ phần bưu chính Viettel</t>
  </si>
  <si>
    <t>CPN</t>
  </si>
  <si>
    <t>Cước chuyển phát T09/2020</t>
  </si>
  <si>
    <t>Phí vệ sinh T10/2020</t>
  </si>
  <si>
    <t>Số 49 Đặng Thùy Trâm</t>
  </si>
  <si>
    <t>Phụ cấp cô dọn dẹp</t>
  </si>
  <si>
    <t>Chân máy chiếu phòng A.Mỹ</t>
  </si>
  <si>
    <t>Chia buồn cùng gia đình Mr Đặng Ngọc Thắng</t>
  </si>
  <si>
    <t>Vòng hoa chia buồn cùng gia đình Mr Đặng Ngọc Thắng</t>
  </si>
  <si>
    <t>Hội phí tham gia hiệp hội thiết kế VDAS</t>
  </si>
  <si>
    <t>Hiệp Hội Thiết Kế Mẫu Và Sáng Tạo Mỹ Thuật VN - VP Phía Nam</t>
  </si>
  <si>
    <t>Chi phí điện thoại T10/2020</t>
  </si>
  <si>
    <t>Trung Tâm Kinh Doanh VNPT Thành Phố Hồ Chí Minh - Chi Nhánh Tổng Công Ty Dịch Vụ Viễn Thông</t>
  </si>
  <si>
    <t>CP điện thoại</t>
  </si>
  <si>
    <t>Chi phí điện thoại T10/2020 (Mr Trí sử dụng)</t>
  </si>
  <si>
    <t>Chi phí Grab T10/2020</t>
  </si>
  <si>
    <t>Công Ty TNHH Grab</t>
  </si>
  <si>
    <t>CP Grab</t>
  </si>
  <si>
    <t>Chi phí Grab T10/2020 (Sếp Mỹ)</t>
  </si>
  <si>
    <t>Bánh kem sinh nhật T11/2020</t>
  </si>
  <si>
    <t>Chi phí thực phẩm</t>
  </si>
  <si>
    <t>Mực in màu Inktec</t>
  </si>
  <si>
    <t>Tiền rác T11/2020</t>
  </si>
  <si>
    <t>Cước chuyển phát T10/2020</t>
  </si>
  <si>
    <t>Chi phí mua máy in màu Epson 7710</t>
  </si>
  <si>
    <t>Mực in Ricoh</t>
  </si>
  <si>
    <t>Phí nạp mực máy in ,mua hộp mực</t>
  </si>
  <si>
    <t>Chi phí cước internet 06 tháng kho công ty</t>
  </si>
  <si>
    <t>VNPT</t>
  </si>
  <si>
    <t>Chi phí đăng ký hệ thống mạng đấu thầu quốc gia</t>
  </si>
  <si>
    <t>Trung Tâm Đấu Thầu Qua Mạng Quốc Gia</t>
  </si>
  <si>
    <t xml:space="preserve">Phí giáo viên lớp học Tiếng Anh Vacons 07 buổi </t>
  </si>
  <si>
    <t>Phí gửi xe T11/2020</t>
  </si>
  <si>
    <t>Trần Thị Huyền Trân</t>
  </si>
  <si>
    <t>Chi phí mua trái cây,công chứng ,photo</t>
  </si>
  <si>
    <t>Chi phí dịch vụ giấy phép kinh doanh công ty mới</t>
  </si>
  <si>
    <t>Nguyễn Thanh Tùng</t>
  </si>
  <si>
    <t>Chi phí mua cây ,hoa tặng đối tác</t>
  </si>
  <si>
    <t xml:space="preserve">CN Cty TNHH Dalat Hasfarm </t>
  </si>
  <si>
    <t>Chi phí gia hạn phần mềm BKAV</t>
  </si>
  <si>
    <t>Chi phí mua tên miền Vaconsreal.com.vn &amp; nâng cấp hosting</t>
  </si>
  <si>
    <t>Chi phí thay mực máy in A3</t>
  </si>
  <si>
    <t>Chi phí điện thoại T11/2020</t>
  </si>
  <si>
    <t>Chi phí điện thoại T11/2020 (Mr Trí sử dụng)</t>
  </si>
  <si>
    <t>Cước chuyển phát T11/2020</t>
  </si>
  <si>
    <t>Chi phí Grab T11/2020</t>
  </si>
  <si>
    <t>Lê Nguyễn Ngọc Nhung</t>
  </si>
  <si>
    <t>Chi phí mua lẵng hoa (RI 1075)</t>
  </si>
  <si>
    <t>Mua bìa dựng hồ sơ thầu</t>
  </si>
  <si>
    <t>Công Ty TNHH TM DV PT Phúc Thịnh</t>
  </si>
  <si>
    <t>Phạm Nguyễn Bảo Ngọc</t>
  </si>
  <si>
    <t>Chi phí mua hoa tặng khách hàng</t>
  </si>
  <si>
    <t>Hoa Tươi Cỏ Xuân</t>
  </si>
  <si>
    <t>Tiền rác T12/2020</t>
  </si>
  <si>
    <t xml:space="preserve">Chi phí mua USB ,ổ cắm điện </t>
  </si>
  <si>
    <t>Phí gửi xe T12/2020</t>
  </si>
  <si>
    <t>Nguyễn Hoàng Luân</t>
  </si>
  <si>
    <t>Chi phí mua vé tham gia Event VDAS</t>
  </si>
  <si>
    <t>Công Ty TNHH PT Thiết Kế Việt Nam</t>
  </si>
  <si>
    <t>Phí giáo viên lớp học Tiếng Anh Vacons từ 01+03+08+15+22/12</t>
  </si>
  <si>
    <t>Trần Gia Minh</t>
  </si>
  <si>
    <t>Chi phí mua hoa và trái cây,đồ dùng Vacons</t>
  </si>
  <si>
    <t>Tổng cộng</t>
  </si>
  <si>
    <t xml:space="preserve">Nam Thuận ENEGRY </t>
  </si>
  <si>
    <t>AQUA SONATUS</t>
  </si>
  <si>
    <t>Nam Thuận T19</t>
  </si>
  <si>
    <t>Số đã tt 2020</t>
  </si>
  <si>
    <t>TỔNG ĐÃ THANH TOÁN 2021</t>
  </si>
  <si>
    <t>đã trả (2020+2021)</t>
  </si>
  <si>
    <t>CÔNG TRÌNH
(1)</t>
  </si>
  <si>
    <t>MÃ CÔNG TRÌNH
(2)</t>
  </si>
  <si>
    <t>HẠNG MỤC
(3)</t>
  </si>
  <si>
    <t>NCC
(4)</t>
  </si>
  <si>
    <t>Số đã tt 2020
(5)</t>
  </si>
  <si>
    <t>BG/GTHĐ
(6)</t>
  </si>
  <si>
    <t>GIÁ TRỊ QUYẾT TOÁN 
(7)</t>
  </si>
  <si>
    <t xml:space="preserve"> ĐỢT 1
(8)</t>
  </si>
  <si>
    <t>ĐỢT 2
(9)</t>
  </si>
  <si>
    <t xml:space="preserve">  ĐỢT 3
(10)</t>
  </si>
  <si>
    <t xml:space="preserve"> ĐỢT 4
(10)</t>
  </si>
  <si>
    <t>TỔNG ĐÃ THANH TOÁN 2021
(10)</t>
  </si>
  <si>
    <t>SỐ TIỀN HĐƠN (ĐÃ NHẬN HĐƠN)
(14)</t>
  </si>
  <si>
    <t>đã trả (2020+2021)
(12)
= (5)+(10)</t>
  </si>
  <si>
    <t xml:space="preserve">TỔNG SỐ TIỀN CÒN PHẢI TRẢ
(13)
= IF( (7)="", (6)-(12), (7)-12))
</t>
  </si>
  <si>
    <t>DỰ ÁN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</si>
</sst>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\ _₫_-;\-* #,##0\ _₫_-;_-* &quot;-&quot;??\ _₫_-;_-@_-"/>
    <numFmt numFmtId="165" formatCode="_-* #,##0.0\ _₫_-;\-* #,##0.0\ _₫_-;_-* &quot;-&quot;??\ _₫_-;_-@_-"/>
    <numFmt numFmtId="166" formatCode="_(* #,##0_);_(* \(#,##0\);_(* &quot;-&quot;??_);_(@_)"/>
    <numFmt numFmtId="167" formatCode="_(* #,##0.0_);_(* \(#,##0.0\);_(* &quot;-&quot;??_);_(@_)"/>
  </numFmts>
  <fonts count="7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20"/>
      <color theme="1"/>
      <name val="Times New Roman"/>
      <family val="1"/>
    </font>
    <font>
      <b/>
      <sz val="9"/>
      <color indexed="81"/>
      <name val="Tahoma"/>
      <family val="2"/>
    </font>
    <font>
      <b/>
      <sz val="15"/>
      <color theme="1"/>
      <name val="Times New Roman"/>
      <family val="1"/>
    </font>
    <font>
      <b/>
      <sz val="15"/>
      <color rgb="FFFF0000"/>
      <name val="Times New Roman"/>
      <family val="1"/>
    </font>
    <font>
      <sz val="15"/>
      <color theme="1"/>
      <name val="Times New Roman"/>
      <family val="1"/>
    </font>
    <font>
      <sz val="15"/>
      <color rgb="FF000000"/>
      <name val="Arial"/>
      <family val="2"/>
    </font>
    <font>
      <b/>
      <i/>
      <sz val="15"/>
      <color theme="1"/>
      <name val="Times New Roman"/>
      <family val="1"/>
    </font>
    <font>
      <i/>
      <sz val="15"/>
      <color theme="1"/>
      <name val="Times New Roman"/>
      <family val="1"/>
    </font>
    <font>
      <sz val="15"/>
      <color rgb="FFFF0000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5"/>
      <color rgb="FF000000"/>
      <name val="Times New Roman"/>
      <family val="1"/>
    </font>
    <font>
      <i/>
      <sz val="13"/>
      <color theme="1"/>
      <name val="Times New Roman"/>
      <family val="1"/>
    </font>
    <font>
      <i/>
      <sz val="13"/>
      <name val="Times New Roman"/>
      <family val="1"/>
    </font>
    <font>
      <i/>
      <sz val="12"/>
      <color theme="1"/>
      <name val="Times New Roman"/>
      <family val="1"/>
    </font>
    <font>
      <b/>
      <u val="singleAccounting"/>
      <sz val="17"/>
      <color theme="1"/>
      <name val="Times New Roman"/>
      <family val="1"/>
    </font>
    <font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6"/>
      <name val="Times New Roman"/>
      <family val="1"/>
    </font>
    <font>
      <b/>
      <sz val="16"/>
      <color rgb="FFFF0000"/>
      <name val="Times New Roman"/>
      <family val="1"/>
    </font>
    <font>
      <b/>
      <sz val="30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rgb="FFFF0000"/>
      <name val="Times New Roman"/>
      <family val="1"/>
    </font>
    <font>
      <sz val="11"/>
      <color rgb="FFFF0000"/>
      <name val="Calibri"/>
      <family val="2"/>
      <charset val="163"/>
      <scheme val="minor"/>
    </font>
    <font>
      <sz val="13"/>
      <color rgb="FFFF0000"/>
      <name val="Times New Roman"/>
      <family val="1"/>
    </font>
    <font>
      <b/>
      <sz val="50"/>
      <color theme="1"/>
      <name val="Times New Roman"/>
      <family val="1"/>
    </font>
    <font>
      <b/>
      <sz val="50"/>
      <color rgb="FFFF0000"/>
      <name val="Times New Roman"/>
      <family val="1"/>
    </font>
    <font>
      <sz val="13"/>
      <name val="Times New Roman"/>
      <family val="1"/>
    </font>
    <font>
      <b/>
      <sz val="20"/>
      <color rgb="FFFF0000"/>
      <name val="Times New Roman"/>
      <family val="1"/>
    </font>
    <font>
      <i/>
      <sz val="12"/>
      <name val="Times New Roman"/>
      <family val="1"/>
    </font>
    <font>
      <b/>
      <i/>
      <sz val="12"/>
      <color rgb="FFFF0000"/>
      <name val="Times New Roman"/>
      <family val="1"/>
    </font>
    <font>
      <b/>
      <i/>
      <sz val="12"/>
      <name val="Times New Roman"/>
      <family val="1"/>
    </font>
    <font>
      <b/>
      <sz val="13"/>
      <name val="Times New Roman"/>
      <family val="1"/>
    </font>
    <font>
      <sz val="11"/>
      <name val="Calibri"/>
      <family val="2"/>
      <charset val="163"/>
      <scheme val="minor"/>
    </font>
    <font>
      <sz val="12"/>
      <color theme="1"/>
      <name val="Times New Roman"/>
      <family val="1"/>
    </font>
    <font>
      <i/>
      <sz val="13"/>
      <color rgb="FFFF0000"/>
      <name val="Times New Roman"/>
      <family val="1"/>
    </font>
    <font>
      <i/>
      <sz val="15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28"/>
      <color theme="1"/>
      <name val="Times New Roman"/>
      <family val="1"/>
    </font>
    <font>
      <b/>
      <sz val="13"/>
      <color rgb="FFFF0000"/>
      <name val="Times New Roman"/>
      <family val="1"/>
    </font>
    <font>
      <sz val="9"/>
      <color indexed="81"/>
      <name val="Tahoma"/>
      <family val="2"/>
    </font>
    <font>
      <b/>
      <sz val="36"/>
      <color rgb="FFFF000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8"/>
      <color rgb="FFFF0000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8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20"/>
      <name val="Times New Roman"/>
      <family val="1"/>
    </font>
    <font>
      <b/>
      <sz val="14"/>
      <color rgb="FFFF0000"/>
      <name val="Times New Roman"/>
      <family val="1"/>
    </font>
    <font>
      <b/>
      <sz val="16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.5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charset val="163"/>
    </font>
    <font>
      <b/>
      <sz val="9"/>
      <color indexed="81"/>
      <name val="Tahoma"/>
      <charset val="163"/>
    </font>
  </fonts>
  <fills count="2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8CC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ck">
        <color indexed="64"/>
      </right>
      <top style="dotted">
        <color indexed="64"/>
      </top>
      <bottom/>
      <diagonal/>
    </border>
    <border>
      <left style="thick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/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29">
    <xf numFmtId="0" fontId="0" fillId="0" borderId="0" xfId="0"/>
    <xf numFmtId="164" fontId="6" fillId="0" borderId="0" xfId="1" applyNumberFormat="1" applyFont="1" applyAlignment="1">
      <alignment horizontal="center" vertical="center"/>
    </xf>
    <xf numFmtId="43" fontId="6" fillId="0" borderId="0" xfId="1" applyFont="1" applyAlignment="1">
      <alignment horizontal="center" vertical="center" wrapText="1"/>
    </xf>
    <xf numFmtId="43" fontId="6" fillId="0" borderId="0" xfId="1" applyFont="1" applyAlignment="1">
      <alignment horizontal="center"/>
    </xf>
    <xf numFmtId="43" fontId="6" fillId="0" borderId="0" xfId="1" applyFont="1" applyAlignment="1">
      <alignment horizontal="center" vertical="center"/>
    </xf>
    <xf numFmtId="43" fontId="6" fillId="0" borderId="0" xfId="1" applyFont="1"/>
    <xf numFmtId="164" fontId="7" fillId="0" borderId="0" xfId="0" applyNumberFormat="1" applyFont="1" applyAlignment="1">
      <alignment horizontal="center"/>
    </xf>
    <xf numFmtId="164" fontId="8" fillId="0" borderId="0" xfId="1" applyNumberFormat="1" applyFont="1" applyAlignment="1">
      <alignment horizontal="center" vertical="center"/>
    </xf>
    <xf numFmtId="43" fontId="9" fillId="0" borderId="0" xfId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43" fontId="4" fillId="3" borderId="2" xfId="1" applyFont="1" applyFill="1" applyBorder="1" applyAlignment="1">
      <alignment horizontal="center" vertical="center" wrapText="1"/>
    </xf>
    <xf numFmtId="43" fontId="4" fillId="3" borderId="2" xfId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 wrapText="1"/>
    </xf>
    <xf numFmtId="164" fontId="4" fillId="4" borderId="2" xfId="1" applyNumberFormat="1" applyFont="1" applyFill="1" applyBorder="1" applyAlignment="1">
      <alignment horizontal="center" vertical="center" wrapText="1"/>
    </xf>
    <xf numFmtId="164" fontId="4" fillId="5" borderId="2" xfId="1" applyNumberFormat="1" applyFont="1" applyFill="1" applyBorder="1" applyAlignment="1">
      <alignment horizontal="center" vertical="center" wrapText="1"/>
    </xf>
    <xf numFmtId="43" fontId="4" fillId="6" borderId="3" xfId="1" applyFont="1" applyFill="1" applyBorder="1" applyAlignment="1">
      <alignment horizontal="center" vertical="center"/>
    </xf>
    <xf numFmtId="43" fontId="4" fillId="3" borderId="4" xfId="1" applyFont="1" applyFill="1" applyBorder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64" fontId="6" fillId="0" borderId="6" xfId="1" applyNumberFormat="1" applyFont="1" applyBorder="1" applyAlignment="1">
      <alignment horizontal="center" vertical="center"/>
    </xf>
    <xf numFmtId="43" fontId="6" fillId="0" borderId="6" xfId="1" applyFont="1" applyBorder="1" applyAlignment="1">
      <alignment horizontal="center" vertical="center" wrapText="1"/>
    </xf>
    <xf numFmtId="43" fontId="6" fillId="0" borderId="6" xfId="1" applyFont="1" applyBorder="1" applyAlignment="1">
      <alignment horizontal="center"/>
    </xf>
    <xf numFmtId="164" fontId="10" fillId="0" borderId="6" xfId="1" applyNumberFormat="1" applyFont="1" applyBorder="1" applyAlignment="1">
      <alignment horizontal="center" vertical="center"/>
    </xf>
    <xf numFmtId="43" fontId="6" fillId="0" borderId="7" xfId="1" applyFont="1" applyBorder="1" applyAlignment="1">
      <alignment horizontal="center" vertical="center"/>
    </xf>
    <xf numFmtId="43" fontId="6" fillId="0" borderId="8" xfId="1" applyFont="1" applyBorder="1" applyAlignment="1">
      <alignment horizontal="center" vertical="center"/>
    </xf>
    <xf numFmtId="43" fontId="6" fillId="0" borderId="9" xfId="1" applyFont="1" applyBorder="1" applyAlignment="1">
      <alignment horizontal="center" vertical="center"/>
    </xf>
    <xf numFmtId="164" fontId="6" fillId="0" borderId="11" xfId="1" applyNumberFormat="1" applyFont="1" applyBorder="1" applyAlignment="1">
      <alignment horizontal="center" vertical="center"/>
    </xf>
    <xf numFmtId="43" fontId="6" fillId="0" borderId="11" xfId="1" applyFont="1" applyBorder="1" applyAlignment="1">
      <alignment horizontal="center" vertical="center" wrapText="1"/>
    </xf>
    <xf numFmtId="43" fontId="6" fillId="0" borderId="11" xfId="1" applyFont="1" applyBorder="1" applyAlignment="1">
      <alignment horizontal="center"/>
    </xf>
    <xf numFmtId="164" fontId="10" fillId="0" borderId="11" xfId="1" applyNumberFormat="1" applyFont="1" applyBorder="1" applyAlignment="1">
      <alignment horizontal="center" vertical="center"/>
    </xf>
    <xf numFmtId="43" fontId="6" fillId="0" borderId="12" xfId="1" applyFont="1" applyBorder="1" applyAlignment="1">
      <alignment horizontal="center" vertical="center"/>
    </xf>
    <xf numFmtId="43" fontId="6" fillId="0" borderId="13" xfId="1" applyFont="1" applyBorder="1" applyAlignment="1">
      <alignment horizontal="center" vertical="center"/>
    </xf>
    <xf numFmtId="43" fontId="6" fillId="0" borderId="11" xfId="1" applyFont="1" applyBorder="1" applyAlignment="1">
      <alignment horizontal="center" vertical="center"/>
    </xf>
    <xf numFmtId="43" fontId="6" fillId="0" borderId="15" xfId="1" applyFont="1" applyBorder="1" applyAlignment="1">
      <alignment horizontal="center" vertical="center"/>
    </xf>
    <xf numFmtId="43" fontId="6" fillId="0" borderId="16" xfId="1" applyFont="1" applyBorder="1" applyAlignment="1">
      <alignment horizontal="center" vertical="center"/>
    </xf>
    <xf numFmtId="14" fontId="6" fillId="0" borderId="11" xfId="1" applyNumberFormat="1" applyFont="1" applyBorder="1" applyAlignment="1">
      <alignment horizontal="center" vertical="center"/>
    </xf>
    <xf numFmtId="43" fontId="6" fillId="0" borderId="11" xfId="1" applyFont="1" applyFill="1" applyBorder="1" applyAlignment="1">
      <alignment horizontal="center" vertical="center" wrapText="1"/>
    </xf>
    <xf numFmtId="43" fontId="6" fillId="0" borderId="11" xfId="1" applyFont="1" applyFill="1" applyBorder="1" applyAlignment="1">
      <alignment horizontal="center"/>
    </xf>
    <xf numFmtId="164" fontId="6" fillId="0" borderId="11" xfId="1" applyNumberFormat="1" applyFont="1" applyFill="1" applyBorder="1" applyAlignment="1">
      <alignment horizontal="center" vertical="center"/>
    </xf>
    <xf numFmtId="43" fontId="6" fillId="0" borderId="16" xfId="1" applyFont="1" applyFill="1" applyBorder="1" applyAlignment="1">
      <alignment horizontal="center" vertical="center"/>
    </xf>
    <xf numFmtId="43" fontId="6" fillId="0" borderId="15" xfId="1" applyFont="1" applyFill="1" applyBorder="1" applyAlignment="1">
      <alignment horizontal="center" vertical="center"/>
    </xf>
    <xf numFmtId="43" fontId="6" fillId="0" borderId="11" xfId="1" applyFont="1" applyFill="1" applyBorder="1" applyAlignment="1">
      <alignment horizontal="center" vertical="center"/>
    </xf>
    <xf numFmtId="43" fontId="6" fillId="0" borderId="0" xfId="1" applyFont="1" applyFill="1"/>
    <xf numFmtId="43" fontId="6" fillId="0" borderId="16" xfId="1" quotePrefix="1" applyFont="1" applyBorder="1" applyAlignment="1">
      <alignment horizontal="center" vertical="center" wrapText="1"/>
    </xf>
    <xf numFmtId="43" fontId="6" fillId="0" borderId="16" xfId="1" quotePrefix="1" applyFont="1" applyBorder="1" applyAlignment="1">
      <alignment horizontal="center" vertical="center"/>
    </xf>
    <xf numFmtId="43" fontId="6" fillId="0" borderId="14" xfId="1" applyFont="1" applyBorder="1" applyAlignment="1">
      <alignment horizontal="center" vertical="center" wrapText="1"/>
    </xf>
    <xf numFmtId="43" fontId="6" fillId="0" borderId="14" xfId="1" applyFont="1" applyBorder="1" applyAlignment="1">
      <alignment horizontal="center"/>
    </xf>
    <xf numFmtId="43" fontId="10" fillId="0" borderId="11" xfId="1" applyFont="1" applyBorder="1" applyAlignment="1">
      <alignment horizontal="center" vertical="center" wrapText="1"/>
    </xf>
    <xf numFmtId="43" fontId="10" fillId="0" borderId="11" xfId="1" applyFont="1" applyBorder="1" applyAlignment="1">
      <alignment horizontal="center" wrapText="1"/>
    </xf>
    <xf numFmtId="43" fontId="10" fillId="0" borderId="16" xfId="1" applyFont="1" applyBorder="1" applyAlignment="1">
      <alignment horizontal="center" vertical="center"/>
    </xf>
    <xf numFmtId="43" fontId="10" fillId="0" borderId="15" xfId="1" applyFont="1" applyBorder="1" applyAlignment="1">
      <alignment horizontal="center" vertical="center"/>
    </xf>
    <xf numFmtId="43" fontId="10" fillId="0" borderId="11" xfId="1" applyFont="1" applyBorder="1" applyAlignment="1">
      <alignment horizontal="center" vertical="center"/>
    </xf>
    <xf numFmtId="43" fontId="10" fillId="0" borderId="0" xfId="1" applyFont="1"/>
    <xf numFmtId="43" fontId="10" fillId="0" borderId="14" xfId="1" applyFont="1" applyBorder="1" applyAlignment="1">
      <alignment horizontal="center" vertical="center" wrapText="1"/>
    </xf>
    <xf numFmtId="43" fontId="10" fillId="0" borderId="14" xfId="1" applyFont="1" applyBorder="1" applyAlignment="1">
      <alignment horizontal="center" wrapText="1"/>
    </xf>
    <xf numFmtId="43" fontId="6" fillId="0" borderId="20" xfId="1" applyFont="1" applyBorder="1" applyAlignment="1">
      <alignment horizontal="center" vertical="center"/>
    </xf>
    <xf numFmtId="164" fontId="11" fillId="4" borderId="20" xfId="1" applyNumberFormat="1" applyFont="1" applyFill="1" applyBorder="1" applyAlignment="1">
      <alignment horizontal="center" vertical="center"/>
    </xf>
    <xf numFmtId="164" fontId="5" fillId="5" borderId="20" xfId="1" applyNumberFormat="1" applyFont="1" applyFill="1" applyBorder="1" applyAlignment="1">
      <alignment horizontal="center" vertical="center"/>
    </xf>
    <xf numFmtId="43" fontId="6" fillId="0" borderId="21" xfId="1" applyFont="1" applyBorder="1" applyAlignment="1">
      <alignment horizontal="center" vertical="center"/>
    </xf>
    <xf numFmtId="43" fontId="6" fillId="0" borderId="22" xfId="1" applyFont="1" applyBorder="1" applyAlignment="1">
      <alignment horizontal="center" vertical="center"/>
    </xf>
    <xf numFmtId="43" fontId="6" fillId="0" borderId="23" xfId="1" applyFont="1" applyBorder="1" applyAlignment="1">
      <alignment horizontal="center" vertical="center"/>
    </xf>
    <xf numFmtId="164" fontId="6" fillId="7" borderId="17" xfId="1" applyNumberFormat="1" applyFont="1" applyFill="1" applyBorder="1" applyAlignment="1">
      <alignment horizontal="center" vertical="center"/>
    </xf>
    <xf numFmtId="43" fontId="6" fillId="7" borderId="17" xfId="1" applyFont="1" applyFill="1" applyBorder="1" applyAlignment="1">
      <alignment horizontal="center" vertical="center" wrapText="1"/>
    </xf>
    <xf numFmtId="43" fontId="6" fillId="7" borderId="17" xfId="1" applyFont="1" applyFill="1" applyBorder="1" applyAlignment="1">
      <alignment horizontal="center"/>
    </xf>
    <xf numFmtId="43" fontId="6" fillId="7" borderId="24" xfId="1" applyFont="1" applyFill="1" applyBorder="1" applyAlignment="1">
      <alignment horizontal="center" vertical="center"/>
    </xf>
    <xf numFmtId="43" fontId="6" fillId="7" borderId="25" xfId="1" applyFont="1" applyFill="1" applyBorder="1" applyAlignment="1">
      <alignment horizontal="center" vertical="center"/>
    </xf>
    <xf numFmtId="43" fontId="6" fillId="7" borderId="5" xfId="1" applyFont="1" applyFill="1" applyBorder="1" applyAlignment="1">
      <alignment horizontal="center" vertical="center"/>
    </xf>
    <xf numFmtId="43" fontId="6" fillId="0" borderId="9" xfId="1" applyFont="1" applyBorder="1" applyAlignment="1">
      <alignment horizontal="center" vertical="center" wrapText="1"/>
    </xf>
    <xf numFmtId="43" fontId="6" fillId="0" borderId="9" xfId="1" applyFont="1" applyBorder="1" applyAlignment="1">
      <alignment horizontal="center"/>
    </xf>
    <xf numFmtId="164" fontId="6" fillId="0" borderId="9" xfId="1" applyNumberFormat="1" applyFont="1" applyBorder="1" applyAlignment="1">
      <alignment horizontal="center" vertical="center"/>
    </xf>
    <xf numFmtId="43" fontId="6" fillId="0" borderId="12" xfId="1" applyFont="1" applyFill="1" applyBorder="1" applyAlignment="1">
      <alignment horizontal="center" vertical="center"/>
    </xf>
    <xf numFmtId="43" fontId="6" fillId="0" borderId="13" xfId="1" applyFont="1" applyFill="1" applyBorder="1" applyAlignment="1">
      <alignment horizontal="center" vertical="center"/>
    </xf>
    <xf numFmtId="164" fontId="6" fillId="7" borderId="23" xfId="1" applyNumberFormat="1" applyFont="1" applyFill="1" applyBorder="1" applyAlignment="1">
      <alignment horizontal="center" vertical="center"/>
    </xf>
    <xf numFmtId="43" fontId="6" fillId="7" borderId="23" xfId="1" applyFont="1" applyFill="1" applyBorder="1" applyAlignment="1">
      <alignment horizontal="center" vertical="center" wrapText="1"/>
    </xf>
    <xf numFmtId="43" fontId="6" fillId="7" borderId="23" xfId="1" applyFont="1" applyFill="1" applyBorder="1" applyAlignment="1">
      <alignment horizontal="center"/>
    </xf>
    <xf numFmtId="43" fontId="6" fillId="7" borderId="27" xfId="1" applyFont="1" applyFill="1" applyBorder="1" applyAlignment="1">
      <alignment horizontal="center" vertical="center"/>
    </xf>
    <xf numFmtId="43" fontId="6" fillId="0" borderId="18" xfId="1" applyFont="1" applyBorder="1" applyAlignment="1">
      <alignment horizontal="center" vertical="center" wrapText="1"/>
    </xf>
    <xf numFmtId="43" fontId="6" fillId="0" borderId="18" xfId="1" applyFont="1" applyBorder="1" applyAlignment="1">
      <alignment horizontal="center"/>
    </xf>
    <xf numFmtId="43" fontId="6" fillId="0" borderId="29" xfId="1" quotePrefix="1" applyFont="1" applyBorder="1" applyAlignment="1">
      <alignment horizontal="center" vertical="center"/>
    </xf>
    <xf numFmtId="43" fontId="6" fillId="0" borderId="30" xfId="1" applyFont="1" applyBorder="1" applyAlignment="1">
      <alignment horizontal="center" vertical="center"/>
    </xf>
    <xf numFmtId="43" fontId="12" fillId="0" borderId="31" xfId="1" applyFont="1" applyBorder="1" applyAlignment="1">
      <alignment horizontal="center" vertical="center" wrapText="1"/>
    </xf>
    <xf numFmtId="43" fontId="12" fillId="0" borderId="14" xfId="1" applyFont="1" applyBorder="1" applyAlignment="1">
      <alignment horizontal="center"/>
    </xf>
    <xf numFmtId="164" fontId="12" fillId="0" borderId="14" xfId="1" applyNumberFormat="1" applyFont="1" applyBorder="1" applyAlignment="1">
      <alignment horizontal="center" vertical="center"/>
    </xf>
    <xf numFmtId="43" fontId="10" fillId="0" borderId="14" xfId="1" applyFont="1" applyBorder="1" applyAlignment="1">
      <alignment horizontal="center"/>
    </xf>
    <xf numFmtId="43" fontId="10" fillId="0" borderId="23" xfId="1" applyFont="1" applyBorder="1" applyAlignment="1">
      <alignment horizontal="center" vertical="center" wrapText="1"/>
    </xf>
    <xf numFmtId="43" fontId="10" fillId="0" borderId="23" xfId="1" applyFont="1" applyBorder="1" applyAlignment="1">
      <alignment horizontal="center" wrapText="1"/>
    </xf>
    <xf numFmtId="164" fontId="10" fillId="0" borderId="23" xfId="1" applyNumberFormat="1" applyFont="1" applyBorder="1" applyAlignment="1">
      <alignment horizontal="center" vertical="center"/>
    </xf>
    <xf numFmtId="43" fontId="10" fillId="0" borderId="27" xfId="1" applyFont="1" applyBorder="1" applyAlignment="1">
      <alignment horizontal="center" vertical="center"/>
    </xf>
    <xf numFmtId="43" fontId="10" fillId="0" borderId="28" xfId="1" applyFont="1" applyBorder="1" applyAlignment="1">
      <alignment horizontal="center" vertical="center"/>
    </xf>
    <xf numFmtId="43" fontId="6" fillId="0" borderId="32" xfId="1" applyFont="1" applyBorder="1" applyAlignment="1">
      <alignment horizontal="center" vertical="center"/>
    </xf>
    <xf numFmtId="43" fontId="6" fillId="0" borderId="24" xfId="1" applyFont="1" applyBorder="1" applyAlignment="1">
      <alignment horizontal="center" vertical="center"/>
    </xf>
    <xf numFmtId="43" fontId="6" fillId="0" borderId="25" xfId="1" applyFont="1" applyBorder="1" applyAlignment="1">
      <alignment horizontal="center" vertical="center"/>
    </xf>
    <xf numFmtId="43" fontId="6" fillId="0" borderId="11" xfId="1" quotePrefix="1" applyFont="1" applyBorder="1" applyAlignment="1">
      <alignment horizontal="center"/>
    </xf>
    <xf numFmtId="43" fontId="6" fillId="0" borderId="12" xfId="1" quotePrefix="1" applyFont="1" applyBorder="1" applyAlignment="1">
      <alignment horizontal="center" vertical="center" wrapText="1"/>
    </xf>
    <xf numFmtId="43" fontId="6" fillId="0" borderId="13" xfId="1" quotePrefix="1" applyFont="1" applyBorder="1" applyAlignment="1">
      <alignment horizontal="center" vertical="center" wrapText="1"/>
    </xf>
    <xf numFmtId="43" fontId="6" fillId="0" borderId="14" xfId="1" applyFont="1" applyFill="1" applyBorder="1" applyAlignment="1">
      <alignment horizontal="center" vertical="center" wrapText="1"/>
    </xf>
    <xf numFmtId="43" fontId="6" fillId="0" borderId="14" xfId="1" applyFont="1" applyFill="1" applyBorder="1" applyAlignment="1">
      <alignment horizontal="center"/>
    </xf>
    <xf numFmtId="164" fontId="6" fillId="0" borderId="14" xfId="1" applyNumberFormat="1" applyFont="1" applyFill="1" applyBorder="1" applyAlignment="1">
      <alignment horizontal="center" vertical="center"/>
    </xf>
    <xf numFmtId="43" fontId="10" fillId="0" borderId="14" xfId="1" applyFont="1" applyBorder="1" applyAlignment="1">
      <alignment horizontal="center" vertical="center"/>
    </xf>
    <xf numFmtId="164" fontId="6" fillId="0" borderId="11" xfId="1" applyNumberFormat="1" applyFont="1" applyBorder="1" applyAlignment="1">
      <alignment horizontal="center"/>
    </xf>
    <xf numFmtId="43" fontId="12" fillId="0" borderId="14" xfId="1" applyFont="1" applyBorder="1" applyAlignment="1">
      <alignment horizontal="center" vertical="center" wrapText="1"/>
    </xf>
    <xf numFmtId="164" fontId="11" fillId="4" borderId="23" xfId="1" applyNumberFormat="1" applyFont="1" applyFill="1" applyBorder="1" applyAlignment="1">
      <alignment horizontal="center" vertical="center"/>
    </xf>
    <xf numFmtId="164" fontId="5" fillId="5" borderId="23" xfId="1" applyNumberFormat="1" applyFont="1" applyFill="1" applyBorder="1" applyAlignment="1">
      <alignment horizontal="center" vertical="center"/>
    </xf>
    <xf numFmtId="43" fontId="6" fillId="5" borderId="0" xfId="1" applyFont="1" applyFill="1"/>
    <xf numFmtId="43" fontId="6" fillId="0" borderId="34" xfId="1" applyFont="1" applyBorder="1" applyAlignment="1">
      <alignment horizontal="center" vertical="center" wrapText="1"/>
    </xf>
    <xf numFmtId="43" fontId="6" fillId="0" borderId="34" xfId="1" applyFont="1" applyBorder="1" applyAlignment="1">
      <alignment horizontal="center"/>
    </xf>
    <xf numFmtId="43" fontId="6" fillId="0" borderId="35" xfId="1" applyFont="1" applyBorder="1" applyAlignment="1">
      <alignment horizontal="center" vertical="center"/>
    </xf>
    <xf numFmtId="43" fontId="6" fillId="0" borderId="39" xfId="1" applyFont="1" applyBorder="1" applyAlignment="1">
      <alignment horizontal="center" vertical="center"/>
    </xf>
    <xf numFmtId="43" fontId="6" fillId="0" borderId="34" xfId="1" applyFont="1" applyBorder="1" applyAlignment="1">
      <alignment horizontal="center" vertical="center"/>
    </xf>
    <xf numFmtId="43" fontId="12" fillId="0" borderId="11" xfId="1" applyFont="1" applyBorder="1" applyAlignment="1">
      <alignment horizontal="center" vertical="center" wrapText="1"/>
    </xf>
    <xf numFmtId="43" fontId="12" fillId="0" borderId="11" xfId="1" applyFont="1" applyBorder="1" applyAlignment="1">
      <alignment horizontal="center"/>
    </xf>
    <xf numFmtId="164" fontId="12" fillId="0" borderId="11" xfId="1" applyNumberFormat="1" applyFont="1" applyBorder="1" applyAlignment="1">
      <alignment horizontal="center" vertical="center"/>
    </xf>
    <xf numFmtId="164" fontId="12" fillId="0" borderId="11" xfId="1" applyNumberFormat="1" applyFont="1" applyFill="1" applyBorder="1" applyAlignment="1">
      <alignment horizontal="center" vertical="center"/>
    </xf>
    <xf numFmtId="43" fontId="12" fillId="0" borderId="34" xfId="1" applyFont="1" applyBorder="1" applyAlignment="1">
      <alignment horizontal="center" vertical="center"/>
    </xf>
    <xf numFmtId="43" fontId="12" fillId="0" borderId="15" xfId="1" applyFont="1" applyBorder="1" applyAlignment="1">
      <alignment horizontal="center" vertical="center"/>
    </xf>
    <xf numFmtId="43" fontId="12" fillId="0" borderId="11" xfId="1" applyFont="1" applyBorder="1" applyAlignment="1">
      <alignment horizontal="center" vertical="center"/>
    </xf>
    <xf numFmtId="43" fontId="12" fillId="0" borderId="0" xfId="1" applyFont="1" applyAlignment="1">
      <alignment horizontal="center" vertical="center"/>
    </xf>
    <xf numFmtId="43" fontId="6" fillId="0" borderId="34" xfId="1" applyFont="1" applyFill="1" applyBorder="1" applyAlignment="1">
      <alignment horizontal="center" vertical="center"/>
    </xf>
    <xf numFmtId="164" fontId="6" fillId="0" borderId="20" xfId="1" applyNumberFormat="1" applyFont="1" applyBorder="1" applyAlignment="1">
      <alignment horizontal="center" vertical="center"/>
    </xf>
    <xf numFmtId="43" fontId="6" fillId="0" borderId="20" xfId="1" applyFont="1" applyBorder="1" applyAlignment="1">
      <alignment horizontal="center" vertical="center" wrapText="1"/>
    </xf>
    <xf numFmtId="164" fontId="6" fillId="0" borderId="23" xfId="1" applyNumberFormat="1" applyFont="1" applyBorder="1" applyAlignment="1">
      <alignment horizontal="center" vertical="center"/>
    </xf>
    <xf numFmtId="43" fontId="6" fillId="0" borderId="23" xfId="1" applyFont="1" applyBorder="1" applyAlignment="1">
      <alignment horizontal="center" vertical="center" wrapText="1"/>
    </xf>
    <xf numFmtId="43" fontId="12" fillId="0" borderId="9" xfId="1" applyFont="1" applyBorder="1" applyAlignment="1">
      <alignment horizontal="center" vertical="center" wrapText="1"/>
    </xf>
    <xf numFmtId="43" fontId="12" fillId="0" borderId="9" xfId="1" applyFont="1" applyBorder="1" applyAlignment="1">
      <alignment horizontal="center" wrapText="1"/>
    </xf>
    <xf numFmtId="164" fontId="12" fillId="0" borderId="9" xfId="1" applyNumberFormat="1" applyFont="1" applyBorder="1" applyAlignment="1">
      <alignment horizontal="center" vertical="center"/>
    </xf>
    <xf numFmtId="43" fontId="12" fillId="0" borderId="26" xfId="1" applyFont="1" applyBorder="1" applyAlignment="1">
      <alignment horizontal="center" vertical="center"/>
    </xf>
    <xf numFmtId="43" fontId="12" fillId="0" borderId="25" xfId="1" applyFont="1" applyBorder="1" applyAlignment="1">
      <alignment horizontal="center" vertical="center"/>
    </xf>
    <xf numFmtId="43" fontId="12" fillId="0" borderId="9" xfId="1" applyFont="1" applyBorder="1" applyAlignment="1">
      <alignment horizontal="center" vertical="center"/>
    </xf>
    <xf numFmtId="43" fontId="12" fillId="0" borderId="0" xfId="1" applyFont="1"/>
    <xf numFmtId="43" fontId="12" fillId="0" borderId="11" xfId="1" applyFont="1" applyBorder="1" applyAlignment="1">
      <alignment horizontal="center" wrapText="1"/>
    </xf>
    <xf numFmtId="43" fontId="12" fillId="0" borderId="12" xfId="1" applyFont="1" applyBorder="1" applyAlignment="1">
      <alignment horizontal="center" vertical="center"/>
    </xf>
    <xf numFmtId="164" fontId="13" fillId="0" borderId="0" xfId="1" applyNumberFormat="1" applyFont="1"/>
    <xf numFmtId="164" fontId="12" fillId="0" borderId="11" xfId="1" applyNumberFormat="1" applyFont="1" applyBorder="1" applyAlignment="1">
      <alignment horizontal="center" wrapText="1"/>
    </xf>
    <xf numFmtId="43" fontId="12" fillId="0" borderId="14" xfId="1" applyFont="1" applyBorder="1" applyAlignment="1">
      <alignment horizontal="center" vertical="center"/>
    </xf>
    <xf numFmtId="164" fontId="12" fillId="0" borderId="0" xfId="1" applyNumberFormat="1" applyFont="1" applyAlignment="1">
      <alignment horizontal="center" vertical="center"/>
    </xf>
    <xf numFmtId="43" fontId="6" fillId="0" borderId="29" xfId="1" applyFont="1" applyBorder="1" applyAlignment="1">
      <alignment horizontal="center" vertical="center"/>
    </xf>
    <xf numFmtId="43" fontId="6" fillId="0" borderId="46" xfId="1" applyFont="1" applyBorder="1" applyAlignment="1">
      <alignment horizontal="center" vertical="center" wrapText="1"/>
    </xf>
    <xf numFmtId="43" fontId="6" fillId="0" borderId="46" xfId="1" applyFont="1" applyBorder="1" applyAlignment="1">
      <alignment horizontal="center"/>
    </xf>
    <xf numFmtId="164" fontId="6" fillId="0" borderId="46" xfId="1" applyNumberFormat="1" applyFont="1" applyBorder="1" applyAlignment="1">
      <alignment horizontal="center" vertical="center"/>
    </xf>
    <xf numFmtId="43" fontId="6" fillId="5" borderId="15" xfId="1" applyFont="1" applyFill="1" applyBorder="1" applyAlignment="1">
      <alignment horizontal="center" vertical="center"/>
    </xf>
    <xf numFmtId="43" fontId="10" fillId="0" borderId="16" xfId="1" applyFont="1" applyBorder="1" applyAlignment="1">
      <alignment horizontal="center" vertical="center" wrapText="1"/>
    </xf>
    <xf numFmtId="43" fontId="10" fillId="0" borderId="34" xfId="1" applyFont="1" applyBorder="1" applyAlignment="1">
      <alignment horizontal="center" wrapText="1"/>
    </xf>
    <xf numFmtId="164" fontId="10" fillId="0" borderId="34" xfId="1" applyNumberFormat="1" applyFont="1" applyBorder="1" applyAlignment="1">
      <alignment horizontal="center" vertical="center"/>
    </xf>
    <xf numFmtId="164" fontId="10" fillId="0" borderId="31" xfId="1" applyNumberFormat="1" applyFont="1" applyBorder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43" fontId="6" fillId="0" borderId="0" xfId="1" applyFont="1" applyBorder="1" applyAlignment="1">
      <alignment horizontal="center" vertical="center"/>
    </xf>
    <xf numFmtId="164" fontId="13" fillId="0" borderId="9" xfId="1" applyNumberFormat="1" applyFont="1" applyBorder="1" applyAlignment="1">
      <alignment horizontal="center" vertical="center"/>
    </xf>
    <xf numFmtId="43" fontId="12" fillId="0" borderId="6" xfId="1" applyFont="1" applyBorder="1" applyAlignment="1">
      <alignment horizontal="center" vertical="center" wrapText="1"/>
    </xf>
    <xf numFmtId="43" fontId="12" fillId="0" borderId="6" xfId="1" applyFont="1" applyBorder="1" applyAlignment="1">
      <alignment horizontal="center"/>
    </xf>
    <xf numFmtId="164" fontId="12" fillId="0" borderId="6" xfId="1" applyNumberFormat="1" applyFont="1" applyBorder="1" applyAlignment="1">
      <alignment horizontal="center" vertical="center"/>
    </xf>
    <xf numFmtId="43" fontId="6" fillId="0" borderId="6" xfId="1" applyFont="1" applyBorder="1" applyAlignment="1">
      <alignment horizontal="center" vertical="center"/>
    </xf>
    <xf numFmtId="43" fontId="6" fillId="0" borderId="38" xfId="1" applyFont="1" applyBorder="1" applyAlignment="1">
      <alignment horizontal="center" vertical="center"/>
    </xf>
    <xf numFmtId="43" fontId="6" fillId="0" borderId="41" xfId="1" applyFont="1" applyBorder="1" applyAlignment="1">
      <alignment horizontal="center" vertical="center"/>
    </xf>
    <xf numFmtId="164" fontId="12" fillId="0" borderId="20" xfId="1" applyNumberFormat="1" applyFont="1" applyBorder="1" applyAlignment="1">
      <alignment horizontal="center" vertical="center"/>
    </xf>
    <xf numFmtId="43" fontId="6" fillId="0" borderId="45" xfId="1" applyFont="1" applyBorder="1" applyAlignment="1">
      <alignment horizontal="center" vertical="center"/>
    </xf>
    <xf numFmtId="43" fontId="12" fillId="0" borderId="14" xfId="1" applyFont="1" applyBorder="1" applyAlignment="1">
      <alignment horizontal="center" wrapText="1"/>
    </xf>
    <xf numFmtId="43" fontId="12" fillId="0" borderId="34" xfId="1" applyFont="1" applyBorder="1" applyAlignment="1">
      <alignment horizontal="center" vertical="center" wrapText="1"/>
    </xf>
    <xf numFmtId="164" fontId="12" fillId="0" borderId="34" xfId="1" applyNumberFormat="1" applyFont="1" applyBorder="1" applyAlignment="1">
      <alignment horizontal="center" vertical="center"/>
    </xf>
    <xf numFmtId="164" fontId="12" fillId="0" borderId="31" xfId="1" applyNumberFormat="1" applyFont="1" applyBorder="1" applyAlignment="1">
      <alignment horizontal="center" vertical="center"/>
    </xf>
    <xf numFmtId="164" fontId="6" fillId="0" borderId="24" xfId="1" applyNumberFormat="1" applyFont="1" applyBorder="1" applyAlignment="1">
      <alignment horizontal="center" vertical="center"/>
    </xf>
    <xf numFmtId="164" fontId="12" fillId="0" borderId="47" xfId="1" applyNumberFormat="1" applyFont="1" applyBorder="1" applyAlignment="1">
      <alignment horizontal="center" vertical="center"/>
    </xf>
    <xf numFmtId="164" fontId="12" fillId="0" borderId="35" xfId="1" applyNumberFormat="1" applyFont="1" applyBorder="1" applyAlignment="1">
      <alignment horizontal="center" vertical="center"/>
    </xf>
    <xf numFmtId="164" fontId="12" fillId="0" borderId="36" xfId="1" applyNumberFormat="1" applyFont="1" applyBorder="1" applyAlignment="1">
      <alignment horizontal="center" vertical="center"/>
    </xf>
    <xf numFmtId="43" fontId="12" fillId="0" borderId="48" xfId="1" applyFont="1" applyBorder="1" applyAlignment="1">
      <alignment horizontal="center" vertical="center" wrapText="1"/>
    </xf>
    <xf numFmtId="164" fontId="10" fillId="0" borderId="0" xfId="1" applyNumberFormat="1" applyFont="1" applyBorder="1" applyAlignment="1">
      <alignment horizontal="center" vertical="center" wrapText="1"/>
    </xf>
    <xf numFmtId="164" fontId="6" fillId="0" borderId="21" xfId="1" applyNumberFormat="1" applyFont="1" applyBorder="1" applyAlignment="1">
      <alignment horizontal="center" vertical="center"/>
    </xf>
    <xf numFmtId="164" fontId="6" fillId="0" borderId="35" xfId="1" applyNumberFormat="1" applyFont="1" applyBorder="1" applyAlignment="1">
      <alignment horizontal="center" vertical="center"/>
    </xf>
    <xf numFmtId="164" fontId="6" fillId="0" borderId="36" xfId="1" applyNumberFormat="1" applyFont="1" applyBorder="1" applyAlignment="1">
      <alignment horizontal="center" vertical="center"/>
    </xf>
    <xf numFmtId="43" fontId="6" fillId="0" borderId="23" xfId="1" applyFont="1" applyBorder="1"/>
    <xf numFmtId="164" fontId="12" fillId="0" borderId="14" xfId="1" applyNumberFormat="1" applyFont="1" applyBorder="1" applyAlignment="1">
      <alignment horizontal="center"/>
    </xf>
    <xf numFmtId="164" fontId="12" fillId="0" borderId="9" xfId="1" applyNumberFormat="1" applyFont="1" applyBorder="1" applyAlignment="1">
      <alignment horizontal="center"/>
    </xf>
    <xf numFmtId="164" fontId="12" fillId="0" borderId="23" xfId="1" applyNumberFormat="1" applyFont="1" applyBorder="1" applyAlignment="1">
      <alignment horizontal="center" vertical="center"/>
    </xf>
    <xf numFmtId="43" fontId="12" fillId="0" borderId="34" xfId="1" applyFont="1" applyBorder="1" applyAlignment="1">
      <alignment horizontal="center"/>
    </xf>
    <xf numFmtId="43" fontId="10" fillId="0" borderId="34" xfId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43" fontId="6" fillId="0" borderId="14" xfId="1" applyFont="1" applyFill="1" applyBorder="1" applyAlignment="1">
      <alignment horizontal="center" vertical="center"/>
    </xf>
    <xf numFmtId="43" fontId="2" fillId="0" borderId="0" xfId="1" applyFont="1" applyAlignment="1">
      <alignment horizontal="center" vertical="center"/>
    </xf>
    <xf numFmtId="43" fontId="5" fillId="5" borderId="0" xfId="1" applyFont="1" applyFill="1"/>
    <xf numFmtId="43" fontId="4" fillId="3" borderId="33" xfId="1" applyFont="1" applyFill="1" applyBorder="1" applyAlignment="1">
      <alignment horizontal="center" vertical="center"/>
    </xf>
    <xf numFmtId="164" fontId="6" fillId="0" borderId="50" xfId="1" applyNumberFormat="1" applyFont="1" applyBorder="1" applyAlignment="1">
      <alignment horizontal="center" vertical="center"/>
    </xf>
    <xf numFmtId="43" fontId="6" fillId="0" borderId="52" xfId="1" applyFont="1" applyFill="1" applyBorder="1" applyAlignment="1">
      <alignment horizontal="center" vertical="center"/>
    </xf>
    <xf numFmtId="14" fontId="6" fillId="0" borderId="52" xfId="1" applyNumberFormat="1" applyFont="1" applyFill="1" applyBorder="1" applyAlignment="1">
      <alignment horizontal="center" vertical="center"/>
    </xf>
    <xf numFmtId="43" fontId="6" fillId="0" borderId="52" xfId="1" applyFont="1" applyBorder="1" applyAlignment="1">
      <alignment horizontal="center" vertical="center"/>
    </xf>
    <xf numFmtId="164" fontId="6" fillId="0" borderId="56" xfId="1" applyNumberFormat="1" applyFont="1" applyBorder="1" applyAlignment="1">
      <alignment horizontal="center" vertical="center"/>
    </xf>
    <xf numFmtId="43" fontId="6" fillId="0" borderId="56" xfId="1" applyFont="1" applyBorder="1" applyAlignment="1">
      <alignment horizontal="center" vertical="center"/>
    </xf>
    <xf numFmtId="43" fontId="6" fillId="0" borderId="57" xfId="1" applyFont="1" applyBorder="1" applyAlignment="1">
      <alignment horizontal="center" vertical="center"/>
    </xf>
    <xf numFmtId="43" fontId="12" fillId="0" borderId="50" xfId="1" applyFont="1" applyBorder="1" applyAlignment="1">
      <alignment horizontal="center" vertical="center" wrapText="1"/>
    </xf>
    <xf numFmtId="43" fontId="12" fillId="0" borderId="50" xfId="1" applyFont="1" applyBorder="1" applyAlignment="1">
      <alignment horizontal="center"/>
    </xf>
    <xf numFmtId="164" fontId="12" fillId="0" borderId="50" xfId="1" applyNumberFormat="1" applyFont="1" applyBorder="1" applyAlignment="1">
      <alignment horizontal="center" vertical="center"/>
    </xf>
    <xf numFmtId="43" fontId="6" fillId="0" borderId="50" xfId="1" applyFont="1" applyBorder="1" applyAlignment="1">
      <alignment horizontal="center" vertical="center"/>
    </xf>
    <xf numFmtId="14" fontId="6" fillId="0" borderId="52" xfId="1" applyNumberFormat="1" applyFont="1" applyBorder="1" applyAlignment="1">
      <alignment horizontal="center" vertical="center"/>
    </xf>
    <xf numFmtId="164" fontId="12" fillId="0" borderId="56" xfId="1" applyNumberFormat="1" applyFont="1" applyBorder="1" applyAlignment="1">
      <alignment horizontal="center" vertical="center"/>
    </xf>
    <xf numFmtId="43" fontId="6" fillId="0" borderId="58" xfId="1" applyFont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43" fontId="6" fillId="0" borderId="17" xfId="1" applyFont="1" applyFill="1" applyBorder="1" applyAlignment="1">
      <alignment horizontal="center" vertical="center" wrapText="1"/>
    </xf>
    <xf numFmtId="43" fontId="6" fillId="0" borderId="17" xfId="1" applyFont="1" applyFill="1" applyBorder="1" applyAlignment="1">
      <alignment horizontal="center"/>
    </xf>
    <xf numFmtId="43" fontId="6" fillId="0" borderId="24" xfId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43" fontId="2" fillId="7" borderId="10" xfId="1" applyFont="1" applyFill="1" applyBorder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43" fontId="12" fillId="0" borderId="52" xfId="1" applyFont="1" applyBorder="1" applyAlignment="1">
      <alignment horizontal="center" vertical="center"/>
    </xf>
    <xf numFmtId="43" fontId="12" fillId="0" borderId="54" xfId="1" applyFont="1" applyBorder="1" applyAlignment="1">
      <alignment horizontal="center" vertical="center"/>
    </xf>
    <xf numFmtId="165" fontId="14" fillId="0" borderId="0" xfId="1" applyNumberFormat="1" applyFont="1" applyFill="1"/>
    <xf numFmtId="164" fontId="14" fillId="0" borderId="0" xfId="1" applyNumberFormat="1" applyFont="1" applyFill="1"/>
    <xf numFmtId="164" fontId="15" fillId="0" borderId="0" xfId="1" applyNumberFormat="1" applyFont="1"/>
    <xf numFmtId="164" fontId="16" fillId="0" borderId="0" xfId="1" applyNumberFormat="1" applyFont="1" applyFill="1"/>
    <xf numFmtId="164" fontId="6" fillId="0" borderId="0" xfId="1" applyNumberFormat="1" applyFont="1" applyFill="1"/>
    <xf numFmtId="43" fontId="5" fillId="0" borderId="0" xfId="1" applyFont="1" applyFill="1"/>
    <xf numFmtId="43" fontId="6" fillId="0" borderId="59" xfId="1" applyFont="1" applyBorder="1" applyAlignment="1">
      <alignment horizontal="center" vertical="center"/>
    </xf>
    <xf numFmtId="43" fontId="6" fillId="0" borderId="60" xfId="1" applyFont="1" applyBorder="1" applyAlignment="1">
      <alignment horizontal="center" vertical="center"/>
    </xf>
    <xf numFmtId="43" fontId="17" fillId="0" borderId="0" xfId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0" fillId="0" borderId="0" xfId="1" applyNumberFormat="1" applyFont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 wrapText="1"/>
    </xf>
    <xf numFmtId="164" fontId="10" fillId="0" borderId="11" xfId="1" applyNumberFormat="1" applyFont="1" applyFill="1" applyBorder="1" applyAlignment="1">
      <alignment horizontal="center" vertical="center"/>
    </xf>
    <xf numFmtId="164" fontId="10" fillId="0" borderId="56" xfId="1" applyNumberFormat="1" applyFont="1" applyBorder="1" applyAlignment="1">
      <alignment horizontal="center" vertical="center"/>
    </xf>
    <xf numFmtId="164" fontId="10" fillId="0" borderId="50" xfId="1" applyNumberFormat="1" applyFont="1" applyBorder="1" applyAlignment="1">
      <alignment horizontal="center" vertical="center"/>
    </xf>
    <xf numFmtId="164" fontId="10" fillId="0" borderId="14" xfId="1" applyNumberFormat="1" applyFont="1" applyFill="1" applyBorder="1" applyAlignment="1">
      <alignment horizontal="center" vertical="center"/>
    </xf>
    <xf numFmtId="164" fontId="10" fillId="0" borderId="20" xfId="1" applyNumberFormat="1" applyFont="1" applyBorder="1" applyAlignment="1">
      <alignment horizontal="center" vertical="center"/>
    </xf>
    <xf numFmtId="164" fontId="10" fillId="7" borderId="17" xfId="1" applyNumberFormat="1" applyFont="1" applyFill="1" applyBorder="1" applyAlignment="1">
      <alignment horizontal="center" vertical="center"/>
    </xf>
    <xf numFmtId="164" fontId="10" fillId="7" borderId="23" xfId="1" applyNumberFormat="1" applyFont="1" applyFill="1" applyBorder="1" applyAlignment="1">
      <alignment horizontal="center" vertical="center"/>
    </xf>
    <xf numFmtId="164" fontId="10" fillId="0" borderId="17" xfId="1" applyNumberFormat="1" applyFont="1" applyBorder="1" applyAlignment="1">
      <alignment horizontal="center" vertical="center"/>
    </xf>
    <xf numFmtId="164" fontId="10" fillId="0" borderId="9" xfId="1" applyNumberFormat="1" applyFont="1" applyBorder="1" applyAlignment="1">
      <alignment horizontal="center" vertical="center"/>
    </xf>
    <xf numFmtId="164" fontId="10" fillId="0" borderId="38" xfId="1" applyNumberFormat="1" applyFont="1" applyBorder="1" applyAlignment="1">
      <alignment horizontal="center" vertical="center"/>
    </xf>
    <xf numFmtId="164" fontId="10" fillId="0" borderId="41" xfId="1" applyNumberFormat="1" applyFont="1" applyBorder="1" applyAlignment="1">
      <alignment horizontal="center" vertical="center"/>
    </xf>
    <xf numFmtId="164" fontId="10" fillId="0" borderId="43" xfId="1" applyNumberFormat="1" applyFont="1" applyBorder="1" applyAlignment="1">
      <alignment horizontal="center" vertical="center"/>
    </xf>
    <xf numFmtId="164" fontId="10" fillId="0" borderId="43" xfId="1" applyNumberFormat="1" applyFont="1" applyFill="1" applyBorder="1" applyAlignment="1">
      <alignment horizontal="center" vertical="center"/>
    </xf>
    <xf numFmtId="164" fontId="10" fillId="0" borderId="45" xfId="1" applyNumberFormat="1" applyFont="1" applyBorder="1" applyAlignment="1">
      <alignment horizontal="center" vertical="center"/>
    </xf>
    <xf numFmtId="164" fontId="10" fillId="0" borderId="17" xfId="1" applyNumberFormat="1" applyFont="1" applyFill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43" fontId="14" fillId="0" borderId="0" xfId="1" applyFont="1"/>
    <xf numFmtId="0" fontId="18" fillId="0" borderId="0" xfId="0" applyFont="1"/>
    <xf numFmtId="164" fontId="18" fillId="0" borderId="0" xfId="1" applyNumberFormat="1" applyFont="1"/>
    <xf numFmtId="14" fontId="6" fillId="0" borderId="54" xfId="1" applyNumberFormat="1" applyFont="1" applyBorder="1" applyAlignment="1">
      <alignment horizontal="center" vertical="center"/>
    </xf>
    <xf numFmtId="14" fontId="6" fillId="0" borderId="41" xfId="1" applyNumberFormat="1" applyFont="1" applyBorder="1" applyAlignment="1">
      <alignment horizontal="center" vertical="center"/>
    </xf>
    <xf numFmtId="14" fontId="6" fillId="5" borderId="41" xfId="1" applyNumberFormat="1" applyFont="1" applyFill="1" applyBorder="1" applyAlignment="1">
      <alignment horizontal="center" vertical="center"/>
    </xf>
    <xf numFmtId="43" fontId="10" fillId="0" borderId="41" xfId="1" applyFont="1" applyBorder="1" applyAlignment="1">
      <alignment horizontal="center" vertical="center"/>
    </xf>
    <xf numFmtId="43" fontId="10" fillId="0" borderId="43" xfId="1" applyFont="1" applyBorder="1" applyAlignment="1">
      <alignment horizontal="center" vertical="center"/>
    </xf>
    <xf numFmtId="164" fontId="6" fillId="0" borderId="61" xfId="1" applyNumberFormat="1" applyFont="1" applyBorder="1" applyAlignment="1">
      <alignment horizontal="center" vertical="center"/>
    </xf>
    <xf numFmtId="43" fontId="6" fillId="0" borderId="61" xfId="1" applyFont="1" applyBorder="1" applyAlignment="1">
      <alignment horizontal="center" vertical="center" wrapText="1"/>
    </xf>
    <xf numFmtId="43" fontId="6" fillId="0" borderId="61" xfId="1" applyFont="1" applyBorder="1" applyAlignment="1">
      <alignment horizontal="center"/>
    </xf>
    <xf numFmtId="164" fontId="10" fillId="0" borderId="61" xfId="1" applyNumberFormat="1" applyFont="1" applyBorder="1" applyAlignment="1">
      <alignment horizontal="center" vertical="center"/>
    </xf>
    <xf numFmtId="43" fontId="6" fillId="0" borderId="61" xfId="1" applyFont="1" applyBorder="1" applyAlignment="1">
      <alignment horizontal="center" vertical="center"/>
    </xf>
    <xf numFmtId="43" fontId="6" fillId="0" borderId="43" xfId="1" applyFont="1" applyBorder="1" applyAlignment="1">
      <alignment horizontal="center" vertical="center"/>
    </xf>
    <xf numFmtId="43" fontId="6" fillId="0" borderId="16" xfId="1" applyFont="1" applyBorder="1" applyAlignment="1">
      <alignment horizontal="center" vertical="center" wrapText="1"/>
    </xf>
    <xf numFmtId="43" fontId="6" fillId="0" borderId="31" xfId="1" applyFont="1" applyBorder="1" applyAlignment="1">
      <alignment horizontal="center" vertical="center" wrapText="1"/>
    </xf>
    <xf numFmtId="164" fontId="6" fillId="0" borderId="63" xfId="1" applyNumberFormat="1" applyFont="1" applyBorder="1" applyAlignment="1">
      <alignment horizontal="center" vertical="center"/>
    </xf>
    <xf numFmtId="43" fontId="12" fillId="0" borderId="63" xfId="1" applyFont="1" applyBorder="1" applyAlignment="1">
      <alignment horizontal="center" vertical="center" wrapText="1"/>
    </xf>
    <xf numFmtId="43" fontId="12" fillId="0" borderId="63" xfId="1" applyFont="1" applyBorder="1" applyAlignment="1">
      <alignment horizontal="center" wrapText="1"/>
    </xf>
    <xf numFmtId="164" fontId="12" fillId="0" borderId="63" xfId="1" applyNumberFormat="1" applyFont="1" applyBorder="1" applyAlignment="1">
      <alignment horizontal="center" vertical="center"/>
    </xf>
    <xf numFmtId="164" fontId="10" fillId="0" borderId="63" xfId="1" applyNumberFormat="1" applyFont="1" applyBorder="1" applyAlignment="1">
      <alignment horizontal="center" vertical="center"/>
    </xf>
    <xf numFmtId="43" fontId="6" fillId="0" borderId="63" xfId="1" applyFont="1" applyBorder="1" applyAlignment="1">
      <alignment horizontal="center" vertical="center"/>
    </xf>
    <xf numFmtId="43" fontId="6" fillId="0" borderId="64" xfId="1" applyFont="1" applyBorder="1" applyAlignment="1">
      <alignment horizontal="center" vertical="center"/>
    </xf>
    <xf numFmtId="43" fontId="12" fillId="0" borderId="61" xfId="1" applyFont="1" applyBorder="1" applyAlignment="1">
      <alignment horizontal="center" vertical="center" wrapText="1"/>
    </xf>
    <xf numFmtId="43" fontId="12" fillId="0" borderId="61" xfId="1" applyFont="1" applyBorder="1" applyAlignment="1">
      <alignment horizontal="center"/>
    </xf>
    <xf numFmtId="164" fontId="12" fillId="0" borderId="61" xfId="1" applyNumberFormat="1" applyFont="1" applyBorder="1" applyAlignment="1">
      <alignment horizontal="center" vertical="center"/>
    </xf>
    <xf numFmtId="43" fontId="6" fillId="0" borderId="66" xfId="1" applyFont="1" applyBorder="1" applyAlignment="1">
      <alignment horizontal="center" vertical="center"/>
    </xf>
    <xf numFmtId="43" fontId="12" fillId="0" borderId="61" xfId="1" applyFont="1" applyBorder="1" applyAlignment="1">
      <alignment horizontal="center" wrapText="1"/>
    </xf>
    <xf numFmtId="43" fontId="10" fillId="0" borderId="61" xfId="1" applyFont="1" applyBorder="1" applyAlignment="1">
      <alignment horizontal="center" vertical="center"/>
    </xf>
    <xf numFmtId="164" fontId="12" fillId="0" borderId="68" xfId="1" applyNumberFormat="1" applyFont="1" applyBorder="1" applyAlignment="1">
      <alignment horizontal="center" vertical="center"/>
    </xf>
    <xf numFmtId="164" fontId="10" fillId="0" borderId="68" xfId="1" applyNumberFormat="1" applyFont="1" applyBorder="1" applyAlignment="1">
      <alignment horizontal="center" vertical="center"/>
    </xf>
    <xf numFmtId="43" fontId="6" fillId="0" borderId="68" xfId="1" applyFont="1" applyBorder="1" applyAlignment="1">
      <alignment horizontal="center" vertical="center"/>
    </xf>
    <xf numFmtId="43" fontId="6" fillId="0" borderId="69" xfId="1" applyFont="1" applyBorder="1" applyAlignment="1">
      <alignment horizontal="center" vertical="center"/>
    </xf>
    <xf numFmtId="43" fontId="6" fillId="0" borderId="63" xfId="1" applyFont="1" applyBorder="1" applyAlignment="1">
      <alignment horizontal="center" vertical="center" wrapText="1"/>
    </xf>
    <xf numFmtId="43" fontId="6" fillId="0" borderId="70" xfId="1" applyFont="1" applyBorder="1" applyAlignment="1">
      <alignment horizontal="center" vertical="center"/>
    </xf>
    <xf numFmtId="43" fontId="6" fillId="0" borderId="71" xfId="1" applyFont="1" applyBorder="1" applyAlignment="1">
      <alignment horizontal="center" vertical="center"/>
    </xf>
    <xf numFmtId="14" fontId="6" fillId="0" borderId="64" xfId="1" applyNumberFormat="1" applyFont="1" applyBorder="1" applyAlignment="1">
      <alignment horizontal="center" vertical="center"/>
    </xf>
    <xf numFmtId="43" fontId="6" fillId="0" borderId="72" xfId="1" applyFont="1" applyBorder="1" applyAlignment="1">
      <alignment horizontal="center" vertical="center"/>
    </xf>
    <xf numFmtId="43" fontId="6" fillId="0" borderId="73" xfId="1" applyFont="1" applyBorder="1" applyAlignment="1">
      <alignment horizontal="center" vertical="center"/>
    </xf>
    <xf numFmtId="14" fontId="6" fillId="0" borderId="66" xfId="1" applyNumberFormat="1" applyFont="1" applyBorder="1" applyAlignment="1">
      <alignment horizontal="center" vertical="center"/>
    </xf>
    <xf numFmtId="164" fontId="6" fillId="0" borderId="68" xfId="1" applyNumberFormat="1" applyFont="1" applyBorder="1" applyAlignment="1">
      <alignment horizontal="center" vertical="center"/>
    </xf>
    <xf numFmtId="43" fontId="6" fillId="0" borderId="68" xfId="1" applyFont="1" applyBorder="1" applyAlignment="1">
      <alignment horizontal="center" vertical="center" wrapText="1"/>
    </xf>
    <xf numFmtId="43" fontId="6" fillId="0" borderId="74" xfId="1" applyFont="1" applyBorder="1" applyAlignment="1">
      <alignment horizontal="center" vertical="center"/>
    </xf>
    <xf numFmtId="43" fontId="6" fillId="0" borderId="75" xfId="1" applyFont="1" applyBorder="1" applyAlignment="1">
      <alignment horizontal="center" vertical="center"/>
    </xf>
    <xf numFmtId="43" fontId="6" fillId="0" borderId="63" xfId="1" applyFont="1" applyBorder="1" applyAlignment="1">
      <alignment horizontal="center"/>
    </xf>
    <xf numFmtId="43" fontId="6" fillId="0" borderId="72" xfId="1" quotePrefix="1" applyFont="1" applyBorder="1" applyAlignment="1">
      <alignment horizontal="center" vertical="center"/>
    </xf>
    <xf numFmtId="43" fontId="6" fillId="0" borderId="68" xfId="1" applyFont="1" applyFill="1" applyBorder="1" applyAlignment="1">
      <alignment horizontal="center" vertical="center"/>
    </xf>
    <xf numFmtId="164" fontId="10" fillId="0" borderId="68" xfId="1" applyNumberFormat="1" applyFont="1" applyFill="1" applyBorder="1" applyAlignment="1">
      <alignment horizontal="center" vertical="center"/>
    </xf>
    <xf numFmtId="43" fontId="6" fillId="0" borderId="74" xfId="1" applyFont="1" applyFill="1" applyBorder="1" applyAlignment="1">
      <alignment horizontal="center" vertical="center"/>
    </xf>
    <xf numFmtId="43" fontId="6" fillId="0" borderId="75" xfId="1" applyFont="1" applyFill="1" applyBorder="1" applyAlignment="1">
      <alignment horizontal="center" vertical="center"/>
    </xf>
    <xf numFmtId="43" fontId="6" fillId="0" borderId="69" xfId="1" applyFont="1" applyFill="1" applyBorder="1" applyAlignment="1">
      <alignment horizontal="center" vertical="center"/>
    </xf>
    <xf numFmtId="43" fontId="2" fillId="0" borderId="48" xfId="1" applyFont="1" applyFill="1" applyBorder="1" applyAlignment="1">
      <alignment horizontal="center" vertical="center"/>
    </xf>
    <xf numFmtId="164" fontId="20" fillId="10" borderId="17" xfId="1" applyNumberFormat="1" applyFont="1" applyFill="1" applyBorder="1" applyAlignment="1">
      <alignment horizontal="center" vertical="center"/>
    </xf>
    <xf numFmtId="164" fontId="19" fillId="9" borderId="17" xfId="1" applyNumberFormat="1" applyFont="1" applyFill="1" applyBorder="1" applyAlignment="1">
      <alignment horizontal="center" vertical="center"/>
    </xf>
    <xf numFmtId="164" fontId="22" fillId="5" borderId="56" xfId="1" applyNumberFormat="1" applyFont="1" applyFill="1" applyBorder="1" applyAlignment="1">
      <alignment horizontal="center" vertical="center"/>
    </xf>
    <xf numFmtId="164" fontId="21" fillId="11" borderId="56" xfId="1" applyNumberFormat="1" applyFont="1" applyFill="1" applyBorder="1" applyAlignment="1">
      <alignment horizontal="center" vertical="center"/>
    </xf>
    <xf numFmtId="164" fontId="22" fillId="5" borderId="20" xfId="1" applyNumberFormat="1" applyFont="1" applyFill="1" applyBorder="1" applyAlignment="1">
      <alignment horizontal="center" vertical="center"/>
    </xf>
    <xf numFmtId="164" fontId="21" fillId="11" borderId="20" xfId="1" applyNumberFormat="1" applyFont="1" applyFill="1" applyBorder="1" applyAlignment="1">
      <alignment horizontal="center" vertical="center"/>
    </xf>
    <xf numFmtId="164" fontId="22" fillId="5" borderId="11" xfId="1" applyNumberFormat="1" applyFont="1" applyFill="1" applyBorder="1" applyAlignment="1">
      <alignment horizontal="center" vertical="center"/>
    </xf>
    <xf numFmtId="164" fontId="21" fillId="11" borderId="11" xfId="1" applyNumberFormat="1" applyFont="1" applyFill="1" applyBorder="1" applyAlignment="1">
      <alignment horizontal="center" vertical="center"/>
    </xf>
    <xf numFmtId="164" fontId="22" fillId="5" borderId="17" xfId="1" applyNumberFormat="1" applyFont="1" applyFill="1" applyBorder="1" applyAlignment="1">
      <alignment horizontal="center" vertical="center"/>
    </xf>
    <xf numFmtId="164" fontId="21" fillId="11" borderId="17" xfId="1" applyNumberFormat="1" applyFont="1" applyFill="1" applyBorder="1" applyAlignment="1">
      <alignment horizontal="center" vertical="center"/>
    </xf>
    <xf numFmtId="164" fontId="22" fillId="5" borderId="23" xfId="1" applyNumberFormat="1" applyFont="1" applyFill="1" applyBorder="1" applyAlignment="1">
      <alignment horizontal="center" vertical="center"/>
    </xf>
    <xf numFmtId="164" fontId="21" fillId="11" borderId="23" xfId="1" applyNumberFormat="1" applyFont="1" applyFill="1" applyBorder="1" applyAlignment="1">
      <alignment horizontal="center" vertical="center"/>
    </xf>
    <xf numFmtId="164" fontId="22" fillId="5" borderId="68" xfId="1" applyNumberFormat="1" applyFont="1" applyFill="1" applyBorder="1" applyAlignment="1">
      <alignment horizontal="center" vertical="center"/>
    </xf>
    <xf numFmtId="164" fontId="21" fillId="11" borderId="68" xfId="1" applyNumberFormat="1" applyFont="1" applyFill="1" applyBorder="1" applyAlignment="1">
      <alignment horizontal="center" vertical="center"/>
    </xf>
    <xf numFmtId="164" fontId="22" fillId="5" borderId="14" xfId="1" applyNumberFormat="1" applyFont="1" applyFill="1" applyBorder="1" applyAlignment="1">
      <alignment horizontal="center" vertical="center"/>
    </xf>
    <xf numFmtId="164" fontId="21" fillId="11" borderId="14" xfId="1" applyNumberFormat="1" applyFont="1" applyFill="1" applyBorder="1" applyAlignment="1">
      <alignment horizontal="center" vertical="center"/>
    </xf>
    <xf numFmtId="164" fontId="12" fillId="0" borderId="79" xfId="1" applyNumberFormat="1" applyFont="1" applyBorder="1" applyAlignment="1">
      <alignment horizontal="center" vertical="center"/>
    </xf>
    <xf numFmtId="164" fontId="10" fillId="0" borderId="79" xfId="1" applyNumberFormat="1" applyFont="1" applyBorder="1" applyAlignment="1">
      <alignment horizontal="center" vertical="center"/>
    </xf>
    <xf numFmtId="43" fontId="6" fillId="0" borderId="79" xfId="1" applyFont="1" applyBorder="1" applyAlignment="1">
      <alignment horizontal="center" vertical="center"/>
    </xf>
    <xf numFmtId="43" fontId="12" fillId="0" borderId="63" xfId="1" applyFont="1" applyBorder="1" applyAlignment="1">
      <alignment horizontal="center"/>
    </xf>
    <xf numFmtId="14" fontId="6" fillId="0" borderId="18" xfId="1" applyNumberFormat="1" applyFont="1" applyBorder="1" applyAlignment="1">
      <alignment horizontal="center" vertical="center"/>
    </xf>
    <xf numFmtId="14" fontId="6" fillId="0" borderId="38" xfId="1" applyNumberFormat="1" applyFont="1" applyBorder="1" applyAlignment="1">
      <alignment horizontal="center" vertical="center"/>
    </xf>
    <xf numFmtId="14" fontId="6" fillId="0" borderId="43" xfId="1" applyNumberFormat="1" applyFont="1" applyBorder="1" applyAlignment="1">
      <alignment horizontal="center" vertical="center"/>
    </xf>
    <xf numFmtId="164" fontId="6" fillId="0" borderId="0" xfId="1" applyNumberFormat="1" applyFont="1"/>
    <xf numFmtId="164" fontId="4" fillId="0" borderId="0" xfId="1" applyNumberFormat="1" applyFont="1" applyFill="1" applyAlignment="1">
      <alignment horizontal="center" vertical="center"/>
    </xf>
    <xf numFmtId="164" fontId="5" fillId="5" borderId="0" xfId="1" applyNumberFormat="1" applyFont="1" applyFill="1"/>
    <xf numFmtId="164" fontId="12" fillId="0" borderId="0" xfId="1" applyNumberFormat="1" applyFont="1"/>
    <xf numFmtId="164" fontId="5" fillId="0" borderId="0" xfId="1" applyNumberFormat="1" applyFont="1" applyFill="1"/>
    <xf numFmtId="164" fontId="6" fillId="5" borderId="0" xfId="1" applyNumberFormat="1" applyFont="1" applyFill="1"/>
    <xf numFmtId="164" fontId="14" fillId="0" borderId="0" xfId="1" applyNumberFormat="1" applyFont="1"/>
    <xf numFmtId="164" fontId="10" fillId="0" borderId="0" xfId="1" applyNumberFormat="1" applyFont="1"/>
    <xf numFmtId="43" fontId="12" fillId="0" borderId="79" xfId="1" applyFont="1" applyBorder="1" applyAlignment="1">
      <alignment horizontal="center" vertical="center" wrapText="1"/>
    </xf>
    <xf numFmtId="164" fontId="6" fillId="0" borderId="79" xfId="1" applyNumberFormat="1" applyFont="1" applyBorder="1" applyAlignment="1">
      <alignment horizontal="center" vertical="center"/>
    </xf>
    <xf numFmtId="43" fontId="10" fillId="0" borderId="79" xfId="1" applyFont="1" applyBorder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0" fontId="18" fillId="0" borderId="61" xfId="0" applyFont="1" applyBorder="1"/>
    <xf numFmtId="0" fontId="18" fillId="0" borderId="17" xfId="0" applyFont="1" applyBorder="1"/>
    <xf numFmtId="43" fontId="6" fillId="0" borderId="82" xfId="1" applyFont="1" applyBorder="1" applyAlignment="1">
      <alignment horizontal="center" vertical="center"/>
    </xf>
    <xf numFmtId="164" fontId="6" fillId="0" borderId="61" xfId="1" applyNumberFormat="1" applyFont="1" applyFill="1" applyBorder="1" applyAlignment="1">
      <alignment horizontal="center" vertical="center"/>
    </xf>
    <xf numFmtId="43" fontId="6" fillId="0" borderId="61" xfId="1" applyFont="1" applyFill="1" applyBorder="1" applyAlignment="1">
      <alignment horizontal="center" vertical="center" wrapText="1"/>
    </xf>
    <xf numFmtId="43" fontId="6" fillId="0" borderId="61" xfId="1" applyFont="1" applyFill="1" applyBorder="1" applyAlignment="1">
      <alignment horizontal="center"/>
    </xf>
    <xf numFmtId="164" fontId="10" fillId="0" borderId="61" xfId="1" applyNumberFormat="1" applyFont="1" applyFill="1" applyBorder="1" applyAlignment="1">
      <alignment horizontal="center" vertical="center"/>
    </xf>
    <xf numFmtId="43" fontId="6" fillId="0" borderId="79" xfId="1" applyFont="1" applyBorder="1" applyAlignment="1">
      <alignment horizontal="center" vertical="center" wrapText="1"/>
    </xf>
    <xf numFmtId="43" fontId="6" fillId="0" borderId="79" xfId="1" applyFont="1" applyBorder="1" applyAlignment="1">
      <alignment horizontal="center"/>
    </xf>
    <xf numFmtId="43" fontId="2" fillId="3" borderId="1" xfId="1" applyFont="1" applyFill="1" applyBorder="1" applyAlignment="1">
      <alignment horizontal="center" vertical="center" wrapText="1"/>
    </xf>
    <xf numFmtId="164" fontId="14" fillId="0" borderId="0" xfId="1" applyNumberFormat="1" applyFont="1" applyAlignment="1">
      <alignment horizontal="center" vertical="center"/>
    </xf>
    <xf numFmtId="164" fontId="10" fillId="0" borderId="6" xfId="1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43" fontId="6" fillId="0" borderId="7" xfId="1" applyFont="1" applyFill="1" applyBorder="1" applyAlignment="1">
      <alignment horizontal="center" vertical="center"/>
    </xf>
    <xf numFmtId="43" fontId="6" fillId="0" borderId="8" xfId="1" applyFont="1" applyFill="1" applyBorder="1" applyAlignment="1">
      <alignment horizontal="center" vertical="center"/>
    </xf>
    <xf numFmtId="43" fontId="6" fillId="0" borderId="38" xfId="1" applyFont="1" applyFill="1" applyBorder="1" applyAlignment="1">
      <alignment horizontal="center" vertical="center"/>
    </xf>
    <xf numFmtId="43" fontId="6" fillId="0" borderId="41" xfId="1" applyFont="1" applyFill="1" applyBorder="1" applyAlignment="1">
      <alignment horizontal="center" vertical="center"/>
    </xf>
    <xf numFmtId="164" fontId="6" fillId="0" borderId="20" xfId="1" applyNumberFormat="1" applyFont="1" applyFill="1" applyBorder="1" applyAlignment="1">
      <alignment horizontal="center" vertical="center"/>
    </xf>
    <xf numFmtId="43" fontId="6" fillId="0" borderId="20" xfId="1" applyFont="1" applyFill="1" applyBorder="1" applyAlignment="1">
      <alignment horizontal="center" vertical="center" wrapText="1"/>
    </xf>
    <xf numFmtId="43" fontId="6" fillId="0" borderId="20" xfId="1" applyFont="1" applyFill="1" applyBorder="1" applyAlignment="1">
      <alignment horizontal="center"/>
    </xf>
    <xf numFmtId="164" fontId="10" fillId="0" borderId="20" xfId="1" applyNumberFormat="1" applyFont="1" applyFill="1" applyBorder="1" applyAlignment="1">
      <alignment horizontal="center" vertical="center"/>
    </xf>
    <xf numFmtId="43" fontId="6" fillId="0" borderId="21" xfId="1" applyFont="1" applyFill="1" applyBorder="1" applyAlignment="1">
      <alignment horizontal="center" vertical="center"/>
    </xf>
    <xf numFmtId="43" fontId="6" fillId="0" borderId="22" xfId="1" applyFont="1" applyFill="1" applyBorder="1" applyAlignment="1">
      <alignment horizontal="center" vertical="center"/>
    </xf>
    <xf numFmtId="43" fontId="6" fillId="0" borderId="45" xfId="1" applyFont="1" applyFill="1" applyBorder="1" applyAlignment="1">
      <alignment horizontal="center" vertical="center"/>
    </xf>
    <xf numFmtId="164" fontId="24" fillId="0" borderId="0" xfId="1" applyNumberFormat="1" applyFont="1" applyFill="1" applyAlignment="1">
      <alignment horizontal="center" vertical="center"/>
    </xf>
    <xf numFmtId="164" fontId="16" fillId="0" borderId="0" xfId="1" applyNumberFormat="1" applyFont="1"/>
    <xf numFmtId="164" fontId="25" fillId="0" borderId="0" xfId="1" applyNumberFormat="1" applyFont="1" applyFill="1" applyAlignment="1">
      <alignment horizontal="center" vertical="center"/>
    </xf>
    <xf numFmtId="164" fontId="26" fillId="0" borderId="0" xfId="1" applyNumberFormat="1" applyFont="1"/>
    <xf numFmtId="164" fontId="25" fillId="0" borderId="0" xfId="1" applyNumberFormat="1" applyFont="1"/>
    <xf numFmtId="164" fontId="28" fillId="0" borderId="0" xfId="1" applyNumberFormat="1" applyFont="1"/>
    <xf numFmtId="43" fontId="12" fillId="0" borderId="79" xfId="1" applyFont="1" applyBorder="1" applyAlignment="1">
      <alignment horizontal="center"/>
    </xf>
    <xf numFmtId="0" fontId="27" fillId="0" borderId="0" xfId="0" applyFont="1"/>
    <xf numFmtId="0" fontId="23" fillId="0" borderId="0" xfId="0" applyFont="1" applyAlignment="1">
      <alignment vertical="center"/>
    </xf>
    <xf numFmtId="164" fontId="6" fillId="0" borderId="17" xfId="1" applyNumberFormat="1" applyFont="1" applyBorder="1" applyAlignment="1">
      <alignment horizontal="center" vertical="center"/>
    </xf>
    <xf numFmtId="43" fontId="10" fillId="0" borderId="17" xfId="1" applyFont="1" applyBorder="1" applyAlignment="1">
      <alignment horizontal="center" vertical="center" wrapText="1"/>
    </xf>
    <xf numFmtId="43" fontId="10" fillId="0" borderId="17" xfId="1" applyFont="1" applyBorder="1" applyAlignment="1">
      <alignment horizontal="center"/>
    </xf>
    <xf numFmtId="43" fontId="10" fillId="0" borderId="24" xfId="1" applyFont="1" applyBorder="1" applyAlignment="1">
      <alignment horizontal="center" vertical="center"/>
    </xf>
    <xf numFmtId="43" fontId="10" fillId="0" borderId="0" xfId="1" applyFont="1" applyBorder="1" applyAlignment="1">
      <alignment horizontal="center" vertical="center"/>
    </xf>
    <xf numFmtId="164" fontId="11" fillId="12" borderId="17" xfId="1" applyNumberFormat="1" applyFont="1" applyFill="1" applyBorder="1" applyAlignment="1">
      <alignment horizontal="center" vertical="center"/>
    </xf>
    <xf numFmtId="43" fontId="10" fillId="0" borderId="11" xfId="1" applyNumberFormat="1" applyFont="1" applyBorder="1" applyAlignment="1">
      <alignment horizontal="center" vertical="center"/>
    </xf>
    <xf numFmtId="164" fontId="6" fillId="0" borderId="32" xfId="1" applyNumberFormat="1" applyFont="1" applyBorder="1" applyAlignment="1">
      <alignment horizontal="center" vertical="center"/>
    </xf>
    <xf numFmtId="164" fontId="6" fillId="0" borderId="68" xfId="1" applyNumberFormat="1" applyFont="1" applyFill="1" applyBorder="1" applyAlignment="1">
      <alignment horizontal="center" vertical="center"/>
    </xf>
    <xf numFmtId="164" fontId="6" fillId="0" borderId="34" xfId="1" applyNumberFormat="1" applyFont="1" applyBorder="1" applyAlignment="1">
      <alignment horizontal="center" vertical="center" wrapText="1"/>
    </xf>
    <xf numFmtId="164" fontId="6" fillId="0" borderId="68" xfId="1" applyNumberFormat="1" applyFont="1" applyBorder="1" applyAlignment="1">
      <alignment horizontal="center" vertical="center" wrapText="1"/>
    </xf>
    <xf numFmtId="164" fontId="6" fillId="0" borderId="20" xfId="1" applyNumberFormat="1" applyFont="1" applyBorder="1" applyAlignment="1">
      <alignment horizontal="center" vertical="center" wrapText="1"/>
    </xf>
    <xf numFmtId="164" fontId="6" fillId="0" borderId="23" xfId="1" applyNumberFormat="1" applyFont="1" applyBorder="1" applyAlignment="1">
      <alignment horizontal="center" vertical="center" wrapText="1"/>
    </xf>
    <xf numFmtId="164" fontId="6" fillId="0" borderId="11" xfId="1" applyNumberFormat="1" applyFont="1" applyBorder="1" applyAlignment="1">
      <alignment horizontal="center" vertical="center" wrapText="1"/>
    </xf>
    <xf numFmtId="164" fontId="6" fillId="0" borderId="14" xfId="1" applyNumberFormat="1" applyFont="1" applyBorder="1" applyAlignment="1">
      <alignment horizontal="center" vertical="center" wrapText="1"/>
    </xf>
    <xf numFmtId="164" fontId="24" fillId="5" borderId="0" xfId="1" applyNumberFormat="1" applyFont="1" applyFill="1"/>
    <xf numFmtId="43" fontId="2" fillId="0" borderId="0" xfId="1" applyFont="1" applyAlignment="1">
      <alignment vertical="center"/>
    </xf>
    <xf numFmtId="16" fontId="18" fillId="0" borderId="0" xfId="0" quotePrefix="1" applyNumberFormat="1" applyFont="1"/>
    <xf numFmtId="0" fontId="18" fillId="0" borderId="5" xfId="0" applyFont="1" applyBorder="1"/>
    <xf numFmtId="164" fontId="18" fillId="0" borderId="5" xfId="1" applyNumberFormat="1" applyFont="1" applyBorder="1"/>
    <xf numFmtId="0" fontId="18" fillId="0" borderId="9" xfId="0" applyFont="1" applyBorder="1"/>
    <xf numFmtId="164" fontId="18" fillId="0" borderId="9" xfId="1" applyNumberFormat="1" applyFont="1" applyBorder="1"/>
    <xf numFmtId="0" fontId="18" fillId="0" borderId="11" xfId="0" applyFont="1" applyBorder="1"/>
    <xf numFmtId="164" fontId="18" fillId="0" borderId="11" xfId="1" applyNumberFormat="1" applyFont="1" applyBorder="1"/>
    <xf numFmtId="0" fontId="18" fillId="0" borderId="23" xfId="0" applyFont="1" applyBorder="1"/>
    <xf numFmtId="164" fontId="18" fillId="0" borderId="23" xfId="1" applyNumberFormat="1" applyFont="1" applyBorder="1"/>
    <xf numFmtId="43" fontId="12" fillId="0" borderId="11" xfId="1" applyFont="1" applyFill="1" applyBorder="1" applyAlignment="1">
      <alignment horizontal="center" vertical="center" wrapText="1"/>
    </xf>
    <xf numFmtId="43" fontId="12" fillId="0" borderId="11" xfId="1" applyFont="1" applyFill="1" applyBorder="1" applyAlignment="1">
      <alignment horizontal="center" wrapText="1"/>
    </xf>
    <xf numFmtId="43" fontId="12" fillId="0" borderId="11" xfId="1" applyFont="1" applyFill="1" applyBorder="1" applyAlignment="1">
      <alignment horizontal="center" vertical="center"/>
    </xf>
    <xf numFmtId="14" fontId="12" fillId="0" borderId="52" xfId="1" applyNumberFormat="1" applyFont="1" applyFill="1" applyBorder="1" applyAlignment="1">
      <alignment horizontal="center" vertical="center"/>
    </xf>
    <xf numFmtId="43" fontId="12" fillId="0" borderId="0" xfId="1" applyFont="1" applyFill="1"/>
    <xf numFmtId="43" fontId="12" fillId="0" borderId="52" xfId="1" applyFont="1" applyFill="1" applyBorder="1" applyAlignment="1">
      <alignment horizontal="center" vertical="center"/>
    </xf>
    <xf numFmtId="43" fontId="15" fillId="0" borderId="0" xfId="1" applyFont="1" applyFill="1"/>
    <xf numFmtId="164" fontId="15" fillId="0" borderId="0" xfId="1" applyNumberFormat="1" applyFont="1" applyFill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6" fillId="13" borderId="63" xfId="1" applyNumberFormat="1" applyFont="1" applyFill="1" applyBorder="1" applyAlignment="1">
      <alignment horizontal="center" vertical="center"/>
    </xf>
    <xf numFmtId="43" fontId="12" fillId="13" borderId="63" xfId="1" applyFont="1" applyFill="1" applyBorder="1" applyAlignment="1">
      <alignment horizontal="center" vertical="center" wrapText="1"/>
    </xf>
    <xf numFmtId="43" fontId="12" fillId="13" borderId="63" xfId="1" applyFont="1" applyFill="1" applyBorder="1" applyAlignment="1">
      <alignment horizontal="center"/>
    </xf>
    <xf numFmtId="164" fontId="12" fillId="13" borderId="63" xfId="1" applyNumberFormat="1" applyFont="1" applyFill="1" applyBorder="1" applyAlignment="1">
      <alignment horizontal="center" vertical="center"/>
    </xf>
    <xf numFmtId="164" fontId="10" fillId="13" borderId="63" xfId="1" applyNumberFormat="1" applyFont="1" applyFill="1" applyBorder="1" applyAlignment="1">
      <alignment horizontal="center" vertical="center"/>
    </xf>
    <xf numFmtId="164" fontId="6" fillId="13" borderId="61" xfId="1" applyNumberFormat="1" applyFont="1" applyFill="1" applyBorder="1" applyAlignment="1">
      <alignment horizontal="center" vertical="center"/>
    </xf>
    <xf numFmtId="43" fontId="6" fillId="13" borderId="63" xfId="1" applyFont="1" applyFill="1" applyBorder="1" applyAlignment="1">
      <alignment horizontal="center" vertical="center"/>
    </xf>
    <xf numFmtId="14" fontId="6" fillId="13" borderId="64" xfId="1" applyNumberFormat="1" applyFont="1" applyFill="1" applyBorder="1" applyAlignment="1">
      <alignment horizontal="center" vertical="center"/>
    </xf>
    <xf numFmtId="43" fontId="12" fillId="13" borderId="61" xfId="1" applyFont="1" applyFill="1" applyBorder="1" applyAlignment="1">
      <alignment horizontal="center" vertical="center" wrapText="1"/>
    </xf>
    <xf numFmtId="43" fontId="12" fillId="13" borderId="61" xfId="1" applyFont="1" applyFill="1" applyBorder="1" applyAlignment="1">
      <alignment horizontal="center"/>
    </xf>
    <xf numFmtId="164" fontId="12" fillId="13" borderId="61" xfId="1" applyNumberFormat="1" applyFont="1" applyFill="1" applyBorder="1" applyAlignment="1">
      <alignment horizontal="center" vertical="center"/>
    </xf>
    <xf numFmtId="164" fontId="10" fillId="13" borderId="61" xfId="1" applyNumberFormat="1" applyFont="1" applyFill="1" applyBorder="1" applyAlignment="1">
      <alignment horizontal="center" vertical="center"/>
    </xf>
    <xf numFmtId="43" fontId="6" fillId="13" borderId="61" xfId="1" applyFont="1" applyFill="1" applyBorder="1" applyAlignment="1">
      <alignment horizontal="center" vertical="center"/>
    </xf>
    <xf numFmtId="43" fontId="6" fillId="13" borderId="66" xfId="1" applyFont="1" applyFill="1" applyBorder="1" applyAlignment="1">
      <alignment horizontal="center" vertical="center"/>
    </xf>
    <xf numFmtId="43" fontId="10" fillId="13" borderId="61" xfId="1" applyFont="1" applyFill="1" applyBorder="1" applyAlignment="1">
      <alignment horizontal="center" vertical="center"/>
    </xf>
    <xf numFmtId="164" fontId="12" fillId="13" borderId="68" xfId="1" applyNumberFormat="1" applyFont="1" applyFill="1" applyBorder="1" applyAlignment="1">
      <alignment horizontal="center" vertical="center"/>
    </xf>
    <xf numFmtId="164" fontId="10" fillId="13" borderId="68" xfId="1" applyNumberFormat="1" applyFont="1" applyFill="1" applyBorder="1" applyAlignment="1">
      <alignment horizontal="center" vertical="center"/>
    </xf>
    <xf numFmtId="43" fontId="6" fillId="13" borderId="68" xfId="1" applyFont="1" applyFill="1" applyBorder="1" applyAlignment="1">
      <alignment horizontal="center" vertical="center"/>
    </xf>
    <xf numFmtId="43" fontId="6" fillId="13" borderId="69" xfId="1" applyFont="1" applyFill="1" applyBorder="1" applyAlignment="1">
      <alignment horizontal="center" vertical="center"/>
    </xf>
    <xf numFmtId="164" fontId="12" fillId="13" borderId="76" xfId="1" applyNumberFormat="1" applyFont="1" applyFill="1" applyBorder="1" applyAlignment="1">
      <alignment horizontal="center" vertical="center"/>
    </xf>
    <xf numFmtId="43" fontId="12" fillId="13" borderId="76" xfId="1" applyFont="1" applyFill="1" applyBorder="1" applyAlignment="1">
      <alignment horizontal="center" vertical="center" wrapText="1"/>
    </xf>
    <xf numFmtId="43" fontId="12" fillId="13" borderId="76" xfId="1" applyFont="1" applyFill="1" applyBorder="1" applyAlignment="1">
      <alignment horizontal="center"/>
    </xf>
    <xf numFmtId="164" fontId="10" fillId="13" borderId="76" xfId="1" applyNumberFormat="1" applyFont="1" applyFill="1" applyBorder="1" applyAlignment="1">
      <alignment horizontal="center" vertical="center"/>
    </xf>
    <xf numFmtId="164" fontId="6" fillId="13" borderId="76" xfId="1" applyNumberFormat="1" applyFont="1" applyFill="1" applyBorder="1" applyAlignment="1">
      <alignment horizontal="center" vertical="center"/>
    </xf>
    <xf numFmtId="43" fontId="6" fillId="13" borderId="76" xfId="1" applyFont="1" applyFill="1" applyBorder="1" applyAlignment="1">
      <alignment horizontal="center" vertical="center"/>
    </xf>
    <xf numFmtId="43" fontId="6" fillId="13" borderId="77" xfId="1" applyFont="1" applyFill="1" applyBorder="1" applyAlignment="1">
      <alignment horizontal="center" vertical="center"/>
    </xf>
    <xf numFmtId="43" fontId="6" fillId="13" borderId="78" xfId="1" applyFont="1" applyFill="1" applyBorder="1" applyAlignment="1">
      <alignment horizontal="center" vertical="center"/>
    </xf>
    <xf numFmtId="43" fontId="12" fillId="13" borderId="61" xfId="1" applyFont="1" applyFill="1" applyBorder="1" applyAlignment="1">
      <alignment horizontal="center" wrapText="1"/>
    </xf>
    <xf numFmtId="0" fontId="18" fillId="13" borderId="61" xfId="0" applyFont="1" applyFill="1" applyBorder="1"/>
    <xf numFmtId="14" fontId="6" fillId="13" borderId="78" xfId="1" applyNumberFormat="1" applyFont="1" applyFill="1" applyBorder="1" applyAlignment="1">
      <alignment horizontal="center" vertical="center"/>
    </xf>
    <xf numFmtId="43" fontId="10" fillId="13" borderId="61" xfId="1" applyFont="1" applyFill="1" applyBorder="1" applyAlignment="1">
      <alignment horizontal="center" vertical="center" wrapText="1"/>
    </xf>
    <xf numFmtId="43" fontId="12" fillId="13" borderId="79" xfId="1" applyFont="1" applyFill="1" applyBorder="1" applyAlignment="1">
      <alignment horizontal="center" vertical="center" wrapText="1"/>
    </xf>
    <xf numFmtId="43" fontId="12" fillId="13" borderId="79" xfId="1" applyFont="1" applyFill="1" applyBorder="1" applyAlignment="1">
      <alignment horizontal="center" wrapText="1"/>
    </xf>
    <xf numFmtId="164" fontId="12" fillId="13" borderId="79" xfId="1" applyNumberFormat="1" applyFont="1" applyFill="1" applyBorder="1" applyAlignment="1">
      <alignment horizontal="center" vertical="center"/>
    </xf>
    <xf numFmtId="164" fontId="10" fillId="13" borderId="79" xfId="1" applyNumberFormat="1" applyFont="1" applyFill="1" applyBorder="1" applyAlignment="1">
      <alignment horizontal="center" vertical="center"/>
    </xf>
    <xf numFmtId="164" fontId="6" fillId="13" borderId="79" xfId="1" applyNumberFormat="1" applyFont="1" applyFill="1" applyBorder="1" applyAlignment="1">
      <alignment horizontal="center" vertical="center"/>
    </xf>
    <xf numFmtId="43" fontId="10" fillId="13" borderId="79" xfId="1" applyFont="1" applyFill="1" applyBorder="1" applyAlignment="1">
      <alignment horizontal="center" vertical="center"/>
    </xf>
    <xf numFmtId="43" fontId="6" fillId="13" borderId="80" xfId="1" applyFont="1" applyFill="1" applyBorder="1" applyAlignment="1">
      <alignment horizontal="center" vertical="center"/>
    </xf>
    <xf numFmtId="43" fontId="10" fillId="13" borderId="79" xfId="1" applyFont="1" applyFill="1" applyBorder="1" applyAlignment="1">
      <alignment horizontal="center" vertical="center" wrapText="1"/>
    </xf>
    <xf numFmtId="43" fontId="10" fillId="13" borderId="79" xfId="1" applyFont="1" applyFill="1" applyBorder="1" applyAlignment="1">
      <alignment horizontal="center" wrapText="1"/>
    </xf>
    <xf numFmtId="43" fontId="10" fillId="13" borderId="80" xfId="1" applyFont="1" applyFill="1" applyBorder="1" applyAlignment="1">
      <alignment horizontal="center" vertical="center"/>
    </xf>
    <xf numFmtId="43" fontId="6" fillId="13" borderId="79" xfId="1" applyFont="1" applyFill="1" applyBorder="1" applyAlignment="1">
      <alignment horizontal="center" vertical="center"/>
    </xf>
    <xf numFmtId="43" fontId="6" fillId="13" borderId="82" xfId="1" applyFont="1" applyFill="1" applyBorder="1" applyAlignment="1">
      <alignment horizontal="center" vertical="center"/>
    </xf>
    <xf numFmtId="43" fontId="10" fillId="13" borderId="82" xfId="1" applyFont="1" applyFill="1" applyBorder="1" applyAlignment="1">
      <alignment horizontal="center" vertical="center"/>
    </xf>
    <xf numFmtId="164" fontId="21" fillId="9" borderId="68" xfId="1" applyNumberFormat="1" applyFont="1" applyFill="1" applyBorder="1" applyAlignment="1">
      <alignment horizontal="center" vertical="center"/>
    </xf>
    <xf numFmtId="164" fontId="21" fillId="9" borderId="79" xfId="1" applyNumberFormat="1" applyFont="1" applyFill="1" applyBorder="1" applyAlignment="1">
      <alignment horizontal="center" vertical="center"/>
    </xf>
    <xf numFmtId="164" fontId="21" fillId="14" borderId="68" xfId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 applyAlignment="1">
      <alignment horizontal="center" vertical="center"/>
    </xf>
    <xf numFmtId="14" fontId="6" fillId="13" borderId="66" xfId="1" applyNumberFormat="1" applyFont="1" applyFill="1" applyBorder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43" fontId="10" fillId="0" borderId="61" xfId="1" applyFont="1" applyBorder="1" applyAlignment="1">
      <alignment horizontal="center" vertical="center" wrapText="1"/>
    </xf>
    <xf numFmtId="43" fontId="10" fillId="0" borderId="61" xfId="1" applyFont="1" applyBorder="1" applyAlignment="1">
      <alignment horizontal="center" wrapText="1"/>
    </xf>
    <xf numFmtId="43" fontId="10" fillId="0" borderId="66" xfId="1" applyFont="1" applyBorder="1" applyAlignment="1">
      <alignment horizontal="center" vertical="center"/>
    </xf>
    <xf numFmtId="43" fontId="31" fillId="13" borderId="79" xfId="1" applyFont="1" applyFill="1" applyBorder="1" applyAlignment="1">
      <alignment horizontal="center" vertical="center" wrapText="1"/>
    </xf>
    <xf numFmtId="43" fontId="10" fillId="13" borderId="61" xfId="1" applyFont="1" applyFill="1" applyBorder="1" applyAlignment="1">
      <alignment horizontal="center"/>
    </xf>
    <xf numFmtId="43" fontId="12" fillId="0" borderId="11" xfId="1" applyFont="1" applyFill="1" applyBorder="1" applyAlignment="1">
      <alignment horizontal="center"/>
    </xf>
    <xf numFmtId="164" fontId="33" fillId="0" borderId="0" xfId="1" applyNumberFormat="1" applyFont="1" applyFill="1"/>
    <xf numFmtId="43" fontId="10" fillId="13" borderId="79" xfId="1" applyFont="1" applyFill="1" applyBorder="1" applyAlignment="1">
      <alignment horizontal="center"/>
    </xf>
    <xf numFmtId="14" fontId="6" fillId="13" borderId="82" xfId="1" applyNumberFormat="1" applyFont="1" applyFill="1" applyBorder="1" applyAlignment="1">
      <alignment horizontal="center" vertical="center"/>
    </xf>
    <xf numFmtId="14" fontId="6" fillId="0" borderId="82" xfId="1" applyNumberFormat="1" applyFont="1" applyBorder="1" applyAlignment="1">
      <alignment horizontal="center" vertical="center"/>
    </xf>
    <xf numFmtId="0" fontId="18" fillId="0" borderId="79" xfId="0" applyFont="1" applyBorder="1"/>
    <xf numFmtId="164" fontId="12" fillId="0" borderId="17" xfId="1" applyNumberFormat="1" applyFont="1" applyFill="1" applyBorder="1" applyAlignment="1">
      <alignment horizontal="center" vertical="center"/>
    </xf>
    <xf numFmtId="43" fontId="14" fillId="0" borderId="0" xfId="1" applyFont="1" applyAlignment="1">
      <alignment horizontal="left" vertical="center"/>
    </xf>
    <xf numFmtId="164" fontId="10" fillId="5" borderId="0" xfId="1" applyNumberFormat="1" applyFont="1" applyFill="1"/>
    <xf numFmtId="43" fontId="10" fillId="5" borderId="0" xfId="1" applyFont="1" applyFill="1"/>
    <xf numFmtId="164" fontId="34" fillId="5" borderId="0" xfId="1" applyNumberFormat="1" applyFont="1" applyFill="1"/>
    <xf numFmtId="164" fontId="34" fillId="5" borderId="0" xfId="1" applyNumberFormat="1" applyFont="1" applyFill="1" applyAlignment="1">
      <alignment horizontal="center" vertical="center"/>
    </xf>
    <xf numFmtId="164" fontId="35" fillId="0" borderId="0" xfId="1" applyNumberFormat="1" applyFont="1"/>
    <xf numFmtId="16" fontId="18" fillId="0" borderId="0" xfId="0" applyNumberFormat="1" applyFont="1"/>
    <xf numFmtId="43" fontId="12" fillId="13" borderId="79" xfId="1" applyFont="1" applyFill="1" applyBorder="1" applyAlignment="1">
      <alignment horizontal="center"/>
    </xf>
    <xf numFmtId="43" fontId="12" fillId="13" borderId="79" xfId="1" applyFont="1" applyFill="1" applyBorder="1" applyAlignment="1">
      <alignment horizontal="center" vertical="center"/>
    </xf>
    <xf numFmtId="14" fontId="12" fillId="13" borderId="82" xfId="1" applyNumberFormat="1" applyFont="1" applyFill="1" applyBorder="1" applyAlignment="1">
      <alignment horizontal="center" vertical="center"/>
    </xf>
    <xf numFmtId="164" fontId="35" fillId="0" borderId="0" xfId="1" applyNumberFormat="1" applyFont="1" applyFill="1" applyAlignment="1">
      <alignment horizontal="center" vertical="center"/>
    </xf>
    <xf numFmtId="164" fontId="36" fillId="0" borderId="0" xfId="1" applyNumberFormat="1" applyFont="1" applyFill="1" applyAlignment="1">
      <alignment horizontal="center" vertical="center"/>
    </xf>
    <xf numFmtId="43" fontId="11" fillId="0" borderId="0" xfId="1" applyFont="1" applyFill="1" applyAlignment="1">
      <alignment horizontal="center" vertical="center"/>
    </xf>
    <xf numFmtId="9" fontId="12" fillId="13" borderId="61" xfId="2" applyFont="1" applyFill="1" applyBorder="1" applyAlignment="1">
      <alignment horizontal="center" vertical="center"/>
    </xf>
    <xf numFmtId="43" fontId="12" fillId="13" borderId="79" xfId="1" quotePrefix="1" applyFont="1" applyFill="1" applyBorder="1" applyAlignment="1">
      <alignment horizontal="center"/>
    </xf>
    <xf numFmtId="164" fontId="16" fillId="0" borderId="0" xfId="1" applyNumberFormat="1" applyFont="1" applyFill="1" applyAlignment="1">
      <alignment horizontal="center" vertical="center"/>
    </xf>
    <xf numFmtId="164" fontId="18" fillId="0" borderId="0" xfId="1" applyNumberFormat="1" applyFont="1" applyFill="1" applyAlignment="1">
      <alignment horizontal="center" vertical="center"/>
    </xf>
    <xf numFmtId="43" fontId="6" fillId="13" borderId="63" xfId="1" applyFont="1" applyFill="1" applyBorder="1" applyAlignment="1">
      <alignment horizontal="center" vertical="center" wrapText="1"/>
    </xf>
    <xf numFmtId="164" fontId="10" fillId="13" borderId="63" xfId="1" applyNumberFormat="1" applyFont="1" applyFill="1" applyBorder="1" applyAlignment="1">
      <alignment horizontal="center" vertical="center" wrapText="1"/>
    </xf>
    <xf numFmtId="164" fontId="6" fillId="13" borderId="63" xfId="1" applyNumberFormat="1" applyFont="1" applyFill="1" applyBorder="1" applyAlignment="1">
      <alignment horizontal="center" vertical="center" wrapText="1"/>
    </xf>
    <xf numFmtId="164" fontId="6" fillId="13" borderId="87" xfId="1" applyNumberFormat="1" applyFont="1" applyFill="1" applyBorder="1" applyAlignment="1">
      <alignment horizontal="center" vertical="center"/>
    </xf>
    <xf numFmtId="43" fontId="6" fillId="13" borderId="64" xfId="1" applyFont="1" applyFill="1" applyBorder="1" applyAlignment="1">
      <alignment horizontal="center" vertical="center"/>
    </xf>
    <xf numFmtId="43" fontId="6" fillId="13" borderId="61" xfId="1" applyFont="1" applyFill="1" applyBorder="1" applyAlignment="1">
      <alignment horizontal="center" vertical="center" wrapText="1"/>
    </xf>
    <xf numFmtId="164" fontId="10" fillId="13" borderId="61" xfId="1" applyNumberFormat="1" applyFont="1" applyFill="1" applyBorder="1" applyAlignment="1">
      <alignment horizontal="center" vertical="center" wrapText="1"/>
    </xf>
    <xf numFmtId="164" fontId="6" fillId="13" borderId="61" xfId="1" applyNumberFormat="1" applyFont="1" applyFill="1" applyBorder="1" applyAlignment="1">
      <alignment horizontal="center" vertical="center" wrapText="1"/>
    </xf>
    <xf numFmtId="164" fontId="6" fillId="13" borderId="68" xfId="1" applyNumberFormat="1" applyFont="1" applyFill="1" applyBorder="1" applyAlignment="1">
      <alignment horizontal="center" vertical="center"/>
    </xf>
    <xf numFmtId="43" fontId="6" fillId="13" borderId="68" xfId="1" applyFont="1" applyFill="1" applyBorder="1" applyAlignment="1">
      <alignment horizontal="center" vertical="center" wrapText="1"/>
    </xf>
    <xf numFmtId="164" fontId="10" fillId="13" borderId="68" xfId="1" applyNumberFormat="1" applyFont="1" applyFill="1" applyBorder="1" applyAlignment="1">
      <alignment horizontal="center" vertical="center" wrapText="1"/>
    </xf>
    <xf numFmtId="164" fontId="6" fillId="13" borderId="68" xfId="1" applyNumberFormat="1" applyFont="1" applyFill="1" applyBorder="1" applyAlignment="1">
      <alignment horizontal="center" vertical="center" wrapText="1"/>
    </xf>
    <xf numFmtId="164" fontId="6" fillId="0" borderId="87" xfId="1" applyNumberFormat="1" applyFont="1" applyFill="1" applyBorder="1" applyAlignment="1">
      <alignment horizontal="center" vertical="center"/>
    </xf>
    <xf numFmtId="164" fontId="12" fillId="0" borderId="61" xfId="1" applyNumberFormat="1" applyFont="1" applyFill="1" applyBorder="1" applyAlignment="1">
      <alignment horizontal="center" vertical="center"/>
    </xf>
    <xf numFmtId="43" fontId="12" fillId="0" borderId="79" xfId="1" quotePrefix="1" applyFont="1" applyBorder="1" applyAlignment="1">
      <alignment horizontal="center"/>
    </xf>
    <xf numFmtId="164" fontId="6" fillId="0" borderId="83" xfId="1" applyNumberFormat="1" applyFont="1" applyBorder="1" applyAlignment="1">
      <alignment horizontal="center" vertical="center"/>
    </xf>
    <xf numFmtId="43" fontId="6" fillId="0" borderId="83" xfId="1" applyFont="1" applyBorder="1" applyAlignment="1">
      <alignment horizontal="center" vertical="center" wrapText="1"/>
    </xf>
    <xf numFmtId="43" fontId="6" fillId="0" borderId="83" xfId="1" applyFont="1" applyBorder="1" applyAlignment="1">
      <alignment horizontal="center"/>
    </xf>
    <xf numFmtId="164" fontId="10" fillId="0" borderId="83" xfId="1" applyNumberFormat="1" applyFont="1" applyBorder="1" applyAlignment="1">
      <alignment horizontal="center" vertical="center"/>
    </xf>
    <xf numFmtId="43" fontId="6" fillId="0" borderId="83" xfId="1" applyFont="1" applyBorder="1"/>
    <xf numFmtId="43" fontId="6" fillId="0" borderId="83" xfId="1" applyFont="1" applyBorder="1" applyAlignment="1">
      <alignment horizontal="center" vertical="center"/>
    </xf>
    <xf numFmtId="43" fontId="4" fillId="5" borderId="83" xfId="1" applyFont="1" applyFill="1" applyBorder="1" applyAlignment="1">
      <alignment horizontal="center" vertical="center"/>
    </xf>
    <xf numFmtId="14" fontId="6" fillId="0" borderId="61" xfId="1" applyNumberFormat="1" applyFont="1" applyBorder="1" applyAlignment="1">
      <alignment horizontal="center" vertical="center"/>
    </xf>
    <xf numFmtId="43" fontId="6" fillId="0" borderId="84" xfId="1" applyFont="1" applyBorder="1" applyAlignment="1">
      <alignment horizontal="center" vertical="center"/>
    </xf>
    <xf numFmtId="164" fontId="10" fillId="0" borderId="84" xfId="1" applyNumberFormat="1" applyFont="1" applyBorder="1" applyAlignment="1">
      <alignment horizontal="center" vertical="center"/>
    </xf>
    <xf numFmtId="164" fontId="6" fillId="0" borderId="84" xfId="1" applyNumberFormat="1" applyFont="1" applyBorder="1" applyAlignment="1">
      <alignment horizontal="center" vertical="center"/>
    </xf>
    <xf numFmtId="164" fontId="21" fillId="11" borderId="84" xfId="1" applyNumberFormat="1" applyFont="1" applyFill="1" applyBorder="1" applyAlignment="1">
      <alignment horizontal="center" vertical="center"/>
    </xf>
    <xf numFmtId="164" fontId="22" fillId="5" borderId="84" xfId="1" applyNumberFormat="1" applyFont="1" applyFill="1" applyBorder="1" applyAlignment="1">
      <alignment horizontal="center" vertical="center"/>
    </xf>
    <xf numFmtId="43" fontId="12" fillId="13" borderId="79" xfId="1" quotePrefix="1" applyFont="1" applyFill="1" applyBorder="1" applyAlignment="1">
      <alignment horizontal="center" wrapText="1"/>
    </xf>
    <xf numFmtId="43" fontId="12" fillId="13" borderId="80" xfId="1" applyFont="1" applyFill="1" applyBorder="1" applyAlignment="1">
      <alignment horizontal="center" vertical="center"/>
    </xf>
    <xf numFmtId="164" fontId="33" fillId="0" borderId="0" xfId="1" applyNumberFormat="1" applyFont="1"/>
    <xf numFmtId="164" fontId="31" fillId="0" borderId="0" xfId="1" applyNumberFormat="1" applyFont="1"/>
    <xf numFmtId="0" fontId="37" fillId="0" borderId="0" xfId="0" applyFont="1"/>
    <xf numFmtId="43" fontId="6" fillId="0" borderId="14" xfId="1" quotePrefix="1" applyFont="1" applyBorder="1" applyAlignment="1">
      <alignment horizontal="center"/>
    </xf>
    <xf numFmtId="43" fontId="6" fillId="0" borderId="11" xfId="1" quotePrefix="1" applyFont="1" applyFill="1" applyBorder="1" applyAlignment="1">
      <alignment horizontal="center"/>
    </xf>
    <xf numFmtId="43" fontId="12" fillId="0" borderId="14" xfId="1" quotePrefix="1" applyFont="1" applyBorder="1" applyAlignment="1">
      <alignment horizontal="center" wrapText="1"/>
    </xf>
    <xf numFmtId="164" fontId="6" fillId="0" borderId="63" xfId="1" applyNumberFormat="1" applyFont="1" applyFill="1" applyBorder="1" applyAlignment="1">
      <alignment horizontal="center" vertical="center"/>
    </xf>
    <xf numFmtId="43" fontId="6" fillId="0" borderId="63" xfId="1" applyFont="1" applyFill="1" applyBorder="1" applyAlignment="1">
      <alignment horizontal="center" vertical="center" wrapText="1"/>
    </xf>
    <xf numFmtId="43" fontId="6" fillId="0" borderId="63" xfId="1" applyFont="1" applyFill="1" applyBorder="1" applyAlignment="1">
      <alignment horizontal="center" vertical="center"/>
    </xf>
    <xf numFmtId="164" fontId="10" fillId="0" borderId="63" xfId="1" applyNumberFormat="1" applyFont="1" applyFill="1" applyBorder="1" applyAlignment="1">
      <alignment horizontal="center" vertical="center" wrapText="1"/>
    </xf>
    <xf numFmtId="164" fontId="6" fillId="0" borderId="63" xfId="1" applyNumberFormat="1" applyFont="1" applyFill="1" applyBorder="1" applyAlignment="1">
      <alignment horizontal="center" vertical="center" wrapText="1"/>
    </xf>
    <xf numFmtId="43" fontId="6" fillId="0" borderId="64" xfId="1" applyFont="1" applyFill="1" applyBorder="1" applyAlignment="1">
      <alignment horizontal="center" vertical="center"/>
    </xf>
    <xf numFmtId="43" fontId="6" fillId="0" borderId="61" xfId="1" applyFont="1" applyFill="1" applyBorder="1" applyAlignment="1">
      <alignment horizontal="center" vertical="center"/>
    </xf>
    <xf numFmtId="164" fontId="10" fillId="0" borderId="61" xfId="1" applyNumberFormat="1" applyFont="1" applyFill="1" applyBorder="1" applyAlignment="1">
      <alignment horizontal="center" vertical="center" wrapText="1"/>
    </xf>
    <xf numFmtId="164" fontId="6" fillId="0" borderId="61" xfId="1" applyNumberFormat="1" applyFont="1" applyFill="1" applyBorder="1" applyAlignment="1">
      <alignment horizontal="center" vertical="center" wrapText="1"/>
    </xf>
    <xf numFmtId="43" fontId="6" fillId="0" borderId="66" xfId="1" applyFont="1" applyFill="1" applyBorder="1" applyAlignment="1">
      <alignment horizontal="center" vertical="center"/>
    </xf>
    <xf numFmtId="43" fontId="6" fillId="0" borderId="68" xfId="1" applyFont="1" applyFill="1" applyBorder="1" applyAlignment="1">
      <alignment horizontal="center" vertical="center" wrapText="1"/>
    </xf>
    <xf numFmtId="164" fontId="10" fillId="0" borderId="68" xfId="1" applyNumberFormat="1" applyFont="1" applyFill="1" applyBorder="1" applyAlignment="1">
      <alignment horizontal="center" vertical="center" wrapText="1"/>
    </xf>
    <xf numFmtId="164" fontId="6" fillId="0" borderId="68" xfId="1" applyNumberFormat="1" applyFont="1" applyFill="1" applyBorder="1" applyAlignment="1">
      <alignment horizontal="center" vertical="center" wrapText="1"/>
    </xf>
    <xf numFmtId="43" fontId="10" fillId="0" borderId="63" xfId="1" applyFont="1" applyFill="1" applyBorder="1" applyAlignment="1">
      <alignment horizontal="center" vertical="center"/>
    </xf>
    <xf numFmtId="43" fontId="10" fillId="0" borderId="61" xfId="1" applyFont="1" applyFill="1" applyBorder="1" applyAlignment="1">
      <alignment horizontal="center" vertical="center"/>
    </xf>
    <xf numFmtId="43" fontId="10" fillId="0" borderId="68" xfId="1" applyFont="1" applyFill="1" applyBorder="1" applyAlignment="1">
      <alignment horizontal="center" vertical="center"/>
    </xf>
    <xf numFmtId="43" fontId="38" fillId="0" borderId="61" xfId="1" applyFont="1" applyFill="1" applyBorder="1" applyAlignment="1">
      <alignment horizontal="center" vertical="center"/>
    </xf>
    <xf numFmtId="164" fontId="39" fillId="0" borderId="0" xfId="1" applyNumberFormat="1" applyFont="1" applyFill="1"/>
    <xf numFmtId="164" fontId="39" fillId="0" borderId="0" xfId="1" applyNumberFormat="1" applyFont="1"/>
    <xf numFmtId="43" fontId="10" fillId="0" borderId="14" xfId="1" quotePrefix="1" applyFont="1" applyBorder="1" applyAlignment="1">
      <alignment horizontal="center" wrapText="1"/>
    </xf>
    <xf numFmtId="14" fontId="10" fillId="0" borderId="54" xfId="1" applyNumberFormat="1" applyFont="1" applyBorder="1" applyAlignment="1">
      <alignment horizontal="center" vertical="center"/>
    </xf>
    <xf numFmtId="43" fontId="39" fillId="0" borderId="0" xfId="1" applyFont="1"/>
    <xf numFmtId="43" fontId="12" fillId="0" borderId="14" xfId="1" applyFont="1" applyFill="1" applyBorder="1" applyAlignment="1">
      <alignment horizontal="center" vertical="center" wrapText="1"/>
    </xf>
    <xf numFmtId="43" fontId="12" fillId="0" borderId="14" xfId="1" applyFont="1" applyFill="1" applyBorder="1" applyAlignment="1">
      <alignment horizontal="center" wrapText="1"/>
    </xf>
    <xf numFmtId="164" fontId="12" fillId="0" borderId="14" xfId="1" applyNumberFormat="1" applyFont="1" applyFill="1" applyBorder="1" applyAlignment="1">
      <alignment horizontal="center" vertical="center"/>
    </xf>
    <xf numFmtId="43" fontId="12" fillId="0" borderId="14" xfId="1" applyFont="1" applyFill="1" applyBorder="1" applyAlignment="1">
      <alignment horizontal="center" vertical="center"/>
    </xf>
    <xf numFmtId="43" fontId="10" fillId="0" borderId="14" xfId="1" applyFont="1" applyFill="1" applyBorder="1" applyAlignment="1">
      <alignment horizontal="center" vertical="center"/>
    </xf>
    <xf numFmtId="14" fontId="6" fillId="0" borderId="54" xfId="1" applyNumberFormat="1" applyFont="1" applyFill="1" applyBorder="1" applyAlignment="1">
      <alignment horizontal="center" vertical="center"/>
    </xf>
    <xf numFmtId="43" fontId="14" fillId="0" borderId="0" xfId="1" applyFont="1" applyFill="1"/>
    <xf numFmtId="43" fontId="12" fillId="0" borderId="16" xfId="1" applyFont="1" applyFill="1" applyBorder="1" applyAlignment="1">
      <alignment horizontal="center" vertical="center"/>
    </xf>
    <xf numFmtId="43" fontId="12" fillId="0" borderId="0" xfId="1" applyFont="1" applyFill="1" applyBorder="1" applyAlignment="1">
      <alignment horizontal="center" vertical="center"/>
    </xf>
    <xf numFmtId="43" fontId="12" fillId="0" borderId="61" xfId="1" applyFont="1" applyFill="1" applyBorder="1" applyAlignment="1">
      <alignment horizontal="center" vertical="center" wrapText="1"/>
    </xf>
    <xf numFmtId="43" fontId="12" fillId="0" borderId="61" xfId="1" applyFont="1" applyFill="1" applyBorder="1" applyAlignment="1">
      <alignment horizontal="center"/>
    </xf>
    <xf numFmtId="164" fontId="40" fillId="0" borderId="11" xfId="1" applyNumberFormat="1" applyFont="1" applyFill="1" applyBorder="1" applyAlignment="1">
      <alignment horizontal="center" vertical="center"/>
    </xf>
    <xf numFmtId="164" fontId="10" fillId="0" borderId="0" xfId="1" applyNumberFormat="1" applyFont="1" applyFill="1"/>
    <xf numFmtId="43" fontId="12" fillId="0" borderId="54" xfId="1" applyFont="1" applyFill="1" applyBorder="1" applyAlignment="1">
      <alignment horizontal="center" vertical="center"/>
    </xf>
    <xf numFmtId="164" fontId="40" fillId="13" borderId="79" xfId="1" applyNumberFormat="1" applyFont="1" applyFill="1" applyBorder="1" applyAlignment="1">
      <alignment horizontal="center" vertical="center"/>
    </xf>
    <xf numFmtId="164" fontId="25" fillId="13" borderId="0" xfId="1" applyNumberFormat="1" applyFont="1" applyFill="1" applyAlignment="1">
      <alignment horizontal="center" vertical="center"/>
    </xf>
    <xf numFmtId="164" fontId="24" fillId="13" borderId="0" xfId="1" applyNumberFormat="1" applyFont="1" applyFill="1" applyAlignment="1">
      <alignment horizontal="center" vertical="center"/>
    </xf>
    <xf numFmtId="43" fontId="4" fillId="13" borderId="0" xfId="1" applyFont="1" applyFill="1" applyAlignment="1">
      <alignment horizontal="center" vertical="center"/>
    </xf>
    <xf numFmtId="164" fontId="40" fillId="0" borderId="61" xfId="1" applyNumberFormat="1" applyFont="1" applyBorder="1" applyAlignment="1">
      <alignment horizontal="center" vertical="center"/>
    </xf>
    <xf numFmtId="164" fontId="6" fillId="0" borderId="79" xfId="1" applyNumberFormat="1" applyFont="1" applyFill="1" applyBorder="1" applyAlignment="1">
      <alignment horizontal="center" vertical="center"/>
    </xf>
    <xf numFmtId="43" fontId="6" fillId="0" borderId="79" xfId="1" applyFont="1" applyFill="1" applyBorder="1" applyAlignment="1">
      <alignment horizontal="center" vertical="center" wrapText="1"/>
    </xf>
    <xf numFmtId="43" fontId="6" fillId="0" borderId="79" xfId="1" applyFont="1" applyFill="1" applyBorder="1" applyAlignment="1">
      <alignment horizontal="center" vertical="center"/>
    </xf>
    <xf numFmtId="164" fontId="10" fillId="0" borderId="79" xfId="1" applyNumberFormat="1" applyFont="1" applyFill="1" applyBorder="1" applyAlignment="1">
      <alignment horizontal="center" vertical="center" wrapText="1"/>
    </xf>
    <xf numFmtId="164" fontId="6" fillId="0" borderId="79" xfId="1" applyNumberFormat="1" applyFont="1" applyFill="1" applyBorder="1" applyAlignment="1">
      <alignment horizontal="center" vertical="center" wrapText="1"/>
    </xf>
    <xf numFmtId="43" fontId="6" fillId="0" borderId="82" xfId="1" applyFont="1" applyFill="1" applyBorder="1" applyAlignment="1">
      <alignment horizontal="center" vertical="center"/>
    </xf>
    <xf numFmtId="43" fontId="10" fillId="0" borderId="79" xfId="1" applyFont="1" applyFill="1" applyBorder="1" applyAlignment="1">
      <alignment horizontal="center" vertical="center"/>
    </xf>
    <xf numFmtId="0" fontId="18" fillId="13" borderId="79" xfId="0" applyFont="1" applyFill="1" applyBorder="1"/>
    <xf numFmtId="14" fontId="6" fillId="13" borderId="80" xfId="1" applyNumberFormat="1" applyFont="1" applyFill="1" applyBorder="1" applyAlignment="1">
      <alignment horizontal="center" vertical="center"/>
    </xf>
    <xf numFmtId="43" fontId="10" fillId="0" borderId="11" xfId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9" borderId="2" xfId="1" applyNumberFormat="1" applyFont="1" applyFill="1" applyBorder="1" applyAlignment="1">
      <alignment horizontal="center" vertical="center"/>
    </xf>
    <xf numFmtId="14" fontId="4" fillId="9" borderId="2" xfId="0" applyNumberFormat="1" applyFont="1" applyFill="1" applyBorder="1" applyAlignment="1">
      <alignment horizontal="center" vertical="center"/>
    </xf>
    <xf numFmtId="164" fontId="21" fillId="13" borderId="79" xfId="1" applyNumberFormat="1" applyFont="1" applyFill="1" applyBorder="1" applyAlignment="1">
      <alignment horizontal="center" vertical="center"/>
    </xf>
    <xf numFmtId="14" fontId="6" fillId="0" borderId="82" xfId="1" applyNumberFormat="1" applyFont="1" applyFill="1" applyBorder="1" applyAlignment="1">
      <alignment horizontal="center" vertical="center"/>
    </xf>
    <xf numFmtId="43" fontId="6" fillId="0" borderId="79" xfId="1" quotePrefix="1" applyFont="1" applyFill="1" applyBorder="1" applyAlignment="1">
      <alignment horizontal="center" vertical="center"/>
    </xf>
    <xf numFmtId="43" fontId="4" fillId="0" borderId="90" xfId="1" applyFont="1" applyFill="1" applyBorder="1" applyAlignment="1">
      <alignment horizontal="center" vertical="center"/>
    </xf>
    <xf numFmtId="164" fontId="25" fillId="0" borderId="90" xfId="1" applyNumberFormat="1" applyFont="1" applyFill="1" applyBorder="1" applyAlignment="1">
      <alignment horizontal="center" vertical="center"/>
    </xf>
    <xf numFmtId="164" fontId="24" fillId="0" borderId="90" xfId="1" applyNumberFormat="1" applyFont="1" applyFill="1" applyBorder="1" applyAlignment="1">
      <alignment horizontal="center" vertical="center"/>
    </xf>
    <xf numFmtId="43" fontId="4" fillId="0" borderId="85" xfId="1" applyFont="1" applyFill="1" applyBorder="1" applyAlignment="1">
      <alignment horizontal="center" vertical="center"/>
    </xf>
    <xf numFmtId="164" fontId="25" fillId="0" borderId="85" xfId="1" applyNumberFormat="1" applyFont="1" applyFill="1" applyBorder="1" applyAlignment="1">
      <alignment horizontal="center" vertical="center"/>
    </xf>
    <xf numFmtId="164" fontId="24" fillId="0" borderId="85" xfId="1" applyNumberFormat="1" applyFont="1" applyFill="1" applyBorder="1" applyAlignment="1">
      <alignment horizontal="center" vertical="center"/>
    </xf>
    <xf numFmtId="43" fontId="6" fillId="13" borderId="79" xfId="1" applyFont="1" applyFill="1" applyBorder="1" applyAlignment="1">
      <alignment horizontal="center" vertical="center" wrapText="1"/>
    </xf>
    <xf numFmtId="164" fontId="10" fillId="13" borderId="79" xfId="1" applyNumberFormat="1" applyFont="1" applyFill="1" applyBorder="1" applyAlignment="1">
      <alignment horizontal="center" vertical="center" wrapText="1"/>
    </xf>
    <xf numFmtId="164" fontId="6" fillId="13" borderId="79" xfId="1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164" fontId="4" fillId="13" borderId="68" xfId="1" applyNumberFormat="1" applyFont="1" applyFill="1" applyBorder="1" applyAlignment="1">
      <alignment horizontal="center" vertical="center"/>
    </xf>
    <xf numFmtId="43" fontId="4" fillId="13" borderId="68" xfId="1" applyFont="1" applyFill="1" applyBorder="1" applyAlignment="1">
      <alignment horizontal="center" vertical="center" wrapText="1"/>
    </xf>
    <xf numFmtId="43" fontId="4" fillId="13" borderId="68" xfId="1" applyFont="1" applyFill="1" applyBorder="1" applyAlignment="1">
      <alignment horizontal="center" vertical="center"/>
    </xf>
    <xf numFmtId="164" fontId="5" fillId="13" borderId="68" xfId="1" applyNumberFormat="1" applyFont="1" applyFill="1" applyBorder="1" applyAlignment="1">
      <alignment horizontal="center" vertical="center" wrapText="1"/>
    </xf>
    <xf numFmtId="164" fontId="4" fillId="13" borderId="68" xfId="1" applyNumberFormat="1" applyFont="1" applyFill="1" applyBorder="1" applyAlignment="1">
      <alignment horizontal="center" vertical="center" wrapText="1"/>
    </xf>
    <xf numFmtId="43" fontId="4" fillId="13" borderId="74" xfId="1" applyFont="1" applyFill="1" applyBorder="1" applyAlignment="1">
      <alignment horizontal="center" vertical="center"/>
    </xf>
    <xf numFmtId="43" fontId="4" fillId="13" borderId="91" xfId="1" applyFont="1" applyFill="1" applyBorder="1" applyAlignment="1">
      <alignment horizontal="center" vertical="center"/>
    </xf>
    <xf numFmtId="43" fontId="4" fillId="13" borderId="69" xfId="1" applyFont="1" applyFill="1" applyBorder="1" applyAlignment="1">
      <alignment horizontal="center" vertical="center"/>
    </xf>
    <xf numFmtId="164" fontId="18" fillId="0" borderId="79" xfId="0" applyNumberFormat="1" applyFont="1" applyBorder="1"/>
    <xf numFmtId="43" fontId="10" fillId="0" borderId="61" xfId="1" applyFont="1" applyBorder="1" applyAlignment="1">
      <alignment horizontal="center"/>
    </xf>
    <xf numFmtId="43" fontId="10" fillId="0" borderId="61" xfId="1" applyNumberFormat="1" applyFont="1" applyBorder="1" applyAlignment="1">
      <alignment horizontal="center" vertical="center"/>
    </xf>
    <xf numFmtId="164" fontId="43" fillId="0" borderId="0" xfId="1" applyNumberFormat="1" applyFont="1" applyFill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164" fontId="25" fillId="5" borderId="0" xfId="1" applyNumberFormat="1" applyFont="1" applyFill="1" applyAlignment="1">
      <alignment horizontal="center" vertical="center"/>
    </xf>
    <xf numFmtId="164" fontId="25" fillId="5" borderId="0" xfId="1" applyNumberFormat="1" applyFont="1" applyFill="1" applyAlignment="1">
      <alignment vertical="center"/>
    </xf>
    <xf numFmtId="164" fontId="33" fillId="0" borderId="0" xfId="1" applyNumberFormat="1" applyFont="1" applyFill="1" applyAlignment="1">
      <alignment horizontal="center" vertical="center"/>
    </xf>
    <xf numFmtId="164" fontId="18" fillId="0" borderId="0" xfId="1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164" fontId="18" fillId="0" borderId="5" xfId="1" applyNumberFormat="1" applyFont="1" applyBorder="1" applyAlignment="1">
      <alignment horizontal="center" vertical="center"/>
    </xf>
    <xf numFmtId="14" fontId="18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4" fillId="9" borderId="89" xfId="0" applyFont="1" applyFill="1" applyBorder="1" applyAlignment="1">
      <alignment horizontal="center" vertical="center"/>
    </xf>
    <xf numFmtId="43" fontId="6" fillId="13" borderId="87" xfId="1" applyFont="1" applyFill="1" applyBorder="1" applyAlignment="1">
      <alignment horizontal="center" vertical="center" wrapText="1"/>
    </xf>
    <xf numFmtId="43" fontId="6" fillId="13" borderId="87" xfId="1" applyFont="1" applyFill="1" applyBorder="1" applyAlignment="1">
      <alignment horizontal="center" vertical="center"/>
    </xf>
    <xf numFmtId="164" fontId="10" fillId="13" borderId="87" xfId="1" applyNumberFormat="1" applyFont="1" applyFill="1" applyBorder="1" applyAlignment="1">
      <alignment horizontal="center" vertical="center" wrapText="1"/>
    </xf>
    <xf numFmtId="164" fontId="6" fillId="13" borderId="87" xfId="1" applyNumberFormat="1" applyFont="1" applyFill="1" applyBorder="1" applyAlignment="1">
      <alignment horizontal="center" vertical="center" wrapText="1"/>
    </xf>
    <xf numFmtId="43" fontId="4" fillId="0" borderId="68" xfId="1" applyFont="1" applyFill="1" applyBorder="1" applyAlignment="1">
      <alignment horizontal="center" vertical="center"/>
    </xf>
    <xf numFmtId="164" fontId="4" fillId="0" borderId="68" xfId="1" applyNumberFormat="1" applyFont="1" applyFill="1" applyBorder="1" applyAlignment="1">
      <alignment horizontal="center" vertical="center" wrapText="1"/>
    </xf>
    <xf numFmtId="43" fontId="4" fillId="0" borderId="69" xfId="1" applyFont="1" applyFill="1" applyBorder="1" applyAlignment="1">
      <alignment horizontal="center" vertical="center"/>
    </xf>
    <xf numFmtId="43" fontId="10" fillId="0" borderId="79" xfId="1" applyFont="1" applyBorder="1" applyAlignment="1">
      <alignment horizontal="center" vertical="center" wrapText="1"/>
    </xf>
    <xf numFmtId="43" fontId="10" fillId="0" borderId="79" xfId="1" applyFont="1" applyBorder="1" applyAlignment="1">
      <alignment horizontal="center" wrapText="1"/>
    </xf>
    <xf numFmtId="43" fontId="10" fillId="0" borderId="82" xfId="1" applyFont="1" applyBorder="1" applyAlignment="1">
      <alignment horizontal="center" vertical="center"/>
    </xf>
    <xf numFmtId="164" fontId="6" fillId="15" borderId="61" xfId="1" applyNumberFormat="1" applyFont="1" applyFill="1" applyBorder="1" applyAlignment="1">
      <alignment horizontal="center" vertical="center"/>
    </xf>
    <xf numFmtId="164" fontId="34" fillId="5" borderId="0" xfId="1" applyNumberFormat="1" applyFont="1" applyFill="1" applyAlignment="1">
      <alignment vertical="center"/>
    </xf>
    <xf numFmtId="43" fontId="12" fillId="0" borderId="16" xfId="1" applyFont="1" applyBorder="1" applyAlignment="1">
      <alignment horizontal="center" vertical="center"/>
    </xf>
    <xf numFmtId="43" fontId="12" fillId="0" borderId="0" xfId="1" applyFont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7" fillId="0" borderId="0" xfId="1" applyNumberFormat="1" applyFont="1"/>
    <xf numFmtId="43" fontId="12" fillId="13" borderId="61" xfId="1" quotePrefix="1" applyFont="1" applyFill="1" applyBorder="1" applyAlignment="1">
      <alignment horizontal="center" vertical="center" wrapText="1"/>
    </xf>
    <xf numFmtId="43" fontId="12" fillId="13" borderId="87" xfId="1" applyFont="1" applyFill="1" applyBorder="1" applyAlignment="1">
      <alignment horizontal="center" vertical="center" wrapText="1"/>
    </xf>
    <xf numFmtId="43" fontId="12" fillId="13" borderId="87" xfId="1" applyFont="1" applyFill="1" applyBorder="1" applyAlignment="1">
      <alignment horizontal="center"/>
    </xf>
    <xf numFmtId="164" fontId="12" fillId="13" borderId="87" xfId="1" applyNumberFormat="1" applyFont="1" applyFill="1" applyBorder="1" applyAlignment="1">
      <alignment horizontal="center" vertical="center"/>
    </xf>
    <xf numFmtId="164" fontId="10" fillId="13" borderId="87" xfId="1" applyNumberFormat="1" applyFont="1" applyFill="1" applyBorder="1" applyAlignment="1">
      <alignment horizontal="center" vertical="center"/>
    </xf>
    <xf numFmtId="43" fontId="12" fillId="13" borderId="17" xfId="1" applyFont="1" applyFill="1" applyBorder="1" applyAlignment="1">
      <alignment horizontal="center" vertical="center" wrapText="1"/>
    </xf>
    <xf numFmtId="43" fontId="12" fillId="13" borderId="17" xfId="1" applyFont="1" applyFill="1" applyBorder="1" applyAlignment="1">
      <alignment horizontal="center"/>
    </xf>
    <xf numFmtId="164" fontId="12" fillId="13" borderId="17" xfId="1" applyNumberFormat="1" applyFont="1" applyFill="1" applyBorder="1" applyAlignment="1">
      <alignment horizontal="center" vertical="center"/>
    </xf>
    <xf numFmtId="164" fontId="10" fillId="13" borderId="17" xfId="1" applyNumberFormat="1" applyFont="1" applyFill="1" applyBorder="1" applyAlignment="1">
      <alignment horizontal="center" vertical="center"/>
    </xf>
    <xf numFmtId="43" fontId="10" fillId="13" borderId="17" xfId="1" applyFont="1" applyFill="1" applyBorder="1" applyAlignment="1">
      <alignment horizontal="center" vertical="center"/>
    </xf>
    <xf numFmtId="14" fontId="6" fillId="13" borderId="92" xfId="1" applyNumberFormat="1" applyFont="1" applyFill="1" applyBorder="1" applyAlignment="1">
      <alignment horizontal="center" vertical="center"/>
    </xf>
    <xf numFmtId="43" fontId="10" fillId="0" borderId="79" xfId="1" applyFont="1" applyBorder="1" applyAlignment="1">
      <alignment horizontal="center"/>
    </xf>
    <xf numFmtId="164" fontId="6" fillId="0" borderId="85" xfId="1" applyNumberFormat="1" applyFont="1" applyFill="1" applyBorder="1" applyAlignment="1">
      <alignment horizontal="center" vertical="center"/>
    </xf>
    <xf numFmtId="164" fontId="12" fillId="13" borderId="79" xfId="1" applyNumberFormat="1" applyFont="1" applyFill="1" applyBorder="1" applyAlignment="1">
      <alignment horizontal="center" vertical="center" wrapText="1"/>
    </xf>
    <xf numFmtId="43" fontId="12" fillId="13" borderId="82" xfId="1" applyFont="1" applyFill="1" applyBorder="1" applyAlignment="1">
      <alignment horizontal="center" vertical="center"/>
    </xf>
    <xf numFmtId="164" fontId="33" fillId="13" borderId="0" xfId="1" applyNumberFormat="1" applyFont="1" applyFill="1" applyAlignment="1">
      <alignment horizontal="center" vertical="center"/>
    </xf>
    <xf numFmtId="164" fontId="36" fillId="13" borderId="0" xfId="1" applyNumberFormat="1" applyFont="1" applyFill="1" applyAlignment="1">
      <alignment horizontal="center" vertical="center"/>
    </xf>
    <xf numFmtId="43" fontId="11" fillId="13" borderId="0" xfId="1" applyFont="1" applyFill="1" applyAlignment="1">
      <alignment horizontal="center" vertical="center"/>
    </xf>
    <xf numFmtId="164" fontId="26" fillId="13" borderId="0" xfId="1" applyNumberFormat="1" applyFont="1" applyFill="1" applyAlignment="1">
      <alignment horizontal="center" vertical="center"/>
    </xf>
    <xf numFmtId="164" fontId="43" fillId="13" borderId="0" xfId="1" applyNumberFormat="1" applyFont="1" applyFill="1" applyAlignment="1">
      <alignment horizontal="center" vertical="center"/>
    </xf>
    <xf numFmtId="43" fontId="5" fillId="13" borderId="0" xfId="1" applyFont="1" applyFill="1" applyAlignment="1">
      <alignment horizontal="center" vertical="center"/>
    </xf>
    <xf numFmtId="43" fontId="6" fillId="0" borderId="86" xfId="1" applyFont="1" applyBorder="1" applyAlignment="1">
      <alignment horizontal="center" vertical="center"/>
    </xf>
    <xf numFmtId="43" fontId="6" fillId="0" borderId="93" xfId="1" applyFont="1" applyBorder="1" applyAlignment="1">
      <alignment horizontal="center" vertical="center"/>
    </xf>
    <xf numFmtId="43" fontId="4" fillId="13" borderId="63" xfId="1" applyFont="1" applyFill="1" applyBorder="1" applyAlignment="1">
      <alignment horizontal="center" vertical="center"/>
    </xf>
    <xf numFmtId="43" fontId="4" fillId="13" borderId="64" xfId="1" applyFont="1" applyFill="1" applyBorder="1" applyAlignment="1">
      <alignment horizontal="center" vertical="center"/>
    </xf>
    <xf numFmtId="43" fontId="4" fillId="13" borderId="61" xfId="1" applyFont="1" applyFill="1" applyBorder="1" applyAlignment="1">
      <alignment horizontal="center" vertical="center"/>
    </xf>
    <xf numFmtId="43" fontId="4" fillId="13" borderId="66" xfId="1" applyFont="1" applyFill="1" applyBorder="1" applyAlignment="1">
      <alignment horizontal="center" vertical="center"/>
    </xf>
    <xf numFmtId="164" fontId="6" fillId="13" borderId="95" xfId="1" applyNumberFormat="1" applyFont="1" applyFill="1" applyBorder="1" applyAlignment="1">
      <alignment horizontal="center" vertical="center"/>
    </xf>
    <xf numFmtId="164" fontId="6" fillId="13" borderId="96" xfId="1" applyNumberFormat="1" applyFont="1" applyFill="1" applyBorder="1" applyAlignment="1">
      <alignment horizontal="center" vertical="center"/>
    </xf>
    <xf numFmtId="164" fontId="4" fillId="13" borderId="97" xfId="1" applyNumberFormat="1" applyFont="1" applyFill="1" applyBorder="1" applyAlignment="1">
      <alignment horizontal="center" vertical="center"/>
    </xf>
    <xf numFmtId="164" fontId="6" fillId="0" borderId="98" xfId="1" applyNumberFormat="1" applyFont="1" applyBorder="1" applyAlignment="1">
      <alignment horizontal="center" vertical="center"/>
    </xf>
    <xf numFmtId="164" fontId="6" fillId="0" borderId="96" xfId="1" applyNumberFormat="1" applyFont="1" applyBorder="1" applyAlignment="1">
      <alignment horizontal="center" vertical="center"/>
    </xf>
    <xf numFmtId="164" fontId="4" fillId="0" borderId="97" xfId="1" applyNumberFormat="1" applyFont="1" applyFill="1" applyBorder="1" applyAlignment="1">
      <alignment horizontal="center" vertical="center"/>
    </xf>
    <xf numFmtId="164" fontId="12" fillId="13" borderId="96" xfId="1" applyNumberFormat="1" applyFont="1" applyFill="1" applyBorder="1" applyAlignment="1">
      <alignment horizontal="center" vertical="center"/>
    </xf>
    <xf numFmtId="164" fontId="6" fillId="13" borderId="97" xfId="1" applyNumberFormat="1" applyFont="1" applyFill="1" applyBorder="1" applyAlignment="1">
      <alignment horizontal="center" vertical="center"/>
    </xf>
    <xf numFmtId="164" fontId="6" fillId="0" borderId="97" xfId="1" applyNumberFormat="1" applyFont="1" applyFill="1" applyBorder="1" applyAlignment="1">
      <alignment horizontal="center" vertical="center"/>
    </xf>
    <xf numFmtId="164" fontId="6" fillId="13" borderId="98" xfId="1" applyNumberFormat="1" applyFont="1" applyFill="1" applyBorder="1" applyAlignment="1">
      <alignment horizontal="center" vertical="center"/>
    </xf>
    <xf numFmtId="164" fontId="6" fillId="0" borderId="98" xfId="1" applyNumberFormat="1" applyFont="1" applyFill="1" applyBorder="1" applyAlignment="1">
      <alignment horizontal="center" vertical="center"/>
    </xf>
    <xf numFmtId="164" fontId="6" fillId="0" borderId="96" xfId="1" applyNumberFormat="1" applyFont="1" applyFill="1" applyBorder="1" applyAlignment="1">
      <alignment horizontal="center" vertical="center"/>
    </xf>
    <xf numFmtId="164" fontId="6" fillId="0" borderId="99" xfId="1" applyNumberFormat="1" applyFont="1" applyFill="1" applyBorder="1" applyAlignment="1">
      <alignment horizontal="center" vertical="center"/>
    </xf>
    <xf numFmtId="164" fontId="10" fillId="0" borderId="96" xfId="1" applyNumberFormat="1" applyFont="1" applyFill="1" applyBorder="1" applyAlignment="1">
      <alignment horizontal="center" vertical="center"/>
    </xf>
    <xf numFmtId="164" fontId="12" fillId="13" borderId="97" xfId="1" applyNumberFormat="1" applyFont="1" applyFill="1" applyBorder="1" applyAlignment="1">
      <alignment horizontal="center" vertical="center"/>
    </xf>
    <xf numFmtId="164" fontId="12" fillId="0" borderId="97" xfId="1" applyNumberFormat="1" applyFont="1" applyBorder="1" applyAlignment="1">
      <alignment horizontal="center" vertical="center"/>
    </xf>
    <xf numFmtId="164" fontId="12" fillId="13" borderId="100" xfId="1" applyNumberFormat="1" applyFont="1" applyFill="1" applyBorder="1" applyAlignment="1">
      <alignment horizontal="center" vertical="center"/>
    </xf>
    <xf numFmtId="164" fontId="10" fillId="13" borderId="96" xfId="1" applyNumberFormat="1" applyFont="1" applyFill="1" applyBorder="1" applyAlignment="1">
      <alignment horizontal="center" vertical="center"/>
    </xf>
    <xf numFmtId="164" fontId="6" fillId="0" borderId="99" xfId="1" applyNumberFormat="1" applyFont="1" applyBorder="1" applyAlignment="1">
      <alignment horizontal="center" vertical="center"/>
    </xf>
    <xf numFmtId="43" fontId="2" fillId="3" borderId="94" xfId="1" applyFont="1" applyFill="1" applyBorder="1" applyAlignment="1">
      <alignment horizontal="center" vertical="center"/>
    </xf>
    <xf numFmtId="164" fontId="4" fillId="3" borderId="110" xfId="1" applyNumberFormat="1" applyFont="1" applyFill="1" applyBorder="1" applyAlignment="1">
      <alignment horizontal="center" vertical="center"/>
    </xf>
    <xf numFmtId="43" fontId="4" fillId="3" borderId="111" xfId="1" applyFont="1" applyFill="1" applyBorder="1" applyAlignment="1">
      <alignment horizontal="center" vertical="center" wrapText="1"/>
    </xf>
    <xf numFmtId="43" fontId="4" fillId="3" borderId="111" xfId="1" applyFont="1" applyFill="1" applyBorder="1" applyAlignment="1">
      <alignment horizontal="center" vertical="center"/>
    </xf>
    <xf numFmtId="164" fontId="4" fillId="3" borderId="111" xfId="1" applyNumberFormat="1" applyFont="1" applyFill="1" applyBorder="1" applyAlignment="1">
      <alignment horizontal="center" vertical="center"/>
    </xf>
    <xf numFmtId="164" fontId="5" fillId="3" borderId="111" xfId="1" applyNumberFormat="1" applyFont="1" applyFill="1" applyBorder="1" applyAlignment="1">
      <alignment horizontal="center" vertical="center" wrapText="1"/>
    </xf>
    <xf numFmtId="164" fontId="4" fillId="3" borderId="111" xfId="1" applyNumberFormat="1" applyFont="1" applyFill="1" applyBorder="1" applyAlignment="1">
      <alignment horizontal="center" vertical="center" wrapText="1"/>
    </xf>
    <xf numFmtId="164" fontId="4" fillId="4" borderId="111" xfId="1" applyNumberFormat="1" applyFont="1" applyFill="1" applyBorder="1" applyAlignment="1">
      <alignment horizontal="center" vertical="center" wrapText="1"/>
    </xf>
    <xf numFmtId="164" fontId="4" fillId="5" borderId="111" xfId="1" applyNumberFormat="1" applyFont="1" applyFill="1" applyBorder="1" applyAlignment="1">
      <alignment horizontal="center" vertical="center" wrapText="1"/>
    </xf>
    <xf numFmtId="43" fontId="4" fillId="6" borderId="112" xfId="1" applyFont="1" applyFill="1" applyBorder="1" applyAlignment="1">
      <alignment horizontal="center" vertical="center"/>
    </xf>
    <xf numFmtId="43" fontId="4" fillId="3" borderId="60" xfId="1" applyFont="1" applyFill="1" applyBorder="1" applyAlignment="1">
      <alignment horizontal="center" vertical="center"/>
    </xf>
    <xf numFmtId="43" fontId="4" fillId="3" borderId="113" xfId="1" applyFont="1" applyFill="1" applyBorder="1" applyAlignment="1">
      <alignment horizontal="center" vertical="center"/>
    </xf>
    <xf numFmtId="0" fontId="18" fillId="0" borderId="63" xfId="0" applyFont="1" applyBorder="1"/>
    <xf numFmtId="14" fontId="6" fillId="0" borderId="64" xfId="1" applyNumberFormat="1" applyFont="1" applyFill="1" applyBorder="1" applyAlignment="1">
      <alignment horizontal="center" vertical="center"/>
    </xf>
    <xf numFmtId="43" fontId="12" fillId="13" borderId="2" xfId="1" applyFont="1" applyFill="1" applyBorder="1" applyAlignment="1">
      <alignment horizontal="center" vertical="center" wrapText="1"/>
    </xf>
    <xf numFmtId="164" fontId="10" fillId="13" borderId="2" xfId="1" applyNumberFormat="1" applyFont="1" applyFill="1" applyBorder="1" applyAlignment="1">
      <alignment horizontal="center" vertical="center"/>
    </xf>
    <xf numFmtId="164" fontId="12" fillId="13" borderId="2" xfId="1" applyNumberFormat="1" applyFont="1" applyFill="1" applyBorder="1" applyAlignment="1">
      <alignment horizontal="center" vertical="center"/>
    </xf>
    <xf numFmtId="14" fontId="18" fillId="0" borderId="66" xfId="0" applyNumberFormat="1" applyFont="1" applyBorder="1"/>
    <xf numFmtId="14" fontId="18" fillId="0" borderId="82" xfId="0" applyNumberFormat="1" applyFont="1" applyBorder="1"/>
    <xf numFmtId="164" fontId="12" fillId="0" borderId="91" xfId="1" applyNumberFormat="1" applyFont="1" applyFill="1" applyBorder="1" applyAlignment="1">
      <alignment horizontal="center" vertical="center"/>
    </xf>
    <xf numFmtId="164" fontId="12" fillId="13" borderId="99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6" fillId="0" borderId="61" xfId="1" applyNumberFormat="1" applyFont="1" applyFill="1" applyBorder="1" applyAlignment="1">
      <alignment horizontal="right" vertical="center"/>
    </xf>
    <xf numFmtId="43" fontId="0" fillId="0" borderId="0" xfId="0" applyNumberFormat="1"/>
    <xf numFmtId="164" fontId="30" fillId="0" borderId="0" xfId="1" applyNumberFormat="1" applyFont="1" applyAlignment="1">
      <alignment horizontal="center" vertical="center"/>
    </xf>
    <xf numFmtId="0" fontId="48" fillId="0" borderId="0" xfId="0" applyFont="1"/>
    <xf numFmtId="164" fontId="48" fillId="0" borderId="0" xfId="1" applyNumberFormat="1" applyFont="1"/>
    <xf numFmtId="14" fontId="48" fillId="0" borderId="0" xfId="0" applyNumberFormat="1" applyFont="1"/>
    <xf numFmtId="0" fontId="49" fillId="16" borderId="5" xfId="0" applyFont="1" applyFill="1" applyBorder="1" applyAlignment="1">
      <alignment horizontal="center" vertical="center" wrapText="1"/>
    </xf>
    <xf numFmtId="0" fontId="48" fillId="0" borderId="33" xfId="0" applyFont="1" applyBorder="1"/>
    <xf numFmtId="164" fontId="48" fillId="0" borderId="17" xfId="1" applyNumberFormat="1" applyFont="1" applyBorder="1"/>
    <xf numFmtId="164" fontId="48" fillId="0" borderId="17" xfId="1" quotePrefix="1" applyNumberFormat="1" applyFont="1" applyBorder="1"/>
    <xf numFmtId="0" fontId="48" fillId="0" borderId="17" xfId="0" applyFont="1" applyBorder="1"/>
    <xf numFmtId="0" fontId="48" fillId="0" borderId="0" xfId="0" applyFont="1" applyBorder="1"/>
    <xf numFmtId="14" fontId="48" fillId="0" borderId="17" xfId="0" applyNumberFormat="1" applyFont="1" applyBorder="1"/>
    <xf numFmtId="0" fontId="48" fillId="0" borderId="48" xfId="0" applyFont="1" applyBorder="1"/>
    <xf numFmtId="164" fontId="48" fillId="0" borderId="0" xfId="1" applyNumberFormat="1" applyFont="1" applyFill="1" applyBorder="1"/>
    <xf numFmtId="164" fontId="48" fillId="0" borderId="0" xfId="0" applyNumberFormat="1" applyFont="1"/>
    <xf numFmtId="0" fontId="49" fillId="14" borderId="32" xfId="0" applyFont="1" applyFill="1" applyBorder="1"/>
    <xf numFmtId="0" fontId="48" fillId="14" borderId="116" xfId="0" applyFont="1" applyFill="1" applyBorder="1"/>
    <xf numFmtId="164" fontId="48" fillId="14" borderId="32" xfId="1" applyNumberFormat="1" applyFont="1" applyFill="1" applyBorder="1"/>
    <xf numFmtId="164" fontId="48" fillId="14" borderId="116" xfId="1" applyNumberFormat="1" applyFont="1" applyFill="1" applyBorder="1"/>
    <xf numFmtId="164" fontId="50" fillId="14" borderId="32" xfId="1" applyNumberFormat="1" applyFont="1" applyFill="1" applyBorder="1"/>
    <xf numFmtId="14" fontId="48" fillId="14" borderId="32" xfId="0" applyNumberFormat="1" applyFont="1" applyFill="1" applyBorder="1"/>
    <xf numFmtId="0" fontId="48" fillId="14" borderId="117" xfId="0" applyFont="1" applyFill="1" applyBorder="1"/>
    <xf numFmtId="0" fontId="48" fillId="14" borderId="32" xfId="0" applyFont="1" applyFill="1" applyBorder="1"/>
    <xf numFmtId="164" fontId="50" fillId="14" borderId="32" xfId="0" applyNumberFormat="1" applyFont="1" applyFill="1" applyBorder="1"/>
    <xf numFmtId="164" fontId="48" fillId="0" borderId="0" xfId="1" applyNumberFormat="1" applyFont="1" applyFill="1"/>
    <xf numFmtId="0" fontId="48" fillId="0" borderId="0" xfId="0" applyFont="1" applyFill="1"/>
    <xf numFmtId="0" fontId="49" fillId="14" borderId="32" xfId="0" applyFont="1" applyFill="1" applyBorder="1" applyAlignment="1">
      <alignment horizontal="left"/>
    </xf>
    <xf numFmtId="164" fontId="48" fillId="14" borderId="119" xfId="1" applyNumberFormat="1" applyFont="1" applyFill="1" applyBorder="1"/>
    <xf numFmtId="43" fontId="48" fillId="0" borderId="0" xfId="0" applyNumberFormat="1" applyFont="1"/>
    <xf numFmtId="164" fontId="48" fillId="0" borderId="0" xfId="0" quotePrefix="1" applyNumberFormat="1" applyFont="1"/>
    <xf numFmtId="164" fontId="49" fillId="0" borderId="0" xfId="0" quotePrefix="1" applyNumberFormat="1" applyFont="1"/>
    <xf numFmtId="0" fontId="49" fillId="0" borderId="0" xfId="0" applyFont="1" applyAlignment="1">
      <alignment horizontal="left"/>
    </xf>
    <xf numFmtId="164" fontId="51" fillId="0" borderId="0" xfId="1" applyNumberFormat="1" applyFont="1"/>
    <xf numFmtId="0" fontId="46" fillId="0" borderId="0" xfId="0" applyFont="1" applyAlignment="1">
      <alignment horizontal="center" vertical="center"/>
    </xf>
    <xf numFmtId="164" fontId="51" fillId="0" borderId="0" xfId="1" applyNumberFormat="1" applyFont="1" applyAlignment="1">
      <alignment horizontal="left"/>
    </xf>
    <xf numFmtId="164" fontId="49" fillId="0" borderId="0" xfId="1" quotePrefix="1" applyNumberFormat="1" applyFont="1"/>
    <xf numFmtId="0" fontId="49" fillId="14" borderId="119" xfId="0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164" fontId="48" fillId="14" borderId="0" xfId="1" applyNumberFormat="1" applyFont="1" applyFill="1"/>
    <xf numFmtId="0" fontId="48" fillId="14" borderId="0" xfId="0" applyFont="1" applyFill="1"/>
    <xf numFmtId="164" fontId="48" fillId="14" borderId="32" xfId="1" applyNumberFormat="1" applyFont="1" applyFill="1" applyBorder="1" applyAlignment="1"/>
    <xf numFmtId="164" fontId="48" fillId="0" borderId="0" xfId="1" applyNumberFormat="1" applyFont="1" applyAlignment="1"/>
    <xf numFmtId="164" fontId="48" fillId="14" borderId="32" xfId="1" applyNumberFormat="1" applyFont="1" applyFill="1" applyBorder="1" applyAlignment="1">
      <alignment vertical="center"/>
    </xf>
    <xf numFmtId="164" fontId="48" fillId="0" borderId="0" xfId="1" applyNumberFormat="1" applyFont="1" applyAlignment="1">
      <alignment vertical="center"/>
    </xf>
    <xf numFmtId="164" fontId="50" fillId="0" borderId="0" xfId="1" quotePrefix="1" applyNumberFormat="1" applyFont="1" applyAlignment="1">
      <alignment vertical="center"/>
    </xf>
    <xf numFmtId="164" fontId="51" fillId="0" borderId="0" xfId="1" applyNumberFormat="1" applyFont="1" applyAlignment="1">
      <alignment wrapText="1"/>
    </xf>
    <xf numFmtId="164" fontId="6" fillId="0" borderId="34" xfId="1" applyNumberFormat="1" applyFont="1" applyBorder="1" applyAlignment="1">
      <alignment horizontal="center" vertical="center"/>
    </xf>
    <xf numFmtId="164" fontId="6" fillId="0" borderId="31" xfId="1" applyNumberFormat="1" applyFont="1" applyBorder="1" applyAlignment="1">
      <alignment horizontal="center" vertical="center"/>
    </xf>
    <xf numFmtId="14" fontId="6" fillId="0" borderId="79" xfId="1" applyNumberFormat="1" applyFont="1" applyBorder="1" applyAlignment="1">
      <alignment horizontal="center" vertical="center"/>
    </xf>
    <xf numFmtId="164" fontId="48" fillId="14" borderId="116" xfId="1" applyNumberFormat="1" applyFont="1" applyFill="1" applyBorder="1" applyAlignment="1"/>
    <xf numFmtId="164" fontId="48" fillId="14" borderId="119" xfId="1" applyNumberFormat="1" applyFont="1" applyFill="1" applyBorder="1" applyAlignment="1">
      <alignment vertical="center"/>
    </xf>
    <xf numFmtId="164" fontId="50" fillId="14" borderId="119" xfId="0" applyNumberFormat="1" applyFont="1" applyFill="1" applyBorder="1"/>
    <xf numFmtId="14" fontId="48" fillId="14" borderId="119" xfId="0" applyNumberFormat="1" applyFont="1" applyFill="1" applyBorder="1"/>
    <xf numFmtId="164" fontId="49" fillId="17" borderId="0" xfId="1" applyNumberFormat="1" applyFont="1" applyFill="1"/>
    <xf numFmtId="164" fontId="48" fillId="17" borderId="0" xfId="1" applyNumberFormat="1" applyFont="1" applyFill="1" applyAlignment="1">
      <alignment vertical="center"/>
    </xf>
    <xf numFmtId="164" fontId="48" fillId="17" borderId="0" xfId="1" applyNumberFormat="1" applyFont="1" applyFill="1"/>
    <xf numFmtId="164" fontId="50" fillId="17" borderId="0" xfId="1" quotePrefix="1" applyNumberFormat="1" applyFont="1" applyFill="1"/>
    <xf numFmtId="164" fontId="46" fillId="0" borderId="0" xfId="1" applyNumberFormat="1" applyFont="1" applyAlignment="1">
      <alignment horizontal="center" vertical="center"/>
    </xf>
    <xf numFmtId="164" fontId="48" fillId="14" borderId="117" xfId="1" applyNumberFormat="1" applyFont="1" applyFill="1" applyBorder="1"/>
    <xf numFmtId="164" fontId="47" fillId="0" borderId="0" xfId="1" applyNumberFormat="1" applyFont="1" applyFill="1" applyAlignment="1">
      <alignment horizontal="center" vertical="center"/>
    </xf>
    <xf numFmtId="164" fontId="30" fillId="0" borderId="0" xfId="1" applyNumberFormat="1" applyFont="1" applyFill="1" applyAlignment="1">
      <alignment horizontal="center" vertical="center"/>
    </xf>
    <xf numFmtId="164" fontId="30" fillId="0" borderId="0" xfId="1" applyNumberFormat="1" applyFont="1" applyFill="1" applyAlignment="1">
      <alignment vertical="center"/>
    </xf>
    <xf numFmtId="0" fontId="47" fillId="0" borderId="0" xfId="0" applyFont="1" applyFill="1" applyAlignment="1">
      <alignment horizontal="center" vertical="center"/>
    </xf>
    <xf numFmtId="0" fontId="49" fillId="14" borderId="117" xfId="0" applyFont="1" applyFill="1" applyBorder="1"/>
    <xf numFmtId="0" fontId="49" fillId="14" borderId="32" xfId="0" applyFont="1" applyFill="1" applyBorder="1" applyAlignment="1">
      <alignment horizontal="center"/>
    </xf>
    <xf numFmtId="164" fontId="52" fillId="0" borderId="17" xfId="1" applyNumberFormat="1" applyFont="1" applyBorder="1"/>
    <xf numFmtId="0" fontId="54" fillId="0" borderId="0" xfId="0" applyFont="1"/>
    <xf numFmtId="164" fontId="54" fillId="0" borderId="0" xfId="1" applyNumberFormat="1" applyFont="1"/>
    <xf numFmtId="0" fontId="53" fillId="0" borderId="0" xfId="0" applyFont="1" applyAlignment="1">
      <alignment horizontal="center" vertical="center"/>
    </xf>
    <xf numFmtId="0" fontId="55" fillId="0" borderId="0" xfId="0" applyFont="1" applyFill="1" applyAlignment="1">
      <alignment horizontal="center" vertical="center"/>
    </xf>
    <xf numFmtId="164" fontId="55" fillId="0" borderId="0" xfId="1" applyNumberFormat="1" applyFont="1" applyFill="1" applyAlignment="1">
      <alignment horizontal="center" vertical="center"/>
    </xf>
    <xf numFmtId="164" fontId="53" fillId="0" borderId="0" xfId="1" applyNumberFormat="1" applyFont="1" applyFill="1" applyAlignment="1">
      <alignment horizontal="center" vertical="center"/>
    </xf>
    <xf numFmtId="164" fontId="53" fillId="0" borderId="0" xfId="1" applyNumberFormat="1" applyFont="1" applyFill="1" applyAlignment="1">
      <alignment vertical="center"/>
    </xf>
    <xf numFmtId="164" fontId="53" fillId="0" borderId="0" xfId="1" applyNumberFormat="1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14" fontId="54" fillId="0" borderId="0" xfId="0" applyNumberFormat="1" applyFont="1"/>
    <xf numFmtId="164" fontId="56" fillId="0" borderId="0" xfId="1" applyNumberFormat="1" applyFont="1" applyAlignment="1">
      <alignment horizontal="center" vertical="center"/>
    </xf>
    <xf numFmtId="0" fontId="57" fillId="16" borderId="5" xfId="0" applyFont="1" applyFill="1" applyBorder="1" applyAlignment="1">
      <alignment horizontal="center" vertical="center"/>
    </xf>
    <xf numFmtId="0" fontId="57" fillId="16" borderId="120" xfId="0" applyFont="1" applyFill="1" applyBorder="1" applyAlignment="1">
      <alignment horizontal="center" vertical="center"/>
    </xf>
    <xf numFmtId="164" fontId="57" fillId="16" borderId="5" xfId="1" applyNumberFormat="1" applyFont="1" applyFill="1" applyBorder="1" applyAlignment="1">
      <alignment horizontal="center" vertical="center"/>
    </xf>
    <xf numFmtId="164" fontId="57" fillId="16" borderId="121" xfId="1" applyNumberFormat="1" applyFont="1" applyFill="1" applyBorder="1" applyAlignment="1">
      <alignment horizontal="center" vertical="center" wrapText="1"/>
    </xf>
    <xf numFmtId="164" fontId="57" fillId="14" borderId="5" xfId="1" applyNumberFormat="1" applyFont="1" applyFill="1" applyBorder="1" applyAlignment="1">
      <alignment horizontal="center" vertical="center"/>
    </xf>
    <xf numFmtId="164" fontId="57" fillId="14" borderId="121" xfId="1" applyNumberFormat="1" applyFont="1" applyFill="1" applyBorder="1" applyAlignment="1">
      <alignment horizontal="center" vertical="center"/>
    </xf>
    <xf numFmtId="0" fontId="57" fillId="16" borderId="5" xfId="0" applyFont="1" applyFill="1" applyBorder="1" applyAlignment="1">
      <alignment horizontal="center" vertical="center" wrapText="1"/>
    </xf>
    <xf numFmtId="164" fontId="57" fillId="16" borderId="5" xfId="1" applyNumberFormat="1" applyFont="1" applyFill="1" applyBorder="1" applyAlignment="1">
      <alignment horizontal="center" vertical="center" wrapText="1"/>
    </xf>
    <xf numFmtId="0" fontId="57" fillId="16" borderId="121" xfId="0" applyFont="1" applyFill="1" applyBorder="1" applyAlignment="1">
      <alignment horizontal="center" vertical="center" wrapText="1"/>
    </xf>
    <xf numFmtId="14" fontId="57" fillId="16" borderId="5" xfId="0" applyNumberFormat="1" applyFont="1" applyFill="1" applyBorder="1" applyAlignment="1">
      <alignment horizontal="center" vertical="center" wrapText="1"/>
    </xf>
    <xf numFmtId="164" fontId="58" fillId="0" borderId="0" xfId="1" applyNumberFormat="1" applyFont="1" applyAlignment="1">
      <alignment wrapText="1"/>
    </xf>
    <xf numFmtId="0" fontId="54" fillId="0" borderId="33" xfId="0" applyFont="1" applyBorder="1"/>
    <xf numFmtId="0" fontId="54" fillId="0" borderId="114" xfId="0" applyFont="1" applyBorder="1"/>
    <xf numFmtId="164" fontId="54" fillId="0" borderId="33" xfId="1" applyNumberFormat="1" applyFont="1" applyBorder="1" applyAlignment="1"/>
    <xf numFmtId="164" fontId="54" fillId="0" borderId="114" xfId="1" applyNumberFormat="1" applyFont="1" applyBorder="1"/>
    <xf numFmtId="164" fontId="54" fillId="0" borderId="33" xfId="1" applyNumberFormat="1" applyFont="1" applyBorder="1"/>
    <xf numFmtId="164" fontId="54" fillId="0" borderId="33" xfId="1" applyNumberFormat="1" applyFont="1" applyBorder="1" applyAlignment="1">
      <alignment vertical="center"/>
    </xf>
    <xf numFmtId="164" fontId="54" fillId="0" borderId="17" xfId="1" applyNumberFormat="1" applyFont="1" applyBorder="1"/>
    <xf numFmtId="164" fontId="54" fillId="0" borderId="17" xfId="1" quotePrefix="1" applyNumberFormat="1" applyFont="1" applyBorder="1"/>
    <xf numFmtId="14" fontId="54" fillId="0" borderId="33" xfId="0" applyNumberFormat="1" applyFont="1" applyBorder="1"/>
    <xf numFmtId="164" fontId="54" fillId="0" borderId="115" xfId="1" applyNumberFormat="1" applyFont="1" applyBorder="1"/>
    <xf numFmtId="0" fontId="54" fillId="0" borderId="115" xfId="0" applyFont="1" applyBorder="1"/>
    <xf numFmtId="0" fontId="54" fillId="0" borderId="17" xfId="0" applyFont="1" applyBorder="1"/>
    <xf numFmtId="0" fontId="54" fillId="0" borderId="0" xfId="0" applyFont="1" applyBorder="1"/>
    <xf numFmtId="164" fontId="54" fillId="0" borderId="17" xfId="1" applyNumberFormat="1" applyFont="1" applyBorder="1" applyAlignment="1"/>
    <xf numFmtId="164" fontId="54" fillId="0" borderId="0" xfId="1" applyNumberFormat="1" applyFont="1" applyBorder="1"/>
    <xf numFmtId="164" fontId="54" fillId="0" borderId="17" xfId="1" applyNumberFormat="1" applyFont="1" applyBorder="1" applyAlignment="1">
      <alignment vertical="center"/>
    </xf>
    <xf numFmtId="14" fontId="54" fillId="0" borderId="17" xfId="0" applyNumberFormat="1" applyFont="1" applyBorder="1"/>
    <xf numFmtId="164" fontId="54" fillId="0" borderId="48" xfId="1" applyNumberFormat="1" applyFont="1" applyBorder="1"/>
    <xf numFmtId="0" fontId="54" fillId="0" borderId="48" xfId="0" applyFont="1" applyBorder="1"/>
    <xf numFmtId="164" fontId="54" fillId="0" borderId="17" xfId="1" applyNumberFormat="1" applyFont="1" applyFill="1" applyBorder="1" applyAlignment="1"/>
    <xf numFmtId="164" fontId="54" fillId="0" borderId="0" xfId="1" applyNumberFormat="1" applyFont="1" applyFill="1" applyBorder="1"/>
    <xf numFmtId="164" fontId="54" fillId="0" borderId="0" xfId="0" applyNumberFormat="1" applyFont="1"/>
    <xf numFmtId="0" fontId="57" fillId="14" borderId="32" xfId="0" applyFont="1" applyFill="1" applyBorder="1" applyAlignment="1">
      <alignment horizontal="center"/>
    </xf>
    <xf numFmtId="0" fontId="57" fillId="14" borderId="32" xfId="0" applyFont="1" applyFill="1" applyBorder="1"/>
    <xf numFmtId="0" fontId="54" fillId="14" borderId="116" xfId="0" applyFont="1" applyFill="1" applyBorder="1"/>
    <xf numFmtId="164" fontId="54" fillId="14" borderId="32" xfId="1" applyNumberFormat="1" applyFont="1" applyFill="1" applyBorder="1" applyAlignment="1"/>
    <xf numFmtId="164" fontId="54" fillId="14" borderId="116" xfId="1" applyNumberFormat="1" applyFont="1" applyFill="1" applyBorder="1"/>
    <xf numFmtId="164" fontId="54" fillId="14" borderId="32" xfId="1" applyNumberFormat="1" applyFont="1" applyFill="1" applyBorder="1"/>
    <xf numFmtId="164" fontId="54" fillId="14" borderId="32" xfId="1" applyNumberFormat="1" applyFont="1" applyFill="1" applyBorder="1" applyAlignment="1">
      <alignment vertical="center"/>
    </xf>
    <xf numFmtId="164" fontId="57" fillId="14" borderId="32" xfId="1" applyNumberFormat="1" applyFont="1" applyFill="1" applyBorder="1"/>
    <xf numFmtId="14" fontId="54" fillId="14" borderId="32" xfId="0" applyNumberFormat="1" applyFont="1" applyFill="1" applyBorder="1"/>
    <xf numFmtId="164" fontId="54" fillId="14" borderId="117" xfId="1" applyNumberFormat="1" applyFont="1" applyFill="1" applyBorder="1"/>
    <xf numFmtId="0" fontId="54" fillId="14" borderId="117" xfId="0" applyFont="1" applyFill="1" applyBorder="1"/>
    <xf numFmtId="0" fontId="54" fillId="14" borderId="32" xfId="0" applyFont="1" applyFill="1" applyBorder="1"/>
    <xf numFmtId="164" fontId="54" fillId="14" borderId="0" xfId="1" applyNumberFormat="1" applyFont="1" applyFill="1"/>
    <xf numFmtId="0" fontId="54" fillId="14" borderId="0" xfId="0" applyFont="1" applyFill="1"/>
    <xf numFmtId="164" fontId="54" fillId="0" borderId="17" xfId="1" applyNumberFormat="1" applyFont="1" applyFill="1" applyBorder="1"/>
    <xf numFmtId="0" fontId="57" fillId="14" borderId="117" xfId="0" applyFont="1" applyFill="1" applyBorder="1"/>
    <xf numFmtId="0" fontId="54" fillId="0" borderId="0" xfId="0" applyFont="1" applyFill="1" applyBorder="1"/>
    <xf numFmtId="0" fontId="57" fillId="14" borderId="119" xfId="0" applyFont="1" applyFill="1" applyBorder="1" applyAlignment="1">
      <alignment horizontal="center"/>
    </xf>
    <xf numFmtId="164" fontId="57" fillId="14" borderId="32" xfId="0" applyNumberFormat="1" applyFont="1" applyFill="1" applyBorder="1"/>
    <xf numFmtId="164" fontId="54" fillId="0" borderId="114" xfId="1" applyNumberFormat="1" applyFont="1" applyFill="1" applyBorder="1"/>
    <xf numFmtId="0" fontId="54" fillId="0" borderId="24" xfId="0" applyFont="1" applyBorder="1" applyAlignment="1">
      <alignment horizontal="center"/>
    </xf>
    <xf numFmtId="0" fontId="54" fillId="0" borderId="33" xfId="0" applyFont="1" applyFill="1" applyBorder="1"/>
    <xf numFmtId="0" fontId="54" fillId="0" borderId="114" xfId="0" applyFont="1" applyFill="1" applyBorder="1"/>
    <xf numFmtId="164" fontId="54" fillId="0" borderId="33" xfId="1" applyNumberFormat="1" applyFont="1" applyFill="1" applyBorder="1"/>
    <xf numFmtId="164" fontId="54" fillId="0" borderId="17" xfId="1" applyNumberFormat="1" applyFont="1" applyFill="1" applyBorder="1" applyAlignment="1">
      <alignment vertical="center"/>
    </xf>
    <xf numFmtId="14" fontId="54" fillId="0" borderId="17" xfId="0" applyNumberFormat="1" applyFont="1" applyFill="1" applyBorder="1"/>
    <xf numFmtId="164" fontId="54" fillId="0" borderId="48" xfId="1" applyNumberFormat="1" applyFont="1" applyFill="1" applyBorder="1"/>
    <xf numFmtId="0" fontId="54" fillId="0" borderId="48" xfId="0" applyFont="1" applyFill="1" applyBorder="1"/>
    <xf numFmtId="164" fontId="54" fillId="0" borderId="0" xfId="1" applyNumberFormat="1" applyFont="1" applyFill="1"/>
    <xf numFmtId="0" fontId="54" fillId="0" borderId="0" xfId="0" applyFont="1" applyFill="1"/>
    <xf numFmtId="0" fontId="57" fillId="14" borderId="32" xfId="0" applyFont="1" applyFill="1" applyBorder="1" applyAlignment="1">
      <alignment horizontal="left"/>
    </xf>
    <xf numFmtId="164" fontId="54" fillId="0" borderId="118" xfId="1" applyNumberFormat="1" applyFont="1" applyBorder="1"/>
    <xf numFmtId="164" fontId="54" fillId="0" borderId="24" xfId="1" applyNumberFormat="1" applyFont="1" applyBorder="1"/>
    <xf numFmtId="164" fontId="54" fillId="14" borderId="119" xfId="1" applyNumberFormat="1" applyFont="1" applyFill="1" applyBorder="1"/>
    <xf numFmtId="0" fontId="54" fillId="0" borderId="118" xfId="0" applyFont="1" applyBorder="1"/>
    <xf numFmtId="0" fontId="54" fillId="0" borderId="33" xfId="0" applyFont="1" applyBorder="1" applyAlignment="1">
      <alignment horizontal="left" vertical="center"/>
    </xf>
    <xf numFmtId="164" fontId="54" fillId="0" borderId="0" xfId="1" applyNumberFormat="1" applyFont="1" applyAlignment="1"/>
    <xf numFmtId="164" fontId="54" fillId="0" borderId="118" xfId="1" applyNumberFormat="1" applyFont="1" applyBorder="1" applyAlignment="1">
      <alignment vertical="center"/>
    </xf>
    <xf numFmtId="14" fontId="54" fillId="0" borderId="118" xfId="0" applyNumberFormat="1" applyFont="1" applyBorder="1"/>
    <xf numFmtId="0" fontId="54" fillId="0" borderId="24" xfId="0" applyFont="1" applyBorder="1"/>
    <xf numFmtId="0" fontId="54" fillId="0" borderId="17" xfId="0" applyFont="1" applyBorder="1" applyAlignment="1">
      <alignment horizontal="left" vertical="center"/>
    </xf>
    <xf numFmtId="164" fontId="54" fillId="0" borderId="24" xfId="1" applyNumberFormat="1" applyFont="1" applyBorder="1" applyAlignment="1">
      <alignment vertical="center"/>
    </xf>
    <xf numFmtId="14" fontId="54" fillId="0" borderId="24" xfId="0" applyNumberFormat="1" applyFont="1" applyBorder="1"/>
    <xf numFmtId="164" fontId="55" fillId="0" borderId="17" xfId="1" applyNumberFormat="1" applyFont="1" applyBorder="1"/>
    <xf numFmtId="0" fontId="57" fillId="14" borderId="119" xfId="0" applyFont="1" applyFill="1" applyBorder="1"/>
    <xf numFmtId="164" fontId="54" fillId="14" borderId="116" xfId="1" applyNumberFormat="1" applyFont="1" applyFill="1" applyBorder="1" applyAlignment="1"/>
    <xf numFmtId="164" fontId="54" fillId="14" borderId="119" xfId="1" applyNumberFormat="1" applyFont="1" applyFill="1" applyBorder="1" applyAlignment="1">
      <alignment vertical="center"/>
    </xf>
    <xf numFmtId="164" fontId="57" fillId="14" borderId="119" xfId="0" applyNumberFormat="1" applyFont="1" applyFill="1" applyBorder="1"/>
    <xf numFmtId="14" fontId="54" fillId="14" borderId="119" xfId="0" applyNumberFormat="1" applyFont="1" applyFill="1" applyBorder="1"/>
    <xf numFmtId="164" fontId="54" fillId="0" borderId="24" xfId="1" applyNumberFormat="1" applyFont="1" applyBorder="1" applyAlignment="1"/>
    <xf numFmtId="0" fontId="54" fillId="0" borderId="0" xfId="0" applyFont="1" applyBorder="1" applyAlignment="1">
      <alignment horizontal="left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left"/>
    </xf>
    <xf numFmtId="164" fontId="57" fillId="0" borderId="0" xfId="1" quotePrefix="1" applyNumberFormat="1" applyFont="1" applyAlignment="1">
      <alignment vertical="center"/>
    </xf>
    <xf numFmtId="164" fontId="57" fillId="0" borderId="0" xfId="0" quotePrefix="1" applyNumberFormat="1" applyFont="1"/>
    <xf numFmtId="164" fontId="57" fillId="17" borderId="0" xfId="1" applyNumberFormat="1" applyFont="1" applyFill="1"/>
    <xf numFmtId="164" fontId="54" fillId="17" borderId="0" xfId="1" applyNumberFormat="1" applyFont="1" applyFill="1" applyAlignment="1">
      <alignment vertical="center"/>
    </xf>
    <xf numFmtId="164" fontId="54" fillId="17" borderId="0" xfId="1" applyNumberFormat="1" applyFont="1" applyFill="1"/>
    <xf numFmtId="164" fontId="57" fillId="17" borderId="0" xfId="1" quotePrefix="1" applyNumberFormat="1" applyFont="1" applyFill="1"/>
    <xf numFmtId="164" fontId="58" fillId="0" borderId="0" xfId="1" applyNumberFormat="1" applyFont="1"/>
    <xf numFmtId="164" fontId="54" fillId="0" borderId="0" xfId="1" applyNumberFormat="1" applyFont="1" applyAlignment="1">
      <alignment vertical="center"/>
    </xf>
    <xf numFmtId="164" fontId="54" fillId="0" borderId="0" xfId="0" quotePrefix="1" applyNumberFormat="1" applyFont="1"/>
    <xf numFmtId="43" fontId="54" fillId="0" borderId="0" xfId="0" applyNumberFormat="1" applyFont="1"/>
    <xf numFmtId="164" fontId="57" fillId="0" borderId="0" xfId="1" quotePrefix="1" applyNumberFormat="1" applyFont="1"/>
    <xf numFmtId="164" fontId="58" fillId="0" borderId="0" xfId="1" applyNumberFormat="1" applyFont="1" applyAlignment="1">
      <alignment horizontal="left"/>
    </xf>
    <xf numFmtId="0" fontId="54" fillId="0" borderId="17" xfId="0" applyFont="1" applyBorder="1" applyAlignment="1">
      <alignment vertical="center"/>
    </xf>
    <xf numFmtId="0" fontId="54" fillId="0" borderId="0" xfId="0" applyFont="1" applyBorder="1" applyAlignment="1">
      <alignment wrapText="1"/>
    </xf>
    <xf numFmtId="0" fontId="54" fillId="0" borderId="114" xfId="0" applyFont="1" applyBorder="1" applyAlignment="1">
      <alignment wrapText="1"/>
    </xf>
    <xf numFmtId="0" fontId="54" fillId="0" borderId="0" xfId="0" applyFont="1" applyFill="1" applyBorder="1" applyAlignment="1">
      <alignment wrapText="1"/>
    </xf>
    <xf numFmtId="0" fontId="54" fillId="0" borderId="17" xfId="0" applyFont="1" applyBorder="1" applyAlignment="1">
      <alignment horizontal="left" wrapText="1"/>
    </xf>
    <xf numFmtId="0" fontId="54" fillId="0" borderId="0" xfId="0" applyFont="1" applyAlignment="1">
      <alignment wrapText="1"/>
    </xf>
    <xf numFmtId="0" fontId="54" fillId="0" borderId="17" xfId="0" applyFont="1" applyBorder="1" applyAlignment="1">
      <alignment wrapText="1"/>
    </xf>
    <xf numFmtId="164" fontId="54" fillId="0" borderId="0" xfId="1" applyNumberFormat="1" applyFont="1" applyBorder="1" applyAlignment="1">
      <alignment horizontal="left"/>
    </xf>
    <xf numFmtId="0" fontId="54" fillId="0" borderId="0" xfId="0" applyFont="1" applyBorder="1" applyAlignment="1">
      <alignment vertical="top" wrapText="1"/>
    </xf>
    <xf numFmtId="166" fontId="30" fillId="0" borderId="0" xfId="1" applyNumberFormat="1" applyFont="1" applyAlignment="1">
      <alignment horizontal="center" vertical="center"/>
    </xf>
    <xf numFmtId="166" fontId="50" fillId="14" borderId="32" xfId="1" applyNumberFormat="1" applyFont="1" applyFill="1" applyBorder="1"/>
    <xf numFmtId="166" fontId="50" fillId="14" borderId="119" xfId="1" applyNumberFormat="1" applyFont="1" applyFill="1" applyBorder="1"/>
    <xf numFmtId="166" fontId="49" fillId="0" borderId="0" xfId="1" quotePrefix="1" applyNumberFormat="1" applyFont="1"/>
    <xf numFmtId="166" fontId="50" fillId="17" borderId="0" xfId="1" quotePrefix="1" applyNumberFormat="1" applyFont="1" applyFill="1"/>
    <xf numFmtId="166" fontId="48" fillId="0" borderId="0" xfId="1" quotePrefix="1" applyNumberFormat="1" applyFont="1"/>
    <xf numFmtId="166" fontId="48" fillId="0" borderId="0" xfId="1" applyNumberFormat="1" applyFont="1"/>
    <xf numFmtId="0" fontId="49" fillId="18" borderId="5" xfId="0" applyFont="1" applyFill="1" applyBorder="1" applyAlignment="1">
      <alignment horizontal="center" vertical="center"/>
    </xf>
    <xf numFmtId="0" fontId="49" fillId="18" borderId="120" xfId="0" applyFont="1" applyFill="1" applyBorder="1" applyAlignment="1">
      <alignment horizontal="center" vertical="center"/>
    </xf>
    <xf numFmtId="164" fontId="49" fillId="18" borderId="5" xfId="1" applyNumberFormat="1" applyFont="1" applyFill="1" applyBorder="1" applyAlignment="1">
      <alignment horizontal="center" vertical="center"/>
    </xf>
    <xf numFmtId="164" fontId="49" fillId="18" borderId="121" xfId="1" applyNumberFormat="1" applyFont="1" applyFill="1" applyBorder="1" applyAlignment="1">
      <alignment horizontal="center" vertical="center" wrapText="1"/>
    </xf>
    <xf numFmtId="164" fontId="49" fillId="18" borderId="121" xfId="1" applyNumberFormat="1" applyFont="1" applyFill="1" applyBorder="1" applyAlignment="1">
      <alignment horizontal="center" vertical="center"/>
    </xf>
    <xf numFmtId="0" fontId="49" fillId="18" borderId="5" xfId="0" applyFont="1" applyFill="1" applyBorder="1" applyAlignment="1">
      <alignment horizontal="center" vertical="center" wrapText="1"/>
    </xf>
    <xf numFmtId="0" fontId="49" fillId="18" borderId="121" xfId="0" applyFont="1" applyFill="1" applyBorder="1" applyAlignment="1">
      <alignment horizontal="center" vertical="center" wrapText="1"/>
    </xf>
    <xf numFmtId="166" fontId="49" fillId="18" borderId="5" xfId="1" applyNumberFormat="1" applyFont="1" applyFill="1" applyBorder="1" applyAlignment="1">
      <alignment horizontal="center" vertical="center" wrapText="1"/>
    </xf>
    <xf numFmtId="14" fontId="49" fillId="18" borderId="5" xfId="0" applyNumberFormat="1" applyFont="1" applyFill="1" applyBorder="1" applyAlignment="1">
      <alignment horizontal="center" vertical="center" wrapText="1"/>
    </xf>
    <xf numFmtId="0" fontId="47" fillId="0" borderId="0" xfId="0" applyFont="1" applyFill="1" applyAlignment="1">
      <alignment horizontal="center" vertical="center" wrapText="1"/>
    </xf>
    <xf numFmtId="0" fontId="48" fillId="0" borderId="0" xfId="0" applyFont="1" applyAlignment="1">
      <alignment wrapText="1"/>
    </xf>
    <xf numFmtId="0" fontId="30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59" fillId="0" borderId="0" xfId="0" applyFont="1"/>
    <xf numFmtId="0" fontId="60" fillId="18" borderId="5" xfId="0" applyFont="1" applyFill="1" applyBorder="1" applyAlignment="1">
      <alignment horizontal="center" vertical="center" wrapText="1"/>
    </xf>
    <xf numFmtId="0" fontId="60" fillId="18" borderId="120" xfId="0" applyFont="1" applyFill="1" applyBorder="1" applyAlignment="1">
      <alignment horizontal="center" vertical="center" wrapText="1"/>
    </xf>
    <xf numFmtId="164" fontId="60" fillId="18" borderId="5" xfId="1" applyNumberFormat="1" applyFont="1" applyFill="1" applyBorder="1" applyAlignment="1">
      <alignment horizontal="center" vertical="center"/>
    </xf>
    <xf numFmtId="164" fontId="60" fillId="18" borderId="121" xfId="1" applyNumberFormat="1" applyFont="1" applyFill="1" applyBorder="1" applyAlignment="1">
      <alignment horizontal="center" vertical="center" wrapText="1"/>
    </xf>
    <xf numFmtId="164" fontId="60" fillId="18" borderId="121" xfId="1" applyNumberFormat="1" applyFont="1" applyFill="1" applyBorder="1" applyAlignment="1">
      <alignment horizontal="center" vertical="center"/>
    </xf>
    <xf numFmtId="164" fontId="60" fillId="18" borderId="5" xfId="1" applyNumberFormat="1" applyFont="1" applyFill="1" applyBorder="1" applyAlignment="1">
      <alignment horizontal="center" vertical="center" wrapText="1"/>
    </xf>
    <xf numFmtId="0" fontId="60" fillId="18" borderId="121" xfId="0" applyFont="1" applyFill="1" applyBorder="1" applyAlignment="1">
      <alignment horizontal="center" vertical="center" wrapText="1"/>
    </xf>
    <xf numFmtId="166" fontId="60" fillId="18" borderId="5" xfId="1" applyNumberFormat="1" applyFont="1" applyFill="1" applyBorder="1" applyAlignment="1">
      <alignment horizontal="center" vertical="center" wrapText="1"/>
    </xf>
    <xf numFmtId="14" fontId="60" fillId="18" borderId="5" xfId="0" applyNumberFormat="1" applyFont="1" applyFill="1" applyBorder="1" applyAlignment="1">
      <alignment horizontal="center" vertical="center" wrapText="1"/>
    </xf>
    <xf numFmtId="0" fontId="60" fillId="18" borderId="5" xfId="0" applyFont="1" applyFill="1" applyBorder="1" applyAlignment="1">
      <alignment horizontal="center" vertical="center"/>
    </xf>
    <xf numFmtId="0" fontId="60" fillId="16" borderId="5" xfId="0" applyFont="1" applyFill="1" applyBorder="1" applyAlignment="1">
      <alignment horizontal="center" vertical="center" wrapText="1"/>
    </xf>
    <xf numFmtId="164" fontId="61" fillId="0" borderId="0" xfId="1" applyNumberFormat="1" applyFont="1" applyAlignment="1">
      <alignment wrapText="1"/>
    </xf>
    <xf numFmtId="164" fontId="59" fillId="0" borderId="0" xfId="1" applyNumberFormat="1" applyFont="1"/>
    <xf numFmtId="0" fontId="59" fillId="0" borderId="33" xfId="0" applyFont="1" applyBorder="1"/>
    <xf numFmtId="0" fontId="59" fillId="0" borderId="17" xfId="0" applyFont="1" applyBorder="1"/>
    <xf numFmtId="164" fontId="59" fillId="0" borderId="0" xfId="1" applyNumberFormat="1" applyFont="1" applyFill="1" applyBorder="1"/>
    <xf numFmtId="164" fontId="59" fillId="0" borderId="0" xfId="0" applyNumberFormat="1" applyFont="1"/>
    <xf numFmtId="0" fontId="59" fillId="14" borderId="0" xfId="0" applyFont="1" applyFill="1"/>
    <xf numFmtId="0" fontId="59" fillId="14" borderId="117" xfId="0" applyFont="1" applyFill="1" applyBorder="1"/>
    <xf numFmtId="0" fontId="59" fillId="14" borderId="32" xfId="0" applyFont="1" applyFill="1" applyBorder="1"/>
    <xf numFmtId="164" fontId="59" fillId="14" borderId="0" xfId="1" applyNumberFormat="1" applyFont="1" applyFill="1"/>
    <xf numFmtId="164" fontId="47" fillId="0" borderId="17" xfId="1" applyNumberFormat="1" applyFont="1" applyBorder="1"/>
    <xf numFmtId="0" fontId="59" fillId="0" borderId="0" xfId="0" applyFont="1" applyFill="1"/>
    <xf numFmtId="164" fontId="59" fillId="0" borderId="0" xfId="1" applyNumberFormat="1" applyFont="1" applyFill="1"/>
    <xf numFmtId="0" fontId="59" fillId="0" borderId="0" xfId="0" applyFont="1" applyAlignment="1">
      <alignment horizontal="center"/>
    </xf>
    <xf numFmtId="0" fontId="59" fillId="0" borderId="122" xfId="0" applyFont="1" applyBorder="1" applyAlignment="1">
      <alignment horizontal="center" vertical="center" wrapText="1"/>
    </xf>
    <xf numFmtId="0" fontId="59" fillId="0" borderId="123" xfId="0" applyFont="1" applyBorder="1" applyAlignment="1">
      <alignment wrapText="1"/>
    </xf>
    <xf numFmtId="164" fontId="59" fillId="0" borderId="123" xfId="1" applyNumberFormat="1" applyFont="1" applyBorder="1" applyAlignment="1"/>
    <xf numFmtId="164" fontId="59" fillId="0" borderId="123" xfId="1" applyNumberFormat="1" applyFont="1" applyBorder="1"/>
    <xf numFmtId="164" fontId="59" fillId="0" borderId="123" xfId="1" applyNumberFormat="1" applyFont="1" applyBorder="1" applyAlignment="1">
      <alignment vertical="center"/>
    </xf>
    <xf numFmtId="164" fontId="59" fillId="0" borderId="123" xfId="1" quotePrefix="1" applyNumberFormat="1" applyFont="1" applyBorder="1"/>
    <xf numFmtId="166" fontId="59" fillId="0" borderId="123" xfId="1" quotePrefix="1" applyNumberFormat="1" applyFont="1" applyBorder="1"/>
    <xf numFmtId="0" fontId="59" fillId="0" borderId="123" xfId="0" applyFont="1" applyBorder="1"/>
    <xf numFmtId="14" fontId="59" fillId="0" borderId="123" xfId="0" applyNumberFormat="1" applyFont="1" applyBorder="1"/>
    <xf numFmtId="0" fontId="59" fillId="0" borderId="124" xfId="0" applyFont="1" applyBorder="1"/>
    <xf numFmtId="0" fontId="59" fillId="0" borderId="125" xfId="0" applyFont="1" applyBorder="1" applyAlignment="1">
      <alignment horizontal="center" vertical="center" wrapText="1"/>
    </xf>
    <xf numFmtId="0" fontId="59" fillId="0" borderId="126" xfId="0" applyFont="1" applyBorder="1" applyAlignment="1">
      <alignment wrapText="1"/>
    </xf>
    <xf numFmtId="164" fontId="59" fillId="0" borderId="126" xfId="1" applyNumberFormat="1" applyFont="1" applyBorder="1" applyAlignment="1"/>
    <xf numFmtId="164" fontId="59" fillId="0" borderId="126" xfId="1" applyNumberFormat="1" applyFont="1" applyBorder="1"/>
    <xf numFmtId="164" fontId="59" fillId="0" borderId="126" xfId="1" applyNumberFormat="1" applyFont="1" applyBorder="1" applyAlignment="1">
      <alignment vertical="center"/>
    </xf>
    <xf numFmtId="164" fontId="59" fillId="0" borderId="126" xfId="1" quotePrefix="1" applyNumberFormat="1" applyFont="1" applyBorder="1"/>
    <xf numFmtId="166" fontId="59" fillId="0" borderId="126" xfId="1" quotePrefix="1" applyNumberFormat="1" applyFont="1" applyBorder="1"/>
    <xf numFmtId="0" fontId="59" fillId="0" borderId="126" xfId="0" applyFont="1" applyBorder="1"/>
    <xf numFmtId="14" fontId="59" fillId="0" borderId="126" xfId="0" applyNumberFormat="1" applyFont="1" applyBorder="1"/>
    <xf numFmtId="0" fontId="59" fillId="0" borderId="127" xfId="0" applyFont="1" applyBorder="1"/>
    <xf numFmtId="164" fontId="59" fillId="0" borderId="126" xfId="1" applyNumberFormat="1" applyFont="1" applyFill="1" applyBorder="1" applyAlignment="1"/>
    <xf numFmtId="0" fontId="60" fillId="14" borderId="125" xfId="0" applyFont="1" applyFill="1" applyBorder="1" applyAlignment="1">
      <alignment horizontal="center" wrapText="1"/>
    </xf>
    <xf numFmtId="0" fontId="60" fillId="14" borderId="126" xfId="0" applyFont="1" applyFill="1" applyBorder="1" applyAlignment="1">
      <alignment wrapText="1"/>
    </xf>
    <xf numFmtId="0" fontId="59" fillId="14" borderId="126" xfId="0" applyFont="1" applyFill="1" applyBorder="1" applyAlignment="1">
      <alignment wrapText="1"/>
    </xf>
    <xf numFmtId="164" fontId="59" fillId="14" borderId="126" xfId="1" applyNumberFormat="1" applyFont="1" applyFill="1" applyBorder="1" applyAlignment="1"/>
    <xf numFmtId="164" fontId="59" fillId="14" borderId="126" xfId="1" applyNumberFormat="1" applyFont="1" applyFill="1" applyBorder="1"/>
    <xf numFmtId="164" fontId="59" fillId="14" borderId="126" xfId="1" applyNumberFormat="1" applyFont="1" applyFill="1" applyBorder="1" applyAlignment="1">
      <alignment vertical="center"/>
    </xf>
    <xf numFmtId="164" fontId="60" fillId="14" borderId="126" xfId="1" applyNumberFormat="1" applyFont="1" applyFill="1" applyBorder="1"/>
    <xf numFmtId="166" fontId="60" fillId="14" borderId="126" xfId="1" applyNumberFormat="1" applyFont="1" applyFill="1" applyBorder="1"/>
    <xf numFmtId="0" fontId="59" fillId="14" borderId="126" xfId="0" applyFont="1" applyFill="1" applyBorder="1"/>
    <xf numFmtId="14" fontId="59" fillId="14" borderId="126" xfId="0" applyNumberFormat="1" applyFont="1" applyFill="1" applyBorder="1"/>
    <xf numFmtId="0" fontId="59" fillId="14" borderId="127" xfId="0" applyFont="1" applyFill="1" applyBorder="1"/>
    <xf numFmtId="164" fontId="59" fillId="0" borderId="126" xfId="1" applyNumberFormat="1" applyFont="1" applyFill="1" applyBorder="1"/>
    <xf numFmtId="0" fontId="59" fillId="0" borderId="125" xfId="0" applyFont="1" applyBorder="1" applyAlignment="1">
      <alignment horizontal="center" wrapText="1"/>
    </xf>
    <xf numFmtId="0" fontId="59" fillId="0" borderId="126" xfId="0" applyFont="1" applyFill="1" applyBorder="1" applyAlignment="1">
      <alignment wrapText="1"/>
    </xf>
    <xf numFmtId="164" fontId="47" fillId="0" borderId="126" xfId="1" applyNumberFormat="1" applyFont="1" applyBorder="1"/>
    <xf numFmtId="164" fontId="60" fillId="14" borderId="126" xfId="0" applyNumberFormat="1" applyFont="1" applyFill="1" applyBorder="1"/>
    <xf numFmtId="0" fontId="59" fillId="0" borderId="125" xfId="0" applyFont="1" applyFill="1" applyBorder="1" applyAlignment="1">
      <alignment horizontal="center" wrapText="1"/>
    </xf>
    <xf numFmtId="164" fontId="59" fillId="0" borderId="126" xfId="1" applyNumberFormat="1" applyFont="1" applyFill="1" applyBorder="1" applyAlignment="1">
      <alignment vertical="center"/>
    </xf>
    <xf numFmtId="0" fontId="59" fillId="0" borderId="126" xfId="0" applyFont="1" applyFill="1" applyBorder="1"/>
    <xf numFmtId="14" fontId="59" fillId="0" borderId="126" xfId="0" applyNumberFormat="1" applyFont="1" applyFill="1" applyBorder="1"/>
    <xf numFmtId="0" fontId="59" fillId="0" borderId="127" xfId="0" applyFont="1" applyFill="1" applyBorder="1"/>
    <xf numFmtId="164" fontId="59" fillId="5" borderId="126" xfId="1" applyNumberFormat="1" applyFont="1" applyFill="1" applyBorder="1"/>
    <xf numFmtId="0" fontId="60" fillId="14" borderId="126" xfId="0" applyFont="1" applyFill="1" applyBorder="1" applyAlignment="1">
      <alignment horizontal="left" wrapText="1"/>
    </xf>
    <xf numFmtId="0" fontId="59" fillId="0" borderId="126" xfId="0" applyFont="1" applyBorder="1" applyAlignment="1">
      <alignment horizontal="left" vertical="center" wrapText="1"/>
    </xf>
    <xf numFmtId="0" fontId="59" fillId="0" borderId="126" xfId="0" applyFont="1" applyBorder="1" applyAlignment="1">
      <alignment horizontal="left" wrapText="1"/>
    </xf>
    <xf numFmtId="0" fontId="59" fillId="0" borderId="125" xfId="0" applyFont="1" applyBorder="1" applyAlignment="1">
      <alignment horizontal="left" wrapText="1"/>
    </xf>
    <xf numFmtId="0" fontId="60" fillId="14" borderId="128" xfId="0" applyFont="1" applyFill="1" applyBorder="1" applyAlignment="1">
      <alignment horizontal="center" wrapText="1"/>
    </xf>
    <xf numFmtId="0" fontId="60" fillId="14" borderId="129" xfId="0" applyFont="1" applyFill="1" applyBorder="1" applyAlignment="1">
      <alignment wrapText="1"/>
    </xf>
    <xf numFmtId="0" fontId="59" fillId="14" borderId="129" xfId="0" applyFont="1" applyFill="1" applyBorder="1" applyAlignment="1">
      <alignment wrapText="1"/>
    </xf>
    <xf numFmtId="164" fontId="59" fillId="14" borderId="129" xfId="1" applyNumberFormat="1" applyFont="1" applyFill="1" applyBorder="1" applyAlignment="1"/>
    <xf numFmtId="164" fontId="59" fillId="14" borderId="129" xfId="1" applyNumberFormat="1" applyFont="1" applyFill="1" applyBorder="1"/>
    <xf numFmtId="164" fontId="59" fillId="14" borderId="129" xfId="1" applyNumberFormat="1" applyFont="1" applyFill="1" applyBorder="1" applyAlignment="1">
      <alignment vertical="center"/>
    </xf>
    <xf numFmtId="164" fontId="60" fillId="14" borderId="129" xfId="0" applyNumberFormat="1" applyFont="1" applyFill="1" applyBorder="1"/>
    <xf numFmtId="166" fontId="60" fillId="14" borderId="129" xfId="1" applyNumberFormat="1" applyFont="1" applyFill="1" applyBorder="1"/>
    <xf numFmtId="0" fontId="59" fillId="14" borderId="129" xfId="0" applyFont="1" applyFill="1" applyBorder="1"/>
    <xf numFmtId="14" fontId="59" fillId="14" borderId="129" xfId="0" applyNumberFormat="1" applyFont="1" applyFill="1" applyBorder="1"/>
    <xf numFmtId="0" fontId="59" fillId="14" borderId="130" xfId="0" applyFont="1" applyFill="1" applyBorder="1"/>
    <xf numFmtId="0" fontId="48" fillId="0" borderId="5" xfId="0" applyFont="1" applyFill="1" applyBorder="1"/>
    <xf numFmtId="164" fontId="48" fillId="0" borderId="5" xfId="1" applyNumberFormat="1" applyFont="1" applyBorder="1" applyAlignment="1"/>
    <xf numFmtId="164" fontId="48" fillId="0" borderId="5" xfId="1" applyNumberFormat="1" applyFont="1" applyBorder="1"/>
    <xf numFmtId="164" fontId="48" fillId="0" borderId="5" xfId="1" applyNumberFormat="1" applyFont="1" applyBorder="1" applyAlignment="1">
      <alignment vertical="center"/>
    </xf>
    <xf numFmtId="0" fontId="48" fillId="0" borderId="5" xfId="0" applyFont="1" applyBorder="1"/>
    <xf numFmtId="14" fontId="48" fillId="0" borderId="5" xfId="0" applyNumberFormat="1" applyFont="1" applyBorder="1"/>
    <xf numFmtId="0" fontId="49" fillId="14" borderId="24" xfId="0" applyFont="1" applyFill="1" applyBorder="1" applyAlignment="1">
      <alignment horizontal="center"/>
    </xf>
    <xf numFmtId="0" fontId="48" fillId="0" borderId="32" xfId="0" applyFont="1" applyFill="1" applyBorder="1"/>
    <xf numFmtId="164" fontId="48" fillId="0" borderId="32" xfId="1" applyNumberFormat="1" applyFont="1" applyBorder="1" applyAlignment="1"/>
    <xf numFmtId="164" fontId="48" fillId="0" borderId="32" xfId="1" applyNumberFormat="1" applyFont="1" applyBorder="1"/>
    <xf numFmtId="164" fontId="48" fillId="0" borderId="32" xfId="1" applyNumberFormat="1" applyFont="1" applyBorder="1" applyAlignment="1">
      <alignment vertical="center"/>
    </xf>
    <xf numFmtId="0" fontId="48" fillId="0" borderId="32" xfId="0" applyFont="1" applyBorder="1"/>
    <xf numFmtId="14" fontId="48" fillId="0" borderId="32" xfId="0" applyNumberFormat="1" applyFont="1" applyBorder="1"/>
    <xf numFmtId="0" fontId="48" fillId="19" borderId="5" xfId="0" applyFont="1" applyFill="1" applyBorder="1"/>
    <xf numFmtId="164" fontId="48" fillId="19" borderId="5" xfId="1" applyNumberFormat="1" applyFont="1" applyFill="1" applyBorder="1" applyAlignment="1"/>
    <xf numFmtId="164" fontId="48" fillId="19" borderId="5" xfId="1" applyNumberFormat="1" applyFont="1" applyFill="1" applyBorder="1"/>
    <xf numFmtId="164" fontId="48" fillId="19" borderId="5" xfId="1" applyNumberFormat="1" applyFont="1" applyFill="1" applyBorder="1" applyAlignment="1">
      <alignment vertical="center"/>
    </xf>
    <xf numFmtId="164" fontId="50" fillId="19" borderId="5" xfId="0" applyNumberFormat="1" applyFont="1" applyFill="1" applyBorder="1"/>
    <xf numFmtId="14" fontId="48" fillId="19" borderId="5" xfId="0" applyNumberFormat="1" applyFont="1" applyFill="1" applyBorder="1"/>
    <xf numFmtId="164" fontId="48" fillId="0" borderId="5" xfId="1" quotePrefix="1" applyNumberFormat="1" applyFont="1" applyBorder="1"/>
    <xf numFmtId="0" fontId="48" fillId="14" borderId="5" xfId="0" applyFont="1" applyFill="1" applyBorder="1"/>
    <xf numFmtId="164" fontId="48" fillId="14" borderId="5" xfId="1" applyNumberFormat="1" applyFont="1" applyFill="1" applyBorder="1" applyAlignment="1"/>
    <xf numFmtId="164" fontId="48" fillId="14" borderId="5" xfId="1" applyNumberFormat="1" applyFont="1" applyFill="1" applyBorder="1"/>
    <xf numFmtId="164" fontId="48" fillId="14" borderId="5" xfId="1" applyNumberFormat="1" applyFont="1" applyFill="1" applyBorder="1" applyAlignment="1">
      <alignment vertical="center"/>
    </xf>
    <xf numFmtId="164" fontId="50" fillId="14" borderId="5" xfId="0" applyNumberFormat="1" applyFont="1" applyFill="1" applyBorder="1"/>
    <xf numFmtId="166" fontId="50" fillId="14" borderId="5" xfId="1" applyNumberFormat="1" applyFont="1" applyFill="1" applyBorder="1"/>
    <xf numFmtId="14" fontId="48" fillId="14" borderId="5" xfId="0" applyNumberFormat="1" applyFont="1" applyFill="1" applyBorder="1"/>
    <xf numFmtId="0" fontId="49" fillId="14" borderId="5" xfId="0" applyFont="1" applyFill="1" applyBorder="1" applyAlignment="1">
      <alignment horizontal="center"/>
    </xf>
    <xf numFmtId="164" fontId="62" fillId="0" borderId="0" xfId="1" applyNumberFormat="1" applyFont="1"/>
    <xf numFmtId="0" fontId="48" fillId="0" borderId="116" xfId="0" applyFont="1" applyFill="1" applyBorder="1"/>
    <xf numFmtId="164" fontId="48" fillId="0" borderId="116" xfId="1" applyNumberFormat="1" applyFont="1" applyBorder="1"/>
    <xf numFmtId="164" fontId="48" fillId="0" borderId="119" xfId="1" applyNumberFormat="1" applyFont="1" applyBorder="1"/>
    <xf numFmtId="0" fontId="48" fillId="0" borderId="116" xfId="0" applyFont="1" applyBorder="1"/>
    <xf numFmtId="164" fontId="48" fillId="0" borderId="117" xfId="1" applyNumberFormat="1" applyFont="1" applyBorder="1"/>
    <xf numFmtId="0" fontId="48" fillId="0" borderId="117" xfId="0" applyFont="1" applyBorder="1"/>
    <xf numFmtId="164" fontId="63" fillId="0" borderId="0" xfId="1" applyNumberFormat="1" applyFont="1"/>
    <xf numFmtId="164" fontId="48" fillId="0" borderId="120" xfId="1" applyNumberFormat="1" applyFont="1" applyBorder="1"/>
    <xf numFmtId="164" fontId="50" fillId="14" borderId="120" xfId="0" applyNumberFormat="1" applyFont="1" applyFill="1" applyBorder="1"/>
    <xf numFmtId="0" fontId="48" fillId="19" borderId="131" xfId="0" applyFont="1" applyFill="1" applyBorder="1"/>
    <xf numFmtId="0" fontId="48" fillId="0" borderId="131" xfId="0" applyFont="1" applyBorder="1"/>
    <xf numFmtId="0" fontId="48" fillId="14" borderId="131" xfId="0" applyFont="1" applyFill="1" applyBorder="1"/>
    <xf numFmtId="166" fontId="48" fillId="0" borderId="5" xfId="1" quotePrefix="1" applyNumberFormat="1" applyFont="1" applyBorder="1"/>
    <xf numFmtId="164" fontId="52" fillId="0" borderId="5" xfId="1" applyNumberFormat="1" applyFont="1" applyBorder="1"/>
    <xf numFmtId="0" fontId="48" fillId="0" borderId="5" xfId="0" applyFont="1" applyBorder="1" applyAlignment="1">
      <alignment horizontal="center" vertical="center"/>
    </xf>
    <xf numFmtId="166" fontId="48" fillId="14" borderId="5" xfId="1" quotePrefix="1" applyNumberFormat="1" applyFont="1" applyFill="1" applyBorder="1"/>
    <xf numFmtId="166" fontId="48" fillId="14" borderId="5" xfId="1" applyNumberFormat="1" applyFont="1" applyFill="1" applyBorder="1"/>
    <xf numFmtId="164" fontId="64" fillId="0" borderId="0" xfId="1" applyNumberFormat="1" applyFont="1" applyFill="1" applyBorder="1" applyAlignment="1">
      <alignment horizontal="center" vertical="center"/>
    </xf>
    <xf numFmtId="164" fontId="32" fillId="0" borderId="0" xfId="1" applyNumberFormat="1" applyFont="1" applyFill="1" applyBorder="1" applyAlignment="1">
      <alignment horizontal="center" vertical="center"/>
    </xf>
    <xf numFmtId="164" fontId="32" fillId="8" borderId="0" xfId="1" applyNumberFormat="1" applyFont="1" applyFill="1" applyAlignment="1">
      <alignment horizontal="center" vertical="center"/>
    </xf>
    <xf numFmtId="166" fontId="65" fillId="5" borderId="0" xfId="1" applyNumberFormat="1" applyFont="1" applyFill="1"/>
    <xf numFmtId="0" fontId="63" fillId="5" borderId="0" xfId="0" applyFont="1" applyFill="1"/>
    <xf numFmtId="166" fontId="48" fillId="14" borderId="32" xfId="1" applyNumberFormat="1" applyFont="1" applyFill="1" applyBorder="1"/>
    <xf numFmtId="166" fontId="48" fillId="0" borderId="5" xfId="1" applyNumberFormat="1" applyFont="1" applyBorder="1"/>
    <xf numFmtId="14" fontId="48" fillId="0" borderId="5" xfId="1" applyNumberFormat="1" applyFont="1" applyBorder="1"/>
    <xf numFmtId="0" fontId="62" fillId="0" borderId="5" xfId="0" applyFont="1" applyBorder="1"/>
    <xf numFmtId="166" fontId="62" fillId="0" borderId="5" xfId="1" applyNumberFormat="1" applyFont="1" applyBorder="1"/>
    <xf numFmtId="166" fontId="48" fillId="0" borderId="0" xfId="0" applyNumberFormat="1" applyFont="1"/>
    <xf numFmtId="166" fontId="48" fillId="0" borderId="5" xfId="1" applyNumberFormat="1" applyFont="1" applyFill="1" applyBorder="1"/>
    <xf numFmtId="0" fontId="41" fillId="0" borderId="0" xfId="0" applyFont="1"/>
    <xf numFmtId="0" fontId="41" fillId="0" borderId="17" xfId="0" applyFont="1" applyFill="1" applyBorder="1"/>
    <xf numFmtId="166" fontId="41" fillId="0" borderId="0" xfId="0" applyNumberFormat="1" applyFont="1"/>
    <xf numFmtId="167" fontId="0" fillId="0" borderId="0" xfId="1" applyNumberFormat="1" applyFont="1"/>
    <xf numFmtId="0" fontId="49" fillId="14" borderId="0" xfId="0" applyFont="1" applyFill="1" applyBorder="1" applyAlignment="1">
      <alignment horizontal="center"/>
    </xf>
    <xf numFmtId="0" fontId="49" fillId="14" borderId="0" xfId="0" applyFont="1" applyFill="1" applyBorder="1"/>
    <xf numFmtId="0" fontId="48" fillId="14" borderId="0" xfId="0" applyFont="1" applyFill="1" applyBorder="1"/>
    <xf numFmtId="164" fontId="48" fillId="14" borderId="0" xfId="1" applyNumberFormat="1" applyFont="1" applyFill="1" applyBorder="1" applyAlignment="1"/>
    <xf numFmtId="164" fontId="48" fillId="14" borderId="0" xfId="1" applyNumberFormat="1" applyFont="1" applyFill="1" applyBorder="1"/>
    <xf numFmtId="164" fontId="48" fillId="14" borderId="0" xfId="1" applyNumberFormat="1" applyFont="1" applyFill="1" applyBorder="1" applyAlignment="1">
      <alignment vertical="center"/>
    </xf>
    <xf numFmtId="164" fontId="50" fillId="14" borderId="0" xfId="0" applyNumberFormat="1" applyFont="1" applyFill="1" applyBorder="1"/>
    <xf numFmtId="14" fontId="48" fillId="14" borderId="0" xfId="0" applyNumberFormat="1" applyFont="1" applyFill="1" applyBorder="1"/>
    <xf numFmtId="166" fontId="49" fillId="14" borderId="5" xfId="1" applyNumberFormat="1" applyFont="1" applyFill="1" applyBorder="1"/>
    <xf numFmtId="166" fontId="49" fillId="14" borderId="0" xfId="1" applyNumberFormat="1" applyFont="1" applyFill="1" applyBorder="1"/>
    <xf numFmtId="0" fontId="48" fillId="0" borderId="33" xfId="0" applyFont="1" applyBorder="1" applyAlignment="1"/>
    <xf numFmtId="14" fontId="62" fillId="0" borderId="5" xfId="1" applyNumberFormat="1" applyFont="1" applyBorder="1"/>
    <xf numFmtId="14" fontId="48" fillId="0" borderId="5" xfId="1" applyNumberFormat="1" applyFont="1" applyFill="1" applyBorder="1"/>
    <xf numFmtId="0" fontId="48" fillId="19" borderId="116" xfId="0" applyFont="1" applyFill="1" applyBorder="1"/>
    <xf numFmtId="14" fontId="4" fillId="9" borderId="3" xfId="0" applyNumberFormat="1" applyFont="1" applyFill="1" applyBorder="1" applyAlignment="1">
      <alignment horizontal="center" vertical="center"/>
    </xf>
    <xf numFmtId="14" fontId="18" fillId="0" borderId="5" xfId="0" applyNumberFormat="1" applyFont="1" applyBorder="1" applyAlignment="1">
      <alignment horizontal="left" vertical="center"/>
    </xf>
    <xf numFmtId="164" fontId="6" fillId="0" borderId="11" xfId="1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67" fillId="20" borderId="5" xfId="0" applyFont="1" applyFill="1" applyBorder="1" applyAlignment="1">
      <alignment horizontal="center" vertical="center"/>
    </xf>
    <xf numFmtId="0" fontId="67" fillId="20" borderId="5" xfId="0" applyFont="1" applyFill="1" applyBorder="1" applyAlignment="1">
      <alignment horizontal="center" vertical="center" wrapText="1"/>
    </xf>
    <xf numFmtId="0" fontId="68" fillId="0" borderId="87" xfId="0" applyFont="1" applyBorder="1" applyAlignment="1"/>
    <xf numFmtId="166" fontId="68" fillId="0" borderId="87" xfId="1" applyNumberFormat="1" applyFont="1" applyBorder="1" applyAlignment="1"/>
    <xf numFmtId="14" fontId="68" fillId="0" borderId="87" xfId="0" applyNumberFormat="1" applyFont="1" applyBorder="1" applyAlignment="1"/>
    <xf numFmtId="3" fontId="68" fillId="0" borderId="87" xfId="0" applyNumberFormat="1" applyFont="1" applyBorder="1" applyAlignment="1"/>
    <xf numFmtId="0" fontId="68" fillId="0" borderId="61" xfId="0" applyFont="1" applyBorder="1" applyAlignment="1"/>
    <xf numFmtId="166" fontId="68" fillId="0" borderId="61" xfId="1" applyNumberFormat="1" applyFont="1" applyBorder="1" applyAlignment="1"/>
    <xf numFmtId="3" fontId="68" fillId="0" borderId="61" xfId="0" applyNumberFormat="1" applyFont="1" applyBorder="1" applyAlignment="1"/>
    <xf numFmtId="14" fontId="68" fillId="0" borderId="61" xfId="0" applyNumberFormat="1" applyFont="1" applyBorder="1" applyAlignment="1"/>
    <xf numFmtId="0" fontId="68" fillId="0" borderId="79" xfId="0" applyFont="1" applyBorder="1" applyAlignment="1"/>
    <xf numFmtId="166" fontId="68" fillId="0" borderId="79" xfId="1" applyNumberFormat="1" applyFont="1" applyBorder="1" applyAlignment="1"/>
    <xf numFmtId="3" fontId="68" fillId="0" borderId="79" xfId="0" applyNumberFormat="1" applyFont="1" applyBorder="1" applyAlignment="1"/>
    <xf numFmtId="166" fontId="67" fillId="20" borderId="5" xfId="1" applyNumberFormat="1" applyFont="1" applyFill="1" applyBorder="1" applyAlignment="1"/>
    <xf numFmtId="0" fontId="69" fillId="20" borderId="5" xfId="0" applyFont="1" applyFill="1" applyBorder="1" applyAlignment="1"/>
    <xf numFmtId="3" fontId="67" fillId="20" borderId="5" xfId="0" applyNumberFormat="1" applyFont="1" applyFill="1" applyBorder="1" applyAlignment="1"/>
    <xf numFmtId="0" fontId="70" fillId="0" borderId="17" xfId="0" applyFont="1" applyFill="1" applyBorder="1"/>
    <xf numFmtId="0" fontId="70" fillId="0" borderId="32" xfId="0" applyFont="1" applyFill="1" applyBorder="1"/>
    <xf numFmtId="0" fontId="68" fillId="0" borderId="17" xfId="0" applyFont="1" applyFill="1" applyBorder="1" applyAlignment="1">
      <alignment horizontal="center" vertical="center"/>
    </xf>
    <xf numFmtId="0" fontId="68" fillId="0" borderId="17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166" fontId="47" fillId="0" borderId="0" xfId="1" applyNumberFormat="1" applyFont="1" applyFill="1" applyAlignment="1">
      <alignment horizontal="center" vertical="center"/>
    </xf>
    <xf numFmtId="164" fontId="46" fillId="0" borderId="0" xfId="0" applyNumberFormat="1" applyFont="1" applyAlignment="1">
      <alignment horizontal="center" vertical="center"/>
    </xf>
    <xf numFmtId="0" fontId="71" fillId="0" borderId="61" xfId="0" applyFont="1" applyFill="1" applyBorder="1" applyAlignment="1">
      <alignment horizontal="left" vertical="center"/>
    </xf>
    <xf numFmtId="0" fontId="71" fillId="0" borderId="61" xfId="0" applyFont="1" applyFill="1" applyBorder="1" applyAlignment="1">
      <alignment horizontal="center" vertical="center"/>
    </xf>
    <xf numFmtId="166" fontId="71" fillId="0" borderId="87" xfId="1" applyNumberFormat="1" applyFont="1" applyBorder="1" applyAlignment="1"/>
    <xf numFmtId="14" fontId="71" fillId="0" borderId="17" xfId="0" applyNumberFormat="1" applyFont="1" applyFill="1" applyBorder="1" applyAlignment="1">
      <alignment horizontal="right"/>
    </xf>
    <xf numFmtId="166" fontId="0" fillId="0" borderId="0" xfId="1" applyNumberFormat="1" applyFont="1"/>
    <xf numFmtId="9" fontId="0" fillId="0" borderId="0" xfId="1" applyNumberFormat="1" applyFont="1"/>
    <xf numFmtId="0" fontId="71" fillId="0" borderId="83" xfId="0" applyFont="1" applyFill="1" applyBorder="1" applyAlignment="1">
      <alignment horizontal="left" vertical="center"/>
    </xf>
    <xf numFmtId="0" fontId="71" fillId="0" borderId="83" xfId="0" applyFont="1" applyFill="1" applyBorder="1" applyAlignment="1">
      <alignment horizontal="center" vertical="center"/>
    </xf>
    <xf numFmtId="0" fontId="71" fillId="0" borderId="61" xfId="0" applyFont="1" applyBorder="1" applyAlignment="1"/>
    <xf numFmtId="166" fontId="71" fillId="0" borderId="61" xfId="1" applyNumberFormat="1" applyFont="1" applyBorder="1" applyAlignment="1"/>
    <xf numFmtId="14" fontId="71" fillId="0" borderId="61" xfId="0" applyNumberFormat="1" applyFont="1" applyBorder="1" applyAlignment="1"/>
    <xf numFmtId="0" fontId="48" fillId="0" borderId="5" xfId="0" applyFont="1" applyBorder="1" applyAlignment="1">
      <alignment wrapText="1"/>
    </xf>
    <xf numFmtId="166" fontId="72" fillId="0" borderId="61" xfId="1" applyNumberFormat="1" applyFont="1" applyBorder="1" applyAlignment="1"/>
    <xf numFmtId="0" fontId="72" fillId="0" borderId="61" xfId="0" applyFont="1" applyBorder="1" applyAlignment="1"/>
    <xf numFmtId="0" fontId="48" fillId="0" borderId="120" xfId="0" applyFont="1" applyBorder="1"/>
    <xf numFmtId="164" fontId="48" fillId="0" borderId="131" xfId="1" applyNumberFormat="1" applyFont="1" applyBorder="1"/>
    <xf numFmtId="0" fontId="18" fillId="0" borderId="0" xfId="0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164" fontId="18" fillId="0" borderId="0" xfId="1" applyNumberFormat="1" applyFont="1" applyBorder="1" applyAlignment="1">
      <alignment horizontal="center" vertical="center"/>
    </xf>
    <xf numFmtId="14" fontId="18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48" fillId="0" borderId="119" xfId="1" applyNumberFormat="1" applyFont="1" applyBorder="1" applyAlignment="1"/>
    <xf numFmtId="0" fontId="71" fillId="0" borderId="87" xfId="0" applyFont="1" applyBorder="1" applyAlignment="1"/>
    <xf numFmtId="164" fontId="48" fillId="0" borderId="121" xfId="1" applyNumberFormat="1" applyFont="1" applyBorder="1"/>
    <xf numFmtId="164" fontId="52" fillId="0" borderId="120" xfId="1" applyNumberFormat="1" applyFont="1" applyBorder="1"/>
    <xf numFmtId="164" fontId="52" fillId="0" borderId="32" xfId="1" applyNumberFormat="1" applyFont="1" applyBorder="1"/>
    <xf numFmtId="164" fontId="52" fillId="0" borderId="119" xfId="1" applyNumberFormat="1" applyFont="1" applyBorder="1"/>
    <xf numFmtId="14" fontId="68" fillId="0" borderId="79" xfId="0" applyNumberFormat="1" applyFont="1" applyBorder="1" applyAlignment="1"/>
    <xf numFmtId="166" fontId="48" fillId="19" borderId="5" xfId="1" applyNumberFormat="1" applyFont="1" applyFill="1" applyBorder="1"/>
    <xf numFmtId="43" fontId="0" fillId="0" borderId="0" xfId="1" applyFont="1"/>
    <xf numFmtId="0" fontId="49" fillId="14" borderId="117" xfId="0" applyFont="1" applyFill="1" applyBorder="1" applyAlignment="1">
      <alignment horizontal="center"/>
    </xf>
    <xf numFmtId="0" fontId="48" fillId="0" borderId="5" xfId="0" applyFont="1" applyBorder="1" applyAlignment="1">
      <alignment horizontal="left" vertical="center"/>
    </xf>
    <xf numFmtId="164" fontId="48" fillId="0" borderId="5" xfId="1" applyNumberFormat="1" applyFont="1" applyFill="1" applyBorder="1" applyAlignment="1"/>
    <xf numFmtId="0" fontId="48" fillId="0" borderId="5" xfId="0" applyFont="1" applyBorder="1" applyAlignment="1">
      <alignment horizontal="left"/>
    </xf>
    <xf numFmtId="0" fontId="48" fillId="0" borderId="5" xfId="0" applyFont="1" applyBorder="1" applyAlignment="1">
      <alignment horizontal="left" wrapText="1"/>
    </xf>
    <xf numFmtId="0" fontId="48" fillId="0" borderId="5" xfId="0" applyFont="1" applyBorder="1" applyAlignment="1">
      <alignment horizontal="center" wrapText="1"/>
    </xf>
    <xf numFmtId="0" fontId="48" fillId="19" borderId="32" xfId="0" applyFont="1" applyFill="1" applyBorder="1" applyAlignment="1">
      <alignment horizontal="center"/>
    </xf>
    <xf numFmtId="0" fontId="48" fillId="0" borderId="119" xfId="0" applyFont="1" applyBorder="1" applyAlignment="1">
      <alignment horizontal="center"/>
    </xf>
    <xf numFmtId="164" fontId="52" fillId="0" borderId="5" xfId="1" applyNumberFormat="1" applyFont="1" applyFill="1" applyBorder="1"/>
    <xf numFmtId="164" fontId="48" fillId="0" borderId="5" xfId="1" applyNumberFormat="1" applyFont="1" applyFill="1" applyBorder="1"/>
    <xf numFmtId="164" fontId="48" fillId="5" borderId="5" xfId="1" applyNumberFormat="1" applyFont="1" applyFill="1" applyBorder="1"/>
    <xf numFmtId="0" fontId="48" fillId="0" borderId="5" xfId="0" applyFont="1" applyFill="1" applyBorder="1" applyAlignment="1">
      <alignment horizontal="center"/>
    </xf>
    <xf numFmtId="164" fontId="48" fillId="0" borderId="5" xfId="1" applyNumberFormat="1" applyFont="1" applyFill="1" applyBorder="1" applyAlignment="1">
      <alignment vertical="center"/>
    </xf>
    <xf numFmtId="166" fontId="62" fillId="0" borderId="5" xfId="1" quotePrefix="1" applyNumberFormat="1" applyFont="1" applyBorder="1"/>
    <xf numFmtId="14" fontId="48" fillId="0" borderId="5" xfId="0" applyNumberFormat="1" applyFont="1" applyFill="1" applyBorder="1"/>
    <xf numFmtId="0" fontId="62" fillId="12" borderId="5" xfId="0" applyFont="1" applyFill="1" applyBorder="1" applyAlignment="1">
      <alignment horizontal="center"/>
    </xf>
    <xf numFmtId="0" fontId="62" fillId="12" borderId="5" xfId="0" applyFont="1" applyFill="1" applyBorder="1"/>
    <xf numFmtId="164" fontId="62" fillId="12" borderId="5" xfId="1" applyNumberFormat="1" applyFont="1" applyFill="1" applyBorder="1" applyAlignment="1"/>
    <xf numFmtId="164" fontId="62" fillId="12" borderId="5" xfId="1" applyNumberFormat="1" applyFont="1" applyFill="1" applyBorder="1"/>
    <xf numFmtId="164" fontId="62" fillId="12" borderId="5" xfId="1" applyNumberFormat="1" applyFont="1" applyFill="1" applyBorder="1" applyAlignment="1">
      <alignment vertical="center"/>
    </xf>
    <xf numFmtId="164" fontId="62" fillId="12" borderId="5" xfId="1" quotePrefix="1" applyNumberFormat="1" applyFont="1" applyFill="1" applyBorder="1"/>
    <xf numFmtId="166" fontId="62" fillId="12" borderId="5" xfId="1" quotePrefix="1" applyNumberFormat="1" applyFont="1" applyFill="1" applyBorder="1"/>
    <xf numFmtId="0" fontId="48" fillId="0" borderId="5" xfId="0" applyFont="1" applyBorder="1" applyAlignment="1">
      <alignment horizontal="center" vertical="center" wrapText="1"/>
    </xf>
    <xf numFmtId="0" fontId="48" fillId="0" borderId="119" xfId="0" applyFont="1" applyBorder="1" applyAlignment="1">
      <alignment horizontal="center" vertical="center"/>
    </xf>
    <xf numFmtId="0" fontId="0" fillId="0" borderId="61" xfId="0" applyFont="1" applyBorder="1" applyAlignment="1"/>
    <xf numFmtId="0" fontId="68" fillId="0" borderId="84" xfId="0" applyFont="1" applyBorder="1" applyAlignment="1"/>
    <xf numFmtId="166" fontId="68" fillId="0" borderId="84" xfId="1" applyNumberFormat="1" applyFont="1" applyBorder="1" applyAlignment="1"/>
    <xf numFmtId="14" fontId="68" fillId="0" borderId="84" xfId="0" applyNumberFormat="1" applyFont="1" applyBorder="1" applyAlignment="1"/>
    <xf numFmtId="3" fontId="68" fillId="0" borderId="84" xfId="0" applyNumberFormat="1" applyFont="1" applyBorder="1" applyAlignment="1"/>
    <xf numFmtId="0" fontId="0" fillId="0" borderId="84" xfId="0" applyFont="1" applyBorder="1" applyAlignment="1"/>
    <xf numFmtId="0" fontId="68" fillId="0" borderId="61" xfId="0" applyFont="1" applyFill="1" applyBorder="1" applyAlignment="1"/>
    <xf numFmtId="166" fontId="0" fillId="0" borderId="0" xfId="0" applyNumberFormat="1"/>
    <xf numFmtId="0" fontId="48" fillId="0" borderId="32" xfId="0" applyFont="1" applyBorder="1" applyAlignment="1">
      <alignment horizontal="left" vertical="center"/>
    </xf>
    <xf numFmtId="164" fontId="48" fillId="0" borderId="116" xfId="1" applyNumberFormat="1" applyFont="1" applyBorder="1" applyAlignment="1"/>
    <xf numFmtId="164" fontId="48" fillId="0" borderId="119" xfId="1" applyNumberFormat="1" applyFont="1" applyBorder="1" applyAlignment="1">
      <alignment vertical="center"/>
    </xf>
    <xf numFmtId="164" fontId="48" fillId="0" borderId="119" xfId="1" quotePrefix="1" applyNumberFormat="1" applyFont="1" applyBorder="1"/>
    <xf numFmtId="166" fontId="48" fillId="0" borderId="119" xfId="1" quotePrefix="1" applyNumberFormat="1" applyFont="1" applyBorder="1"/>
    <xf numFmtId="14" fontId="48" fillId="0" borderId="119" xfId="0" applyNumberFormat="1" applyFont="1" applyBorder="1"/>
    <xf numFmtId="166" fontId="68" fillId="0" borderId="61" xfId="1" applyNumberFormat="1" applyFont="1" applyBorder="1" applyAlignment="1">
      <alignment vertical="center"/>
    </xf>
    <xf numFmtId="0" fontId="48" fillId="0" borderId="120" xfId="0" applyFont="1" applyBorder="1" applyAlignment="1">
      <alignment horizontal="center"/>
    </xf>
    <xf numFmtId="166" fontId="68" fillId="0" borderId="84" xfId="1" applyNumberFormat="1" applyFont="1" applyBorder="1" applyAlignment="1">
      <alignment vertical="center"/>
    </xf>
    <xf numFmtId="49" fontId="48" fillId="0" borderId="5" xfId="1" applyNumberFormat="1" applyFont="1" applyBorder="1"/>
    <xf numFmtId="49" fontId="48" fillId="14" borderId="117" xfId="1" applyNumberFormat="1" applyFont="1" applyFill="1" applyBorder="1"/>
    <xf numFmtId="49" fontId="48" fillId="0" borderId="5" xfId="1" applyNumberFormat="1" applyFont="1" applyFill="1" applyBorder="1"/>
    <xf numFmtId="49" fontId="48" fillId="0" borderId="119" xfId="1" applyNumberFormat="1" applyFont="1" applyBorder="1"/>
    <xf numFmtId="49" fontId="48" fillId="14" borderId="119" xfId="1" applyNumberFormat="1" applyFont="1" applyFill="1" applyBorder="1"/>
    <xf numFmtId="49" fontId="48" fillId="19" borderId="5" xfId="1" applyNumberFormat="1" applyFont="1" applyFill="1" applyBorder="1"/>
    <xf numFmtId="49" fontId="48" fillId="14" borderId="5" xfId="1" applyNumberFormat="1" applyFont="1" applyFill="1" applyBorder="1"/>
    <xf numFmtId="49" fontId="48" fillId="0" borderId="32" xfId="1" applyNumberFormat="1" applyFont="1" applyBorder="1"/>
    <xf numFmtId="49" fontId="48" fillId="0" borderId="117" xfId="1" applyNumberFormat="1" applyFont="1" applyBorder="1"/>
    <xf numFmtId="49" fontId="48" fillId="14" borderId="32" xfId="1" applyNumberFormat="1" applyFont="1" applyFill="1" applyBorder="1"/>
    <xf numFmtId="166" fontId="68" fillId="0" borderId="17" xfId="1" applyNumberFormat="1" applyFont="1" applyBorder="1" applyAlignment="1">
      <alignment vertical="center"/>
    </xf>
    <xf numFmtId="0" fontId="72" fillId="0" borderId="87" xfId="0" applyFont="1" applyBorder="1" applyAlignment="1"/>
    <xf numFmtId="0" fontId="73" fillId="0" borderId="61" xfId="0" applyFont="1" applyBorder="1" applyAlignment="1"/>
    <xf numFmtId="166" fontId="0" fillId="0" borderId="0" xfId="1" applyNumberFormat="1" applyFont="1" applyAlignment="1"/>
    <xf numFmtId="166" fontId="69" fillId="20" borderId="5" xfId="0" applyNumberFormat="1" applyFont="1" applyFill="1" applyBorder="1" applyAlignment="1"/>
    <xf numFmtId="0" fontId="68" fillId="0" borderId="96" xfId="0" applyFont="1" applyBorder="1" applyAlignment="1"/>
    <xf numFmtId="0" fontId="68" fillId="0" borderId="132" xfId="0" applyFont="1" applyBorder="1" applyAlignment="1"/>
    <xf numFmtId="14" fontId="72" fillId="0" borderId="61" xfId="0" applyNumberFormat="1" applyFont="1" applyBorder="1" applyAlignment="1"/>
    <xf numFmtId="14" fontId="74" fillId="0" borderId="61" xfId="0" applyNumberFormat="1" applyFont="1" applyBorder="1" applyAlignment="1"/>
    <xf numFmtId="0" fontId="31" fillId="0" borderId="5" xfId="0" applyFont="1" applyBorder="1" applyAlignment="1">
      <alignment horizontal="center" vertical="center"/>
    </xf>
    <xf numFmtId="0" fontId="36" fillId="0" borderId="5" xfId="0" applyFont="1" applyFill="1" applyBorder="1" applyAlignment="1">
      <alignment horizontal="center" vertical="center"/>
    </xf>
    <xf numFmtId="164" fontId="31" fillId="0" borderId="5" xfId="1" applyNumberFormat="1" applyFont="1" applyBorder="1" applyAlignment="1">
      <alignment horizontal="center" vertical="center"/>
    </xf>
    <xf numFmtId="14" fontId="31" fillId="0" borderId="5" xfId="0" applyNumberFormat="1" applyFont="1" applyBorder="1" applyAlignment="1">
      <alignment horizontal="center" vertical="center"/>
    </xf>
    <xf numFmtId="164" fontId="52" fillId="0" borderId="0" xfId="1" applyNumberFormat="1" applyFont="1" applyBorder="1"/>
    <xf numFmtId="0" fontId="59" fillId="0" borderId="5" xfId="0" applyFont="1" applyBorder="1" applyAlignment="1">
      <alignment wrapText="1"/>
    </xf>
    <xf numFmtId="164" fontId="6" fillId="0" borderId="14" xfId="1" applyNumberFormat="1" applyFont="1" applyBorder="1" applyAlignment="1">
      <alignment horizontal="center" vertical="center"/>
    </xf>
    <xf numFmtId="164" fontId="6" fillId="0" borderId="18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43" fontId="2" fillId="0" borderId="10" xfId="1" applyFont="1" applyBorder="1" applyAlignment="1">
      <alignment horizontal="center" vertical="center"/>
    </xf>
    <xf numFmtId="164" fontId="10" fillId="0" borderId="18" xfId="1" applyNumberFormat="1" applyFont="1" applyBorder="1" applyAlignment="1">
      <alignment horizontal="center" vertical="center"/>
    </xf>
    <xf numFmtId="43" fontId="6" fillId="0" borderId="14" xfId="1" applyFont="1" applyBorder="1" applyAlignment="1">
      <alignment horizontal="center" vertical="center"/>
    </xf>
    <xf numFmtId="43" fontId="6" fillId="0" borderId="18" xfId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center" vertical="center"/>
    </xf>
    <xf numFmtId="43" fontId="10" fillId="13" borderId="87" xfId="1" applyFont="1" applyFill="1" applyBorder="1" applyAlignment="1">
      <alignment horizontal="center" vertical="center"/>
    </xf>
    <xf numFmtId="14" fontId="6" fillId="13" borderId="88" xfId="1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166" fontId="68" fillId="0" borderId="87" xfId="1" applyNumberFormat="1" applyFont="1" applyBorder="1" applyAlignment="1">
      <alignment horizontal="center" vertical="center"/>
    </xf>
    <xf numFmtId="166" fontId="68" fillId="0" borderId="17" xfId="1" applyNumberFormat="1" applyFont="1" applyBorder="1" applyAlignment="1">
      <alignment horizontal="center" vertical="center"/>
    </xf>
    <xf numFmtId="3" fontId="68" fillId="0" borderId="87" xfId="0" applyNumberFormat="1" applyFont="1" applyBorder="1" applyAlignment="1">
      <alignment horizontal="center" vertical="center" wrapText="1"/>
    </xf>
    <xf numFmtId="3" fontId="68" fillId="0" borderId="87" xfId="0" applyNumberFormat="1" applyFont="1" applyBorder="1" applyAlignment="1">
      <alignment horizontal="right" wrapText="1"/>
    </xf>
    <xf numFmtId="0" fontId="48" fillId="0" borderId="5" xfId="0" applyFont="1" applyBorder="1" applyAlignment="1">
      <alignment horizontal="center"/>
    </xf>
    <xf numFmtId="0" fontId="48" fillId="0" borderId="32" xfId="0" applyFont="1" applyBorder="1" applyAlignment="1">
      <alignment horizontal="center"/>
    </xf>
    <xf numFmtId="0" fontId="54" fillId="0" borderId="17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48" fillId="0" borderId="5" xfId="0" applyFont="1" applyBorder="1" applyAlignment="1">
      <alignment horizontal="center"/>
    </xf>
    <xf numFmtId="164" fontId="6" fillId="0" borderId="14" xfId="1" applyNumberFormat="1" applyFont="1" applyBorder="1" applyAlignment="1">
      <alignment horizontal="center" vertical="center"/>
    </xf>
    <xf numFmtId="164" fontId="6" fillId="0" borderId="18" xfId="1" applyNumberFormat="1" applyFont="1" applyBorder="1" applyAlignment="1">
      <alignment horizontal="center" vertical="center"/>
    </xf>
    <xf numFmtId="164" fontId="6" fillId="15" borderId="14" xfId="1" applyNumberFormat="1" applyFont="1" applyFill="1" applyBorder="1" applyAlignment="1">
      <alignment horizontal="center" vertical="center"/>
    </xf>
    <xf numFmtId="164" fontId="6" fillId="15" borderId="18" xfId="1" applyNumberFormat="1" applyFont="1" applyFill="1" applyBorder="1" applyAlignment="1">
      <alignment horizontal="center" vertical="center"/>
    </xf>
    <xf numFmtId="43" fontId="29" fillId="0" borderId="0" xfId="1" applyFont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10" xfId="1" applyFont="1" applyBorder="1" applyAlignment="1">
      <alignment horizontal="center" vertical="center"/>
    </xf>
    <xf numFmtId="43" fontId="2" fillId="0" borderId="19" xfId="1" applyFont="1" applyBorder="1" applyAlignment="1">
      <alignment horizontal="center" vertical="center"/>
    </xf>
    <xf numFmtId="43" fontId="2" fillId="0" borderId="65" xfId="1" applyFont="1" applyBorder="1" applyAlignment="1">
      <alignment horizontal="center" vertical="center"/>
    </xf>
    <xf numFmtId="43" fontId="2" fillId="0" borderId="67" xfId="1" applyFont="1" applyBorder="1" applyAlignment="1">
      <alignment horizontal="center" vertical="center"/>
    </xf>
    <xf numFmtId="43" fontId="2" fillId="0" borderId="37" xfId="1" applyFont="1" applyBorder="1" applyAlignment="1">
      <alignment horizontal="center" vertical="center" wrapText="1"/>
    </xf>
    <xf numFmtId="43" fontId="2" fillId="0" borderId="40" xfId="1" applyFont="1" applyBorder="1" applyAlignment="1">
      <alignment horizontal="center" vertical="center" wrapText="1"/>
    </xf>
    <xf numFmtId="43" fontId="2" fillId="0" borderId="42" xfId="1" applyFont="1" applyBorder="1" applyAlignment="1">
      <alignment horizontal="center" vertical="center" wrapText="1"/>
    </xf>
    <xf numFmtId="43" fontId="2" fillId="0" borderId="44" xfId="1" applyFont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64" fontId="10" fillId="0" borderId="2" xfId="1" applyNumberFormat="1" applyFont="1" applyBorder="1" applyAlignment="1">
      <alignment horizontal="center" vertical="center"/>
    </xf>
    <xf numFmtId="164" fontId="10" fillId="0" borderId="18" xfId="1" applyNumberFormat="1" applyFont="1" applyBorder="1" applyAlignment="1">
      <alignment horizontal="center" vertical="center"/>
    </xf>
    <xf numFmtId="43" fontId="2" fillId="0" borderId="37" xfId="1" applyFont="1" applyBorder="1" applyAlignment="1">
      <alignment horizontal="center" vertical="center"/>
    </xf>
    <xf numFmtId="43" fontId="2" fillId="0" borderId="40" xfId="1" applyFont="1" applyBorder="1" applyAlignment="1">
      <alignment horizontal="center" vertical="center"/>
    </xf>
    <xf numFmtId="43" fontId="2" fillId="0" borderId="42" xfId="1" applyFont="1" applyBorder="1" applyAlignment="1">
      <alignment horizontal="center" vertical="center"/>
    </xf>
    <xf numFmtId="43" fontId="2" fillId="0" borderId="44" xfId="1" applyFont="1" applyBorder="1" applyAlignment="1">
      <alignment horizontal="center" vertical="center"/>
    </xf>
    <xf numFmtId="43" fontId="19" fillId="0" borderId="62" xfId="1" applyFont="1" applyBorder="1" applyAlignment="1">
      <alignment horizontal="center" vertical="center" wrapText="1"/>
    </xf>
    <xf numFmtId="43" fontId="19" fillId="0" borderId="65" xfId="1" applyFont="1" applyBorder="1" applyAlignment="1">
      <alignment horizontal="center" vertical="center" wrapText="1"/>
    </xf>
    <xf numFmtId="43" fontId="19" fillId="0" borderId="81" xfId="1" applyFont="1" applyBorder="1" applyAlignment="1">
      <alignment horizontal="center" vertical="center" wrapText="1"/>
    </xf>
    <xf numFmtId="43" fontId="19" fillId="0" borderId="67" xfId="1" applyFont="1" applyBorder="1" applyAlignment="1">
      <alignment horizontal="center" vertical="center" wrapText="1"/>
    </xf>
    <xf numFmtId="43" fontId="2" fillId="0" borderId="62" xfId="1" applyFont="1" applyBorder="1" applyAlignment="1">
      <alignment horizontal="center" vertical="center" wrapText="1"/>
    </xf>
    <xf numFmtId="43" fontId="2" fillId="0" borderId="18" xfId="1" applyFont="1" applyBorder="1" applyAlignment="1">
      <alignment horizontal="center" vertical="center"/>
    </xf>
    <xf numFmtId="43" fontId="2" fillId="0" borderId="11" xfId="1" applyFont="1" applyBorder="1" applyAlignment="1">
      <alignment horizontal="center" vertical="center"/>
    </xf>
    <xf numFmtId="43" fontId="2" fillId="0" borderId="14" xfId="1" applyFont="1" applyBorder="1" applyAlignment="1">
      <alignment horizontal="center" vertical="center"/>
    </xf>
    <xf numFmtId="43" fontId="2" fillId="0" borderId="62" xfId="1" applyFont="1" applyBorder="1" applyAlignment="1">
      <alignment horizontal="center" vertical="center"/>
    </xf>
    <xf numFmtId="43" fontId="2" fillId="0" borderId="81" xfId="1" applyFont="1" applyBorder="1" applyAlignment="1">
      <alignment horizontal="center" vertical="center"/>
    </xf>
    <xf numFmtId="43" fontId="2" fillId="0" borderId="9" xfId="1" applyFont="1" applyBorder="1" applyAlignment="1">
      <alignment horizontal="center" vertical="center"/>
    </xf>
    <xf numFmtId="43" fontId="2" fillId="0" borderId="23" xfId="1" applyFont="1" applyBorder="1" applyAlignment="1">
      <alignment horizontal="center" vertical="center"/>
    </xf>
    <xf numFmtId="43" fontId="2" fillId="0" borderId="9" xfId="1" applyFont="1" applyBorder="1" applyAlignment="1">
      <alignment horizontal="center" vertical="center" wrapText="1"/>
    </xf>
    <xf numFmtId="43" fontId="2" fillId="0" borderId="11" xfId="1" applyFont="1" applyBorder="1" applyAlignment="1">
      <alignment horizontal="center" vertical="center" wrapText="1"/>
    </xf>
    <xf numFmtId="43" fontId="2" fillId="0" borderId="14" xfId="1" applyFont="1" applyBorder="1" applyAlignment="1">
      <alignment horizontal="center" vertical="center" wrapText="1"/>
    </xf>
    <xf numFmtId="43" fontId="2" fillId="0" borderId="83" xfId="1" applyFont="1" applyBorder="1" applyAlignment="1">
      <alignment horizontal="center" vertical="center"/>
    </xf>
    <xf numFmtId="43" fontId="2" fillId="0" borderId="61" xfId="1" applyFont="1" applyBorder="1" applyAlignment="1">
      <alignment horizontal="center" vertical="center"/>
    </xf>
    <xf numFmtId="43" fontId="2" fillId="0" borderId="79" xfId="1" applyFont="1" applyBorder="1" applyAlignment="1">
      <alignment horizontal="center" vertical="center"/>
    </xf>
    <xf numFmtId="43" fontId="2" fillId="0" borderId="84" xfId="1" applyFont="1" applyBorder="1" applyAlignment="1">
      <alignment horizontal="center" vertical="center"/>
    </xf>
    <xf numFmtId="43" fontId="2" fillId="0" borderId="19" xfId="1" applyFont="1" applyBorder="1" applyAlignment="1">
      <alignment horizontal="center" vertical="center" wrapText="1"/>
    </xf>
    <xf numFmtId="43" fontId="4" fillId="2" borderId="0" xfId="1" applyFont="1" applyFill="1" applyAlignment="1">
      <alignment horizontal="center" vertical="center"/>
    </xf>
    <xf numFmtId="43" fontId="2" fillId="0" borderId="37" xfId="1" applyFont="1" applyFill="1" applyBorder="1" applyAlignment="1">
      <alignment horizontal="center" vertical="center" wrapText="1"/>
    </xf>
    <xf numFmtId="43" fontId="2" fillId="0" borderId="40" xfId="1" applyFont="1" applyFill="1" applyBorder="1" applyAlignment="1">
      <alignment horizontal="center" vertical="center" wrapText="1"/>
    </xf>
    <xf numFmtId="43" fontId="2" fillId="0" borderId="44" xfId="1" applyFont="1" applyFill="1" applyBorder="1" applyAlignment="1">
      <alignment horizontal="center" vertical="center" wrapText="1"/>
    </xf>
    <xf numFmtId="43" fontId="6" fillId="0" borderId="14" xfId="1" applyFont="1" applyBorder="1" applyAlignment="1">
      <alignment horizontal="center" vertical="center"/>
    </xf>
    <xf numFmtId="43" fontId="6" fillId="0" borderId="18" xfId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center" vertical="center"/>
    </xf>
    <xf numFmtId="164" fontId="10" fillId="0" borderId="18" xfId="2" applyNumberFormat="1" applyFont="1" applyBorder="1" applyAlignment="1">
      <alignment horizontal="center" vertical="center"/>
    </xf>
    <xf numFmtId="43" fontId="2" fillId="0" borderId="51" xfId="1" applyFont="1" applyBorder="1" applyAlignment="1">
      <alignment horizontal="center" vertical="center"/>
    </xf>
    <xf numFmtId="43" fontId="2" fillId="0" borderId="53" xfId="1" applyFont="1" applyBorder="1" applyAlignment="1">
      <alignment horizontal="center" vertical="center"/>
    </xf>
    <xf numFmtId="43" fontId="2" fillId="0" borderId="55" xfId="1" applyFont="1" applyBorder="1" applyAlignment="1">
      <alignment horizontal="center" vertical="center"/>
    </xf>
    <xf numFmtId="43" fontId="2" fillId="0" borderId="49" xfId="1" applyFont="1" applyBorder="1" applyAlignment="1">
      <alignment horizontal="center" vertical="center" wrapText="1"/>
    </xf>
    <xf numFmtId="43" fontId="2" fillId="0" borderId="51" xfId="1" applyFont="1" applyBorder="1" applyAlignment="1">
      <alignment horizontal="center" vertical="center" wrapText="1"/>
    </xf>
    <xf numFmtId="43" fontId="2" fillId="0" borderId="53" xfId="1" applyFont="1" applyBorder="1" applyAlignment="1">
      <alignment horizontal="center" vertical="center" wrapText="1"/>
    </xf>
    <xf numFmtId="43" fontId="2" fillId="0" borderId="55" xfId="1" applyFont="1" applyBorder="1" applyAlignment="1">
      <alignment horizontal="center" vertical="center" wrapText="1"/>
    </xf>
    <xf numFmtId="164" fontId="10" fillId="0" borderId="14" xfId="1" applyNumberFormat="1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66" fillId="0" borderId="0" xfId="0" applyFont="1" applyAlignment="1">
      <alignment horizontal="center"/>
    </xf>
    <xf numFmtId="0" fontId="67" fillId="20" borderId="5" xfId="0" applyFont="1" applyFill="1" applyBorder="1" applyAlignment="1">
      <alignment horizontal="center"/>
    </xf>
    <xf numFmtId="43" fontId="2" fillId="13" borderId="107" xfId="1" applyFont="1" applyFill="1" applyBorder="1" applyAlignment="1">
      <alignment horizontal="center" vertical="center" wrapText="1"/>
    </xf>
    <xf numFmtId="43" fontId="2" fillId="13" borderId="104" xfId="1" applyFont="1" applyFill="1" applyBorder="1" applyAlignment="1">
      <alignment horizontal="center" vertical="center" wrapText="1"/>
    </xf>
    <xf numFmtId="43" fontId="2" fillId="13" borderId="105" xfId="1" applyFont="1" applyFill="1" applyBorder="1" applyAlignment="1">
      <alignment horizontal="center" vertical="center" wrapText="1"/>
    </xf>
    <xf numFmtId="43" fontId="2" fillId="13" borderId="106" xfId="1" applyFont="1" applyFill="1" applyBorder="1" applyAlignment="1">
      <alignment horizontal="center" vertical="center" wrapText="1"/>
    </xf>
    <xf numFmtId="43" fontId="2" fillId="0" borderId="107" xfId="1" applyFont="1" applyBorder="1" applyAlignment="1">
      <alignment horizontal="center" vertical="center" wrapText="1"/>
    </xf>
    <xf numFmtId="43" fontId="2" fillId="0" borderId="104" xfId="1" applyFont="1" applyBorder="1" applyAlignment="1">
      <alignment horizontal="center" vertical="center" wrapText="1"/>
    </xf>
    <xf numFmtId="43" fontId="2" fillId="0" borderId="105" xfId="1" applyFont="1" applyBorder="1" applyAlignment="1">
      <alignment horizontal="center" vertical="center" wrapText="1"/>
    </xf>
    <xf numFmtId="43" fontId="2" fillId="0" borderId="106" xfId="1" applyFont="1" applyBorder="1" applyAlignment="1">
      <alignment horizontal="center" vertical="center" wrapText="1"/>
    </xf>
    <xf numFmtId="43" fontId="2" fillId="0" borderId="108" xfId="1" applyFont="1" applyBorder="1" applyAlignment="1">
      <alignment horizontal="center" vertical="center" wrapText="1"/>
    </xf>
    <xf numFmtId="43" fontId="10" fillId="13" borderId="2" xfId="1" applyFont="1" applyFill="1" applyBorder="1" applyAlignment="1">
      <alignment horizontal="center" vertical="center"/>
    </xf>
    <xf numFmtId="43" fontId="10" fillId="13" borderId="87" xfId="1" applyFont="1" applyFill="1" applyBorder="1" applyAlignment="1">
      <alignment horizontal="center" vertical="center"/>
    </xf>
    <xf numFmtId="14" fontId="6" fillId="13" borderId="89" xfId="1" applyNumberFormat="1" applyFont="1" applyFill="1" applyBorder="1" applyAlignment="1">
      <alignment horizontal="center" vertical="center"/>
    </xf>
    <xf numFmtId="14" fontId="6" fillId="13" borderId="88" xfId="1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43" fontId="2" fillId="13" borderId="109" xfId="1" applyFont="1" applyFill="1" applyBorder="1" applyAlignment="1">
      <alignment horizontal="center" vertical="center" wrapText="1"/>
    </xf>
    <xf numFmtId="43" fontId="2" fillId="13" borderId="104" xfId="1" applyFont="1" applyFill="1" applyBorder="1" applyAlignment="1">
      <alignment horizontal="center" vertical="center"/>
    </xf>
    <xf numFmtId="43" fontId="2" fillId="13" borderId="105" xfId="1" applyFont="1" applyFill="1" applyBorder="1" applyAlignment="1">
      <alignment horizontal="center" vertical="center"/>
    </xf>
    <xf numFmtId="43" fontId="4" fillId="0" borderId="107" xfId="1" applyFont="1" applyBorder="1" applyAlignment="1">
      <alignment horizontal="center" vertical="center" wrapText="1"/>
    </xf>
    <xf numFmtId="43" fontId="4" fillId="0" borderId="104" xfId="1" applyFont="1" applyBorder="1" applyAlignment="1">
      <alignment horizontal="center" vertical="center" wrapText="1"/>
    </xf>
    <xf numFmtId="43" fontId="4" fillId="0" borderId="105" xfId="1" applyFont="1" applyBorder="1" applyAlignment="1">
      <alignment horizontal="center" vertical="center" wrapText="1"/>
    </xf>
    <xf numFmtId="43" fontId="4" fillId="0" borderId="106" xfId="1" applyFont="1" applyBorder="1" applyAlignment="1">
      <alignment horizontal="center" vertical="center" wrapText="1"/>
    </xf>
    <xf numFmtId="43" fontId="2" fillId="13" borderId="101" xfId="1" applyFont="1" applyFill="1" applyBorder="1" applyAlignment="1">
      <alignment horizontal="center" vertical="center"/>
    </xf>
    <xf numFmtId="43" fontId="2" fillId="13" borderId="102" xfId="1" applyFont="1" applyFill="1" applyBorder="1" applyAlignment="1">
      <alignment horizontal="center" vertical="center"/>
    </xf>
    <xf numFmtId="43" fontId="2" fillId="13" borderId="103" xfId="1" applyFont="1" applyFill="1" applyBorder="1" applyAlignment="1">
      <alignment horizontal="center" vertical="center"/>
    </xf>
    <xf numFmtId="43" fontId="2" fillId="0" borderId="107" xfId="1" applyFont="1" applyFill="1" applyBorder="1" applyAlignment="1">
      <alignment horizontal="center" vertical="center" wrapText="1"/>
    </xf>
    <xf numFmtId="43" fontId="2" fillId="0" borderId="104" xfId="1" applyFont="1" applyFill="1" applyBorder="1" applyAlignment="1">
      <alignment horizontal="center" vertical="center" wrapText="1"/>
    </xf>
    <xf numFmtId="43" fontId="2" fillId="0" borderId="105" xfId="1" applyFont="1" applyFill="1" applyBorder="1" applyAlignment="1">
      <alignment horizontal="center" vertical="center" wrapText="1"/>
    </xf>
    <xf numFmtId="43" fontId="2" fillId="0" borderId="106" xfId="1" applyFont="1" applyFill="1" applyBorder="1" applyAlignment="1">
      <alignment horizontal="center" vertical="center" wrapText="1"/>
    </xf>
    <xf numFmtId="43" fontId="2" fillId="13" borderId="107" xfId="1" applyFont="1" applyFill="1" applyBorder="1" applyAlignment="1">
      <alignment horizontal="center" vertical="center"/>
    </xf>
    <xf numFmtId="43" fontId="2" fillId="13" borderId="106" xfId="1" applyFont="1" applyFill="1" applyBorder="1" applyAlignment="1">
      <alignment horizontal="center" vertical="center"/>
    </xf>
    <xf numFmtId="43" fontId="2" fillId="0" borderId="101" xfId="1" applyFont="1" applyFill="1" applyBorder="1" applyAlignment="1">
      <alignment horizontal="center" vertical="center" wrapText="1"/>
    </xf>
    <xf numFmtId="43" fontId="2" fillId="0" borderId="102" xfId="1" applyFont="1" applyFill="1" applyBorder="1" applyAlignment="1">
      <alignment horizontal="center" vertical="center"/>
    </xf>
    <xf numFmtId="43" fontId="2" fillId="0" borderId="103" xfId="1" applyFont="1" applyFill="1" applyBorder="1" applyAlignment="1">
      <alignment horizontal="center" vertical="center"/>
    </xf>
    <xf numFmtId="43" fontId="2" fillId="13" borderId="102" xfId="1" applyFont="1" applyFill="1" applyBorder="1" applyAlignment="1">
      <alignment horizontal="center" vertical="center" wrapText="1"/>
    </xf>
    <xf numFmtId="43" fontId="2" fillId="13" borderId="101" xfId="1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164" fontId="45" fillId="0" borderId="0" xfId="1" applyNumberFormat="1" applyFont="1" applyAlignment="1">
      <alignment horizontal="center" vertical="center"/>
    </xf>
    <xf numFmtId="166" fontId="68" fillId="0" borderId="79" xfId="1" applyNumberFormat="1" applyFont="1" applyBorder="1" applyAlignment="1">
      <alignment horizontal="center" vertical="center"/>
    </xf>
    <xf numFmtId="166" fontId="68" fillId="0" borderId="87" xfId="1" applyNumberFormat="1" applyFont="1" applyBorder="1" applyAlignment="1">
      <alignment horizontal="center" vertical="center"/>
    </xf>
    <xf numFmtId="166" fontId="68" fillId="0" borderId="79" xfId="1" applyNumberFormat="1" applyFont="1" applyFill="1" applyBorder="1" applyAlignment="1">
      <alignment horizontal="center" vertical="center" wrapText="1"/>
    </xf>
    <xf numFmtId="166" fontId="68" fillId="0" borderId="17" xfId="1" applyNumberFormat="1" applyFont="1" applyFill="1" applyBorder="1" applyAlignment="1">
      <alignment horizontal="center" vertical="center" wrapText="1"/>
    </xf>
    <xf numFmtId="166" fontId="68" fillId="0" borderId="87" xfId="1" applyNumberFormat="1" applyFont="1" applyFill="1" applyBorder="1" applyAlignment="1">
      <alignment horizontal="center" vertical="center" wrapText="1"/>
    </xf>
    <xf numFmtId="166" fontId="68" fillId="0" borderId="33" xfId="1" applyNumberFormat="1" applyFont="1" applyBorder="1" applyAlignment="1">
      <alignment horizontal="center" vertical="center"/>
    </xf>
    <xf numFmtId="166" fontId="68" fillId="0" borderId="17" xfId="1" applyNumberFormat="1" applyFont="1" applyBorder="1" applyAlignment="1">
      <alignment horizontal="center" vertical="center"/>
    </xf>
    <xf numFmtId="166" fontId="68" fillId="0" borderId="32" xfId="1" applyNumberFormat="1" applyFont="1" applyBorder="1" applyAlignment="1">
      <alignment horizontal="center" vertical="center"/>
    </xf>
    <xf numFmtId="166" fontId="68" fillId="0" borderId="79" xfId="1" applyNumberFormat="1" applyFont="1" applyBorder="1" applyAlignment="1">
      <alignment horizontal="center" vertical="center" wrapText="1"/>
    </xf>
    <xf numFmtId="166" fontId="68" fillId="0" borderId="87" xfId="1" applyNumberFormat="1" applyFont="1" applyBorder="1" applyAlignment="1">
      <alignment horizontal="center" vertical="center" wrapText="1"/>
    </xf>
    <xf numFmtId="3" fontId="68" fillId="0" borderId="79" xfId="0" applyNumberFormat="1" applyFont="1" applyBorder="1" applyAlignment="1">
      <alignment horizontal="right" vertical="center" wrapText="1"/>
    </xf>
    <xf numFmtId="3" fontId="68" fillId="0" borderId="87" xfId="0" applyNumberFormat="1" applyFont="1" applyBorder="1" applyAlignment="1">
      <alignment horizontal="right" vertical="center" wrapText="1"/>
    </xf>
    <xf numFmtId="3" fontId="68" fillId="0" borderId="79" xfId="0" applyNumberFormat="1" applyFont="1" applyBorder="1" applyAlignment="1">
      <alignment horizontal="center" vertical="center" wrapText="1"/>
    </xf>
    <xf numFmtId="3" fontId="68" fillId="0" borderId="17" xfId="0" applyNumberFormat="1" applyFont="1" applyBorder="1" applyAlignment="1">
      <alignment horizontal="center" vertical="center" wrapText="1"/>
    </xf>
    <xf numFmtId="3" fontId="68" fillId="0" borderId="87" xfId="0" applyNumberFormat="1" applyFont="1" applyBorder="1" applyAlignment="1">
      <alignment horizontal="center" vertical="center" wrapText="1"/>
    </xf>
    <xf numFmtId="3" fontId="68" fillId="0" borderId="79" xfId="0" applyNumberFormat="1" applyFont="1" applyBorder="1" applyAlignment="1">
      <alignment horizontal="right" wrapText="1"/>
    </xf>
    <xf numFmtId="3" fontId="68" fillId="0" borderId="87" xfId="0" applyNumberFormat="1" applyFont="1" applyBorder="1" applyAlignment="1">
      <alignment horizontal="right" wrapText="1"/>
    </xf>
    <xf numFmtId="3" fontId="68" fillId="0" borderId="33" xfId="0" applyNumberFormat="1" applyFont="1" applyBorder="1" applyAlignment="1">
      <alignment horizontal="center" vertical="center" wrapText="1"/>
    </xf>
    <xf numFmtId="0" fontId="48" fillId="0" borderId="5" xfId="0" applyFont="1" applyBorder="1" applyAlignment="1">
      <alignment horizontal="center"/>
    </xf>
    <xf numFmtId="164" fontId="48" fillId="0" borderId="33" xfId="1" applyNumberFormat="1" applyFont="1" applyBorder="1" applyAlignment="1">
      <alignment horizontal="center"/>
    </xf>
    <xf numFmtId="164" fontId="48" fillId="0" borderId="32" xfId="1" applyNumberFormat="1" applyFont="1" applyBorder="1" applyAlignment="1">
      <alignment horizontal="center"/>
    </xf>
    <xf numFmtId="166" fontId="48" fillId="0" borderId="33" xfId="1" quotePrefix="1" applyNumberFormat="1" applyFont="1" applyBorder="1" applyAlignment="1">
      <alignment horizontal="center"/>
    </xf>
    <xf numFmtId="166" fontId="48" fillId="0" borderId="32" xfId="1" quotePrefix="1" applyNumberFormat="1" applyFont="1" applyBorder="1" applyAlignment="1">
      <alignment horizontal="center"/>
    </xf>
    <xf numFmtId="166" fontId="48" fillId="0" borderId="33" xfId="0" applyNumberFormat="1" applyFont="1" applyBorder="1" applyAlignment="1">
      <alignment horizontal="center"/>
    </xf>
    <xf numFmtId="0" fontId="48" fillId="0" borderId="3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54" fillId="0" borderId="33" xfId="0" applyFont="1" applyBorder="1" applyAlignment="1">
      <alignment horizontal="center" vertical="center" wrapText="1"/>
    </xf>
    <xf numFmtId="0" fontId="54" fillId="0" borderId="17" xfId="0" applyFont="1" applyBorder="1" applyAlignment="1">
      <alignment horizontal="center" vertical="center" wrapText="1"/>
    </xf>
    <xf numFmtId="0" fontId="54" fillId="0" borderId="17" xfId="0" applyFont="1" applyBorder="1" applyAlignment="1">
      <alignment horizontal="center" vertical="center"/>
    </xf>
    <xf numFmtId="0" fontId="54" fillId="0" borderId="33" xfId="0" applyFont="1" applyBorder="1" applyAlignment="1">
      <alignment horizontal="center" vertical="center"/>
    </xf>
    <xf numFmtId="0" fontId="54" fillId="0" borderId="33" xfId="0" applyFont="1" applyFill="1" applyBorder="1" applyAlignment="1">
      <alignment horizontal="center" vertical="center"/>
    </xf>
    <xf numFmtId="0" fontId="54" fillId="0" borderId="17" xfId="0" applyFont="1" applyFill="1" applyBorder="1" applyAlignment="1">
      <alignment horizontal="center" vertical="center"/>
    </xf>
    <xf numFmtId="0" fontId="48" fillId="19" borderId="32" xfId="0" applyFont="1" applyFill="1" applyBorder="1"/>
    <xf numFmtId="166" fontId="48" fillId="11" borderId="5" xfId="1" quotePrefix="1" applyNumberFormat="1" applyFont="1" applyFill="1" applyBorder="1"/>
    <xf numFmtId="164" fontId="48" fillId="11" borderId="5" xfId="1" applyNumberFormat="1" applyFont="1" applyFill="1" applyBorder="1"/>
    <xf numFmtId="0" fontId="49" fillId="18" borderId="120" xfId="0" applyFont="1" applyFill="1" applyBorder="1" applyAlignment="1">
      <alignment horizontal="center" vertical="center" wrapText="1"/>
    </xf>
    <xf numFmtId="164" fontId="49" fillId="18" borderId="5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numFmt numFmtId="164" formatCode="_-* #,##0\ _₫_-;\-* #,##0\ _₫_-;_-* &quot;-&quot;??\ _₫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 style="medium">
          <color auto="1"/>
        </vertical>
        <horizontal style="hair">
          <color auto="1"/>
        </horizontal>
      </border>
    </dxf>
    <dxf>
      <border outline="0">
        <top style="hair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numFmt numFmtId="164" formatCode="_-* #,##0\ _₫_-;\-* #,##0\ _₫_-;_-* &quot;-&quot;??\ _₫_-;_-@_-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hair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103:B136" totalsRowShown="0" headerRowDxfId="6" dataDxfId="4" headerRowBorderDxfId="5" tableBorderDxfId="3" totalsRowBorderDxfId="2">
  <tableColumns count="1">
    <tableColumn id="1" name="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>
    <tabColor theme="4" tint="-0.249977111117893"/>
  </sheetPr>
  <dimension ref="A1:T510"/>
  <sheetViews>
    <sheetView showWhiteSpace="0" topLeftCell="A381" zoomScale="55" zoomScaleNormal="55" zoomScaleSheetLayoutView="50" zoomScalePageLayoutView="73" workbookViewId="0"/>
  </sheetViews>
  <sheetFormatPr defaultColWidth="15.42578125" defaultRowHeight="25.5" x14ac:dyDescent="0.3"/>
  <cols>
    <col min="1" max="1" width="19.28515625" style="178" customWidth="1"/>
    <col min="2" max="2" width="6.5703125" style="1" customWidth="1"/>
    <col min="3" max="3" width="59.7109375" style="2" customWidth="1"/>
    <col min="4" max="4" width="48.7109375" style="3" customWidth="1"/>
    <col min="5" max="5" width="31.140625" style="1" customWidth="1"/>
    <col min="6" max="6" width="34.42578125" style="214" customWidth="1"/>
    <col min="7" max="7" width="37.28515625" style="1" customWidth="1"/>
    <col min="8" max="8" width="35.42578125" style="1" customWidth="1"/>
    <col min="9" max="9" width="29.140625" style="1" customWidth="1"/>
    <col min="10" max="10" width="24.42578125" style="1" customWidth="1"/>
    <col min="11" max="11" width="37.28515625" style="1" customWidth="1"/>
    <col min="12" max="12" width="32.28515625" style="1" customWidth="1"/>
    <col min="13" max="13" width="46.7109375" style="4" customWidth="1"/>
    <col min="14" max="14" width="36.140625" style="4" customWidth="1"/>
    <col min="15" max="15" width="23.140625" style="4" customWidth="1"/>
    <col min="16" max="16" width="24.140625" style="5" customWidth="1"/>
    <col min="17" max="17" width="26.42578125" style="307" bestFit="1" customWidth="1"/>
    <col min="18" max="18" width="15.42578125" style="5"/>
    <col min="19" max="19" width="26" style="5" bestFit="1" customWidth="1"/>
    <col min="20" max="16384" width="15.42578125" style="5"/>
  </cols>
  <sheetData>
    <row r="1" spans="1:19" x14ac:dyDescent="0.3">
      <c r="B1" s="1" t="s">
        <v>0</v>
      </c>
    </row>
    <row r="2" spans="1:19" ht="19.5" customHeight="1" x14ac:dyDescent="0.3">
      <c r="A2" s="1196" t="s">
        <v>1</v>
      </c>
      <c r="B2" s="1196"/>
      <c r="C2" s="1196"/>
      <c r="D2" s="1196"/>
      <c r="E2" s="1196"/>
      <c r="F2" s="1196"/>
      <c r="G2" s="1196"/>
      <c r="H2" s="1196"/>
      <c r="I2" s="1196"/>
      <c r="J2" s="1196"/>
      <c r="K2" s="1196"/>
      <c r="L2" s="1196"/>
      <c r="M2" s="368"/>
      <c r="N2" s="368"/>
    </row>
    <row r="3" spans="1:19" ht="36.75" customHeight="1" x14ac:dyDescent="0.3">
      <c r="A3" s="1196"/>
      <c r="B3" s="1196"/>
      <c r="C3" s="1196"/>
      <c r="D3" s="1196"/>
      <c r="E3" s="1196"/>
      <c r="F3" s="1196"/>
      <c r="G3" s="1196"/>
      <c r="H3" s="1196"/>
      <c r="I3" s="1196"/>
      <c r="J3" s="1196"/>
      <c r="K3" s="1196"/>
      <c r="L3" s="1196"/>
      <c r="M3" s="368"/>
      <c r="N3" s="368"/>
    </row>
    <row r="4" spans="1:19" x14ac:dyDescent="0.3">
      <c r="C4" s="2" t="s">
        <v>2</v>
      </c>
      <c r="D4" s="6"/>
      <c r="G4" s="7"/>
      <c r="I4" s="439"/>
      <c r="M4" s="8"/>
      <c r="N4" s="9"/>
    </row>
    <row r="5" spans="1:19" ht="26.25" thickBot="1" x14ac:dyDescent="0.35">
      <c r="L5" s="318">
        <f>L61+L101+L140+L148+L174+L213+L227+L237+L246+L278+L284+L290+L313+L323+L343+L355+L364+L383+L396+L199</f>
        <v>515351496</v>
      </c>
      <c r="N5" s="1235" t="s">
        <v>3</v>
      </c>
      <c r="O5" s="1235"/>
    </row>
    <row r="6" spans="1:19" s="18" customFormat="1" ht="61.5" customHeight="1" thickBot="1" x14ac:dyDescent="0.3">
      <c r="A6" s="328" t="s">
        <v>4</v>
      </c>
      <c r="B6" s="10" t="s">
        <v>5</v>
      </c>
      <c r="C6" s="11" t="s">
        <v>6</v>
      </c>
      <c r="D6" s="12" t="s">
        <v>7</v>
      </c>
      <c r="E6" s="10" t="s">
        <v>8</v>
      </c>
      <c r="F6" s="215" t="s">
        <v>9</v>
      </c>
      <c r="G6" s="13" t="s">
        <v>10</v>
      </c>
      <c r="H6" s="13" t="s">
        <v>11</v>
      </c>
      <c r="I6" s="13" t="s">
        <v>12</v>
      </c>
      <c r="J6" s="13" t="s">
        <v>13</v>
      </c>
      <c r="K6" s="14" t="s">
        <v>14</v>
      </c>
      <c r="L6" s="15" t="s">
        <v>15</v>
      </c>
      <c r="M6" s="16" t="s">
        <v>16</v>
      </c>
      <c r="N6" s="17" t="s">
        <v>17</v>
      </c>
      <c r="O6" s="180" t="s">
        <v>18</v>
      </c>
      <c r="Q6" s="308"/>
    </row>
    <row r="7" spans="1:19" s="42" customFormat="1" ht="19.5" hidden="1" customHeight="1" x14ac:dyDescent="0.3">
      <c r="A7" s="1243" t="s">
        <v>19</v>
      </c>
      <c r="B7" s="38" t="s">
        <v>20</v>
      </c>
      <c r="C7" s="527" t="s">
        <v>21</v>
      </c>
      <c r="D7" s="37" t="s">
        <v>22</v>
      </c>
      <c r="E7" s="538" t="s">
        <v>23</v>
      </c>
      <c r="F7" s="216"/>
      <c r="G7" s="216">
        <v>7930000</v>
      </c>
      <c r="H7" s="38"/>
      <c r="I7" s="38"/>
      <c r="J7" s="38"/>
      <c r="K7" s="38">
        <f t="shared" ref="K7:K38" si="0">SUM(G7:J7)</f>
        <v>7930000</v>
      </c>
      <c r="L7" s="38"/>
      <c r="M7" s="41"/>
      <c r="N7" s="41"/>
      <c r="O7" s="182"/>
      <c r="Q7" s="208"/>
      <c r="S7" s="208"/>
    </row>
    <row r="8" spans="1:19" s="42" customFormat="1" ht="19.5" hidden="1" customHeight="1" x14ac:dyDescent="0.3">
      <c r="A8" s="1243"/>
      <c r="B8" s="38" t="s">
        <v>24</v>
      </c>
      <c r="C8" s="527" t="s">
        <v>21</v>
      </c>
      <c r="D8" s="528" t="s">
        <v>25</v>
      </c>
      <c r="E8" s="538" t="s">
        <v>23</v>
      </c>
      <c r="F8" s="219"/>
      <c r="G8" s="219">
        <v>4952000</v>
      </c>
      <c r="H8" s="539">
        <v>9425000</v>
      </c>
      <c r="I8" s="219">
        <f>3623000+5790000</f>
        <v>9413000</v>
      </c>
      <c r="J8" s="219">
        <v>5506500</v>
      </c>
      <c r="K8" s="529">
        <f t="shared" si="0"/>
        <v>29296500</v>
      </c>
      <c r="L8" s="529"/>
      <c r="M8" s="530"/>
      <c r="N8" s="530"/>
      <c r="O8" s="540"/>
      <c r="Q8" s="208"/>
      <c r="S8" s="208"/>
    </row>
    <row r="9" spans="1:19" s="42" customFormat="1" ht="19.5" hidden="1" customHeight="1" x14ac:dyDescent="0.3">
      <c r="A9" s="1243"/>
      <c r="B9" s="38" t="s">
        <v>26</v>
      </c>
      <c r="C9" s="527" t="s">
        <v>21</v>
      </c>
      <c r="D9" s="528" t="s">
        <v>27</v>
      </c>
      <c r="E9" s="538" t="s">
        <v>23</v>
      </c>
      <c r="F9" s="219"/>
      <c r="G9" s="219">
        <v>17335900</v>
      </c>
      <c r="H9" s="529"/>
      <c r="I9" s="529"/>
      <c r="J9" s="529"/>
      <c r="K9" s="529">
        <f t="shared" si="0"/>
        <v>17335900</v>
      </c>
      <c r="L9" s="529"/>
      <c r="M9" s="530"/>
      <c r="N9" s="534"/>
      <c r="O9" s="535"/>
      <c r="Q9" s="208"/>
      <c r="S9" s="208"/>
    </row>
    <row r="10" spans="1:19" s="42" customFormat="1" ht="19.5" hidden="1" customHeight="1" x14ac:dyDescent="0.3">
      <c r="A10" s="1243"/>
      <c r="B10" s="38" t="s">
        <v>28</v>
      </c>
      <c r="C10" s="527" t="s">
        <v>29</v>
      </c>
      <c r="D10" s="37" t="s">
        <v>22</v>
      </c>
      <c r="E10" s="529"/>
      <c r="F10" s="219"/>
      <c r="G10" s="529">
        <v>2000000</v>
      </c>
      <c r="H10" s="529"/>
      <c r="I10" s="529"/>
      <c r="J10" s="529"/>
      <c r="K10" s="529">
        <f t="shared" si="0"/>
        <v>2000000</v>
      </c>
      <c r="L10" s="529"/>
      <c r="M10" s="530"/>
      <c r="N10" s="534"/>
      <c r="O10" s="535"/>
      <c r="Q10" s="208"/>
      <c r="S10" s="208"/>
    </row>
    <row r="11" spans="1:19" s="42" customFormat="1" ht="18" hidden="1" customHeight="1" x14ac:dyDescent="0.3">
      <c r="A11" s="1243"/>
      <c r="B11" s="26" t="s">
        <v>30</v>
      </c>
      <c r="C11" s="36" t="s">
        <v>31</v>
      </c>
      <c r="D11" s="37" t="s">
        <v>32</v>
      </c>
      <c r="E11" s="38">
        <v>102730000</v>
      </c>
      <c r="F11" s="216">
        <v>112165000</v>
      </c>
      <c r="G11" s="38">
        <v>30000000</v>
      </c>
      <c r="H11" s="38">
        <v>40000000</v>
      </c>
      <c r="I11" s="38">
        <v>10000000</v>
      </c>
      <c r="J11" s="38">
        <f>20000000+12165000</f>
        <v>32165000</v>
      </c>
      <c r="K11" s="26">
        <f t="shared" si="0"/>
        <v>112165000</v>
      </c>
      <c r="L11" s="26">
        <f t="shared" ref="L11:L17" si="1">IF(F11="",E11-K11,F11-K11)</f>
        <v>0</v>
      </c>
      <c r="M11" s="41"/>
      <c r="N11" s="41"/>
      <c r="O11" s="182"/>
      <c r="Q11" s="208"/>
      <c r="S11" s="208"/>
    </row>
    <row r="12" spans="1:19" s="42" customFormat="1" ht="18" hidden="1" customHeight="1" x14ac:dyDescent="0.3">
      <c r="A12" s="1243"/>
      <c r="B12" s="26" t="s">
        <v>33</v>
      </c>
      <c r="C12" s="36" t="s">
        <v>34</v>
      </c>
      <c r="D12" s="37" t="s">
        <v>35</v>
      </c>
      <c r="E12" s="38">
        <v>123524500</v>
      </c>
      <c r="F12" s="216">
        <v>120538440</v>
      </c>
      <c r="G12" s="38">
        <v>37057350</v>
      </c>
      <c r="H12" s="38">
        <v>49409800</v>
      </c>
      <c r="I12" s="38">
        <v>34071290</v>
      </c>
      <c r="J12" s="38"/>
      <c r="K12" s="26">
        <f t="shared" si="0"/>
        <v>120538440</v>
      </c>
      <c r="L12" s="26">
        <f t="shared" si="1"/>
        <v>0</v>
      </c>
      <c r="M12" s="41" t="s">
        <v>36</v>
      </c>
      <c r="N12" s="41" t="s">
        <v>37</v>
      </c>
      <c r="O12" s="183">
        <v>43809</v>
      </c>
      <c r="P12" s="179" t="s">
        <v>38</v>
      </c>
      <c r="Q12" s="309"/>
      <c r="R12" s="103"/>
      <c r="S12" s="208"/>
    </row>
    <row r="13" spans="1:19" s="42" customFormat="1" ht="18" hidden="1" customHeight="1" x14ac:dyDescent="0.3">
      <c r="A13" s="1243"/>
      <c r="B13" s="26" t="s">
        <v>39</v>
      </c>
      <c r="C13" s="36" t="s">
        <v>40</v>
      </c>
      <c r="D13" s="37" t="s">
        <v>41</v>
      </c>
      <c r="E13" s="38">
        <v>2905100</v>
      </c>
      <c r="F13" s="216"/>
      <c r="G13" s="38">
        <v>2905100</v>
      </c>
      <c r="H13" s="38"/>
      <c r="I13" s="38"/>
      <c r="J13" s="38"/>
      <c r="K13" s="26">
        <f t="shared" si="0"/>
        <v>2905100</v>
      </c>
      <c r="L13" s="26">
        <f t="shared" si="1"/>
        <v>0</v>
      </c>
      <c r="M13" s="41" t="s">
        <v>42</v>
      </c>
      <c r="N13" s="41"/>
      <c r="O13" s="183"/>
      <c r="P13" s="207" t="s">
        <v>43</v>
      </c>
      <c r="Q13" s="207">
        <v>305000</v>
      </c>
    </row>
    <row r="14" spans="1:19" s="42" customFormat="1" ht="18" hidden="1" customHeight="1" x14ac:dyDescent="0.3">
      <c r="A14" s="1243"/>
      <c r="B14" s="26" t="s">
        <v>44</v>
      </c>
      <c r="C14" s="36" t="s">
        <v>45</v>
      </c>
      <c r="D14" s="37" t="s">
        <v>46</v>
      </c>
      <c r="E14" s="38">
        <f>1700000+170000</f>
        <v>1870000</v>
      </c>
      <c r="F14" s="216"/>
      <c r="G14" s="38">
        <v>850000</v>
      </c>
      <c r="H14" s="38">
        <v>850000</v>
      </c>
      <c r="I14" s="38">
        <v>170000</v>
      </c>
      <c r="J14" s="38"/>
      <c r="K14" s="26">
        <f t="shared" si="0"/>
        <v>1870000</v>
      </c>
      <c r="L14" s="26">
        <f t="shared" si="1"/>
        <v>0</v>
      </c>
      <c r="M14" s="41" t="s">
        <v>47</v>
      </c>
      <c r="N14" s="41"/>
      <c r="O14" s="183"/>
      <c r="P14" s="207" t="s">
        <v>48</v>
      </c>
      <c r="Q14" s="207">
        <v>5005000</v>
      </c>
    </row>
    <row r="15" spans="1:19" s="42" customFormat="1" ht="18" hidden="1" customHeight="1" x14ac:dyDescent="0.3">
      <c r="A15" s="1243"/>
      <c r="B15" s="26" t="s">
        <v>49</v>
      </c>
      <c r="C15" s="36" t="s">
        <v>50</v>
      </c>
      <c r="D15" s="37" t="s">
        <v>51</v>
      </c>
      <c r="E15" s="38">
        <v>53807930</v>
      </c>
      <c r="F15" s="216"/>
      <c r="G15" s="38">
        <v>16142379</v>
      </c>
      <c r="H15" s="38">
        <v>21523172</v>
      </c>
      <c r="I15" s="38">
        <v>16142379</v>
      </c>
      <c r="J15" s="38"/>
      <c r="K15" s="26">
        <f t="shared" si="0"/>
        <v>53807930</v>
      </c>
      <c r="L15" s="26">
        <f t="shared" si="1"/>
        <v>0</v>
      </c>
      <c r="M15" s="41" t="s">
        <v>52</v>
      </c>
      <c r="N15" s="41" t="s">
        <v>53</v>
      </c>
      <c r="O15" s="183">
        <v>43827</v>
      </c>
      <c r="P15" s="207" t="s">
        <v>54</v>
      </c>
      <c r="Q15" s="207">
        <v>900000</v>
      </c>
    </row>
    <row r="16" spans="1:19" s="42" customFormat="1" ht="18" hidden="1" customHeight="1" x14ac:dyDescent="0.3">
      <c r="A16" s="1243"/>
      <c r="B16" s="26" t="s">
        <v>55</v>
      </c>
      <c r="C16" s="36" t="s">
        <v>56</v>
      </c>
      <c r="D16" s="37" t="s">
        <v>57</v>
      </c>
      <c r="E16" s="38">
        <v>58848020</v>
      </c>
      <c r="F16" s="216"/>
      <c r="G16" s="38">
        <v>58848020</v>
      </c>
      <c r="H16" s="38"/>
      <c r="I16" s="38"/>
      <c r="J16" s="38"/>
      <c r="K16" s="26">
        <f t="shared" si="0"/>
        <v>58848020</v>
      </c>
      <c r="L16" s="26">
        <f t="shared" si="1"/>
        <v>0</v>
      </c>
      <c r="M16" s="41" t="s">
        <v>47</v>
      </c>
      <c r="N16" s="41"/>
      <c r="O16" s="183"/>
      <c r="P16" s="207" t="s">
        <v>58</v>
      </c>
      <c r="Q16" s="207">
        <v>450000</v>
      </c>
    </row>
    <row r="17" spans="1:17" s="42" customFormat="1" ht="18" hidden="1" customHeight="1" x14ac:dyDescent="0.3">
      <c r="A17" s="1243"/>
      <c r="B17" s="26" t="s">
        <v>59</v>
      </c>
      <c r="C17" s="36" t="s">
        <v>60</v>
      </c>
      <c r="D17" s="37" t="s">
        <v>61</v>
      </c>
      <c r="E17" s="38">
        <v>47100000</v>
      </c>
      <c r="F17" s="216"/>
      <c r="G17" s="38">
        <v>23550000</v>
      </c>
      <c r="H17" s="38">
        <v>23550000</v>
      </c>
      <c r="I17" s="38"/>
      <c r="J17" s="38"/>
      <c r="K17" s="26">
        <f t="shared" si="0"/>
        <v>47100000</v>
      </c>
      <c r="L17" s="26">
        <f t="shared" si="1"/>
        <v>0</v>
      </c>
      <c r="M17" s="41"/>
      <c r="N17" s="41"/>
      <c r="O17" s="183"/>
      <c r="P17" s="207" t="s">
        <v>62</v>
      </c>
      <c r="Q17" s="207">
        <v>2705000</v>
      </c>
    </row>
    <row r="18" spans="1:17" s="42" customFormat="1" ht="18" hidden="1" customHeight="1" x14ac:dyDescent="0.3">
      <c r="A18" s="1243"/>
      <c r="B18" s="26" t="s">
        <v>63</v>
      </c>
      <c r="C18" s="36" t="s">
        <v>64</v>
      </c>
      <c r="D18" s="37" t="s">
        <v>65</v>
      </c>
      <c r="E18" s="38">
        <v>4900000</v>
      </c>
      <c r="F18" s="216"/>
      <c r="G18" s="38">
        <v>2450000</v>
      </c>
      <c r="H18" s="38">
        <v>2450000</v>
      </c>
      <c r="I18" s="38"/>
      <c r="J18" s="38"/>
      <c r="K18" s="26">
        <f t="shared" si="0"/>
        <v>4900000</v>
      </c>
      <c r="L18" s="26"/>
      <c r="M18" s="41"/>
      <c r="N18" s="41"/>
      <c r="O18" s="183"/>
      <c r="P18" s="207" t="s">
        <v>66</v>
      </c>
      <c r="Q18" s="207">
        <v>5320000</v>
      </c>
    </row>
    <row r="19" spans="1:17" s="382" customFormat="1" ht="18" hidden="1" customHeight="1" x14ac:dyDescent="0.3">
      <c r="A19" s="1243"/>
      <c r="B19" s="26" t="s">
        <v>67</v>
      </c>
      <c r="C19" s="378" t="s">
        <v>68</v>
      </c>
      <c r="D19" s="445" t="s">
        <v>69</v>
      </c>
      <c r="E19" s="112">
        <f>20082304*2</f>
        <v>40164608</v>
      </c>
      <c r="F19" s="112">
        <v>50205760</v>
      </c>
      <c r="G19" s="112">
        <v>20082304</v>
      </c>
      <c r="H19" s="112">
        <v>30123456</v>
      </c>
      <c r="I19" s="112"/>
      <c r="J19" s="112"/>
      <c r="K19" s="111">
        <f t="shared" si="0"/>
        <v>50205760</v>
      </c>
      <c r="L19" s="111">
        <f t="shared" ref="L19:L49" si="2">IF(F19="",E19-K19,F19-K19)</f>
        <v>0</v>
      </c>
      <c r="M19" s="380" t="s">
        <v>70</v>
      </c>
      <c r="N19" s="380"/>
      <c r="O19" s="381"/>
      <c r="P19" s="446" t="s">
        <v>71</v>
      </c>
      <c r="Q19" s="446">
        <v>4070000</v>
      </c>
    </row>
    <row r="20" spans="1:17" s="42" customFormat="1" ht="18" hidden="1" customHeight="1" x14ac:dyDescent="0.3">
      <c r="A20" s="1243"/>
      <c r="B20" s="26" t="s">
        <v>72</v>
      </c>
      <c r="C20" s="36" t="s">
        <v>40</v>
      </c>
      <c r="D20" s="37" t="s">
        <v>41</v>
      </c>
      <c r="E20" s="38">
        <v>3650350</v>
      </c>
      <c r="F20" s="216"/>
      <c r="G20" s="38">
        <v>3650350</v>
      </c>
      <c r="H20" s="38"/>
      <c r="I20" s="38"/>
      <c r="J20" s="38"/>
      <c r="K20" s="26">
        <f t="shared" si="0"/>
        <v>3650350</v>
      </c>
      <c r="L20" s="26">
        <f t="shared" si="2"/>
        <v>0</v>
      </c>
      <c r="M20" s="41" t="s">
        <v>47</v>
      </c>
      <c r="N20" s="41"/>
      <c r="O20" s="183"/>
      <c r="P20" s="205" t="s">
        <v>73</v>
      </c>
      <c r="Q20" s="205">
        <f>10.5*300000</f>
        <v>3150000</v>
      </c>
    </row>
    <row r="21" spans="1:17" s="42" customFormat="1" ht="18" hidden="1" customHeight="1" x14ac:dyDescent="0.3">
      <c r="A21" s="1243"/>
      <c r="B21" s="26" t="s">
        <v>74</v>
      </c>
      <c r="C21" s="36" t="s">
        <v>75</v>
      </c>
      <c r="D21" s="37" t="s">
        <v>76</v>
      </c>
      <c r="E21" s="38">
        <v>23000000</v>
      </c>
      <c r="F21" s="216"/>
      <c r="G21" s="38">
        <v>11500000</v>
      </c>
      <c r="H21" s="38">
        <v>11500000</v>
      </c>
      <c r="I21" s="38"/>
      <c r="J21" s="38"/>
      <c r="K21" s="26">
        <f t="shared" si="0"/>
        <v>23000000</v>
      </c>
      <c r="L21" s="26">
        <f t="shared" si="2"/>
        <v>0</v>
      </c>
      <c r="M21" s="41"/>
      <c r="N21" s="41"/>
      <c r="O21" s="183"/>
      <c r="P21" s="205" t="s">
        <v>77</v>
      </c>
      <c r="Q21" s="205">
        <v>2100000</v>
      </c>
    </row>
    <row r="22" spans="1:17" s="42" customFormat="1" ht="18" hidden="1" customHeight="1" x14ac:dyDescent="0.3">
      <c r="A22" s="1243"/>
      <c r="B22" s="26" t="s">
        <v>78</v>
      </c>
      <c r="C22" s="36" t="s">
        <v>79</v>
      </c>
      <c r="D22" s="37" t="s">
        <v>80</v>
      </c>
      <c r="E22" s="38">
        <v>74250000</v>
      </c>
      <c r="F22" s="216"/>
      <c r="G22" s="38">
        <v>59300000</v>
      </c>
      <c r="H22" s="38">
        <v>14950000</v>
      </c>
      <c r="I22" s="38"/>
      <c r="J22" s="38"/>
      <c r="K22" s="26">
        <f t="shared" si="0"/>
        <v>74250000</v>
      </c>
      <c r="L22" s="26">
        <f t="shared" si="2"/>
        <v>0</v>
      </c>
      <c r="M22" s="41" t="s">
        <v>47</v>
      </c>
      <c r="N22" s="41" t="s">
        <v>81</v>
      </c>
      <c r="O22" s="183"/>
      <c r="P22" s="205" t="s">
        <v>82</v>
      </c>
      <c r="Q22" s="205">
        <v>4720000</v>
      </c>
    </row>
    <row r="23" spans="1:17" s="42" customFormat="1" ht="18" hidden="1" customHeight="1" x14ac:dyDescent="0.3">
      <c r="A23" s="1243"/>
      <c r="B23" s="26" t="s">
        <v>83</v>
      </c>
      <c r="C23" s="36" t="s">
        <v>84</v>
      </c>
      <c r="D23" s="37" t="s">
        <v>85</v>
      </c>
      <c r="E23" s="38">
        <v>3911000</v>
      </c>
      <c r="F23" s="216"/>
      <c r="G23" s="38">
        <v>3911000</v>
      </c>
      <c r="H23" s="38"/>
      <c r="I23" s="38"/>
      <c r="J23" s="38"/>
      <c r="K23" s="26">
        <f t="shared" si="0"/>
        <v>3911000</v>
      </c>
      <c r="L23" s="26">
        <f t="shared" si="2"/>
        <v>0</v>
      </c>
      <c r="M23" s="41" t="s">
        <v>47</v>
      </c>
      <c r="N23" s="41"/>
      <c r="O23" s="183"/>
      <c r="P23" s="205" t="s">
        <v>86</v>
      </c>
      <c r="Q23" s="205">
        <v>4320000</v>
      </c>
    </row>
    <row r="24" spans="1:17" s="42" customFormat="1" ht="18" hidden="1" customHeight="1" x14ac:dyDescent="0.3">
      <c r="A24" s="1243"/>
      <c r="B24" s="26" t="s">
        <v>87</v>
      </c>
      <c r="C24" s="36" t="s">
        <v>88</v>
      </c>
      <c r="D24" s="37" t="s">
        <v>57</v>
      </c>
      <c r="E24" s="38">
        <v>37519200</v>
      </c>
      <c r="F24" s="216"/>
      <c r="G24" s="38">
        <f>22550400+14968800</f>
        <v>37519200</v>
      </c>
      <c r="H24" s="38"/>
      <c r="I24" s="38"/>
      <c r="J24" s="38"/>
      <c r="K24" s="26">
        <f t="shared" si="0"/>
        <v>37519200</v>
      </c>
      <c r="L24" s="26">
        <f t="shared" si="2"/>
        <v>0</v>
      </c>
      <c r="M24" s="41" t="s">
        <v>89</v>
      </c>
      <c r="N24" s="41"/>
      <c r="O24" s="183"/>
      <c r="P24" s="204" t="s">
        <v>90</v>
      </c>
      <c r="Q24" s="205">
        <v>5520000</v>
      </c>
    </row>
    <row r="25" spans="1:17" s="42" customFormat="1" ht="18" hidden="1" customHeight="1" x14ac:dyDescent="0.3">
      <c r="A25" s="1243"/>
      <c r="B25" s="26" t="s">
        <v>91</v>
      </c>
      <c r="C25" s="36" t="s">
        <v>92</v>
      </c>
      <c r="D25" s="37" t="s">
        <v>93</v>
      </c>
      <c r="E25" s="38">
        <v>4840000</v>
      </c>
      <c r="F25" s="216"/>
      <c r="G25" s="38">
        <v>2420000</v>
      </c>
      <c r="H25" s="38">
        <v>2420000</v>
      </c>
      <c r="I25" s="38"/>
      <c r="J25" s="38"/>
      <c r="K25" s="26">
        <f t="shared" si="0"/>
        <v>4840000</v>
      </c>
      <c r="L25" s="26">
        <f t="shared" si="2"/>
        <v>0</v>
      </c>
      <c r="M25" s="41" t="s">
        <v>47</v>
      </c>
      <c r="N25" s="41"/>
      <c r="O25" s="183"/>
      <c r="P25" s="205" t="s">
        <v>94</v>
      </c>
      <c r="Q25" s="205">
        <v>300000</v>
      </c>
    </row>
    <row r="26" spans="1:17" s="42" customFormat="1" ht="18" hidden="1" customHeight="1" x14ac:dyDescent="0.3">
      <c r="A26" s="1243"/>
      <c r="B26" s="26" t="s">
        <v>95</v>
      </c>
      <c r="C26" s="36" t="s">
        <v>96</v>
      </c>
      <c r="D26" s="37" t="s">
        <v>57</v>
      </c>
      <c r="E26" s="38">
        <v>3628800</v>
      </c>
      <c r="F26" s="216"/>
      <c r="G26" s="38">
        <v>3628800</v>
      </c>
      <c r="H26" s="38"/>
      <c r="I26" s="38"/>
      <c r="J26" s="38"/>
      <c r="K26" s="26">
        <f t="shared" si="0"/>
        <v>3628800</v>
      </c>
      <c r="L26" s="26">
        <f t="shared" si="2"/>
        <v>0</v>
      </c>
      <c r="M26" s="41"/>
      <c r="N26" s="41"/>
      <c r="O26" s="183"/>
      <c r="P26" s="205" t="s">
        <v>97</v>
      </c>
      <c r="Q26" s="205">
        <v>610000</v>
      </c>
    </row>
    <row r="27" spans="1:17" s="42" customFormat="1" ht="18" hidden="1" customHeight="1" x14ac:dyDescent="0.3">
      <c r="A27" s="1243"/>
      <c r="B27" s="26" t="s">
        <v>98</v>
      </c>
      <c r="C27" s="36" t="s">
        <v>99</v>
      </c>
      <c r="D27" s="37" t="s">
        <v>100</v>
      </c>
      <c r="E27" s="38">
        <f>124497000/0.3</f>
        <v>414990000</v>
      </c>
      <c r="F27" s="216">
        <v>549620000</v>
      </c>
      <c r="G27" s="38">
        <v>124497000</v>
      </c>
      <c r="H27" s="38">
        <v>165996000</v>
      </c>
      <c r="I27" s="38">
        <v>231646000</v>
      </c>
      <c r="J27" s="38"/>
      <c r="K27" s="26">
        <f t="shared" si="0"/>
        <v>522139000</v>
      </c>
      <c r="L27" s="26">
        <f t="shared" si="2"/>
        <v>27481000</v>
      </c>
      <c r="M27" s="41"/>
      <c r="N27" s="41"/>
      <c r="O27" s="183"/>
      <c r="P27" s="205" t="s">
        <v>101</v>
      </c>
      <c r="Q27" s="205">
        <v>455000</v>
      </c>
    </row>
    <row r="28" spans="1:17" s="42" customFormat="1" ht="18" hidden="1" customHeight="1" x14ac:dyDescent="0.3">
      <c r="A28" s="1243"/>
      <c r="B28" s="26" t="s">
        <v>102</v>
      </c>
      <c r="C28" s="36" t="s">
        <v>103</v>
      </c>
      <c r="D28" s="37" t="s">
        <v>104</v>
      </c>
      <c r="E28" s="38">
        <v>21070000</v>
      </c>
      <c r="F28" s="216">
        <f>21070000-600000-1000000</f>
        <v>19470000</v>
      </c>
      <c r="G28" s="38">
        <v>14749000</v>
      </c>
      <c r="H28" s="38">
        <v>4721000</v>
      </c>
      <c r="I28" s="38"/>
      <c r="J28" s="38"/>
      <c r="K28" s="26">
        <f t="shared" si="0"/>
        <v>19470000</v>
      </c>
      <c r="L28" s="26">
        <f t="shared" si="2"/>
        <v>0</v>
      </c>
      <c r="M28" s="41"/>
      <c r="N28" s="41"/>
      <c r="O28" s="183"/>
      <c r="P28" s="205" t="s">
        <v>105</v>
      </c>
      <c r="Q28" s="205">
        <v>250000</v>
      </c>
    </row>
    <row r="29" spans="1:17" s="42" customFormat="1" ht="18" hidden="1" customHeight="1" x14ac:dyDescent="0.3">
      <c r="A29" s="1243"/>
      <c r="B29" s="26" t="s">
        <v>106</v>
      </c>
      <c r="C29" s="36" t="s">
        <v>107</v>
      </c>
      <c r="D29" s="37" t="s">
        <v>108</v>
      </c>
      <c r="E29" s="38">
        <v>51030000</v>
      </c>
      <c r="F29" s="216">
        <v>44705000</v>
      </c>
      <c r="G29" s="38">
        <v>15309000</v>
      </c>
      <c r="H29" s="38">
        <v>20412000</v>
      </c>
      <c r="I29" s="38">
        <v>8984000</v>
      </c>
      <c r="J29" s="38"/>
      <c r="K29" s="26">
        <f t="shared" si="0"/>
        <v>44705000</v>
      </c>
      <c r="L29" s="26">
        <f t="shared" si="2"/>
        <v>0</v>
      </c>
      <c r="M29" s="41"/>
      <c r="N29" s="41"/>
      <c r="O29" s="183"/>
      <c r="P29" s="205"/>
      <c r="Q29" s="522">
        <f>SUM(Q13:Q28)</f>
        <v>40180000</v>
      </c>
    </row>
    <row r="30" spans="1:17" s="42" customFormat="1" ht="18" hidden="1" customHeight="1" x14ac:dyDescent="0.3">
      <c r="A30" s="1243"/>
      <c r="B30" s="26" t="s">
        <v>109</v>
      </c>
      <c r="C30" s="36" t="s">
        <v>110</v>
      </c>
      <c r="D30" s="37" t="s">
        <v>111</v>
      </c>
      <c r="E30" s="38">
        <f>7920000/0.6</f>
        <v>13200000</v>
      </c>
      <c r="F30" s="216"/>
      <c r="G30" s="38">
        <v>7920000</v>
      </c>
      <c r="H30" s="38"/>
      <c r="I30" s="38"/>
      <c r="J30" s="38"/>
      <c r="K30" s="26">
        <f t="shared" si="0"/>
        <v>7920000</v>
      </c>
      <c r="L30" s="26">
        <f t="shared" si="2"/>
        <v>5280000</v>
      </c>
      <c r="M30" s="41"/>
      <c r="N30" s="41"/>
      <c r="O30" s="183"/>
      <c r="P30" s="205"/>
      <c r="Q30" s="205"/>
    </row>
    <row r="31" spans="1:17" s="42" customFormat="1" ht="18" hidden="1" customHeight="1" x14ac:dyDescent="0.3">
      <c r="A31" s="1243"/>
      <c r="B31" s="26" t="s">
        <v>112</v>
      </c>
      <c r="C31" s="36" t="s">
        <v>113</v>
      </c>
      <c r="D31" s="37" t="s">
        <v>114</v>
      </c>
      <c r="E31" s="38">
        <v>10782000</v>
      </c>
      <c r="F31" s="216"/>
      <c r="G31" s="38">
        <v>10782000</v>
      </c>
      <c r="H31" s="38"/>
      <c r="I31" s="38"/>
      <c r="J31" s="38"/>
      <c r="K31" s="26">
        <f t="shared" si="0"/>
        <v>10782000</v>
      </c>
      <c r="L31" s="26">
        <f t="shared" si="2"/>
        <v>0</v>
      </c>
      <c r="M31" s="41"/>
      <c r="N31" s="41"/>
      <c r="O31" s="183"/>
      <c r="P31" s="205"/>
      <c r="Q31" s="205"/>
    </row>
    <row r="32" spans="1:17" s="42" customFormat="1" ht="18" hidden="1" customHeight="1" x14ac:dyDescent="0.3">
      <c r="A32" s="1243"/>
      <c r="B32" s="26" t="s">
        <v>115</v>
      </c>
      <c r="C32" s="36" t="s">
        <v>116</v>
      </c>
      <c r="D32" s="37" t="s">
        <v>57</v>
      </c>
      <c r="E32" s="38">
        <v>1650000</v>
      </c>
      <c r="F32" s="216"/>
      <c r="G32" s="38">
        <v>1650000</v>
      </c>
      <c r="H32" s="38"/>
      <c r="I32" s="38"/>
      <c r="J32" s="38"/>
      <c r="K32" s="26">
        <f t="shared" si="0"/>
        <v>1650000</v>
      </c>
      <c r="L32" s="26">
        <f t="shared" si="2"/>
        <v>0</v>
      </c>
      <c r="M32" s="41"/>
      <c r="N32" s="41"/>
      <c r="O32" s="183"/>
      <c r="P32" s="205"/>
      <c r="Q32" s="205"/>
    </row>
    <row r="33" spans="1:17" s="42" customFormat="1" ht="18" hidden="1" customHeight="1" x14ac:dyDescent="0.3">
      <c r="A33" s="1243"/>
      <c r="B33" s="26" t="s">
        <v>117</v>
      </c>
      <c r="C33" s="36" t="s">
        <v>118</v>
      </c>
      <c r="D33" s="37" t="s">
        <v>119</v>
      </c>
      <c r="E33" s="38">
        <v>86020559</v>
      </c>
      <c r="F33" s="216">
        <v>115897228</v>
      </c>
      <c r="G33" s="38">
        <v>25806167</v>
      </c>
      <c r="H33" s="38">
        <v>34408223</v>
      </c>
      <c r="I33" s="38">
        <v>55682838</v>
      </c>
      <c r="J33" s="38"/>
      <c r="K33" s="26">
        <f t="shared" si="0"/>
        <v>115897228</v>
      </c>
      <c r="L33" s="26">
        <f t="shared" si="2"/>
        <v>0</v>
      </c>
      <c r="M33" s="41"/>
      <c r="N33" s="41"/>
      <c r="O33" s="183"/>
      <c r="P33" s="205"/>
      <c r="Q33" s="205"/>
    </row>
    <row r="34" spans="1:17" s="42" customFormat="1" ht="18" hidden="1" customHeight="1" x14ac:dyDescent="0.3">
      <c r="A34" s="1243"/>
      <c r="B34" s="26" t="s">
        <v>120</v>
      </c>
      <c r="C34" s="36" t="s">
        <v>121</v>
      </c>
      <c r="D34" s="37" t="s">
        <v>114</v>
      </c>
      <c r="E34" s="38">
        <v>1020000</v>
      </c>
      <c r="F34" s="216"/>
      <c r="G34" s="38">
        <v>1020000</v>
      </c>
      <c r="H34" s="38"/>
      <c r="I34" s="38"/>
      <c r="J34" s="38"/>
      <c r="K34" s="26">
        <f t="shared" si="0"/>
        <v>1020000</v>
      </c>
      <c r="L34" s="26">
        <f t="shared" si="2"/>
        <v>0</v>
      </c>
      <c r="M34" s="41"/>
      <c r="N34" s="41"/>
      <c r="O34" s="183"/>
      <c r="P34" s="205"/>
      <c r="Q34" s="205"/>
    </row>
    <row r="35" spans="1:17" s="42" customFormat="1" ht="18" hidden="1" customHeight="1" x14ac:dyDescent="0.3">
      <c r="A35" s="1243"/>
      <c r="B35" s="26" t="s">
        <v>122</v>
      </c>
      <c r="C35" s="36" t="s">
        <v>123</v>
      </c>
      <c r="D35" s="37" t="s">
        <v>124</v>
      </c>
      <c r="E35" s="38">
        <v>25289604</v>
      </c>
      <c r="F35" s="216"/>
      <c r="G35" s="38">
        <v>25289604</v>
      </c>
      <c r="H35" s="38"/>
      <c r="I35" s="38"/>
      <c r="J35" s="38"/>
      <c r="K35" s="26">
        <f t="shared" si="0"/>
        <v>25289604</v>
      </c>
      <c r="L35" s="26">
        <f t="shared" si="2"/>
        <v>0</v>
      </c>
      <c r="M35" s="41"/>
      <c r="N35" s="41"/>
      <c r="O35" s="183"/>
      <c r="P35" s="205"/>
      <c r="Q35" s="205"/>
    </row>
    <row r="36" spans="1:17" s="42" customFormat="1" ht="18" hidden="1" customHeight="1" x14ac:dyDescent="0.3">
      <c r="A36" s="1243"/>
      <c r="B36" s="26" t="s">
        <v>125</v>
      </c>
      <c r="C36" s="36" t="s">
        <v>126</v>
      </c>
      <c r="D36" s="37" t="s">
        <v>127</v>
      </c>
      <c r="E36" s="38">
        <v>7500000</v>
      </c>
      <c r="F36" s="216"/>
      <c r="G36" s="38">
        <v>7500000</v>
      </c>
      <c r="H36" s="38"/>
      <c r="I36" s="38"/>
      <c r="J36" s="38"/>
      <c r="K36" s="26">
        <f t="shared" si="0"/>
        <v>7500000</v>
      </c>
      <c r="L36" s="26">
        <f t="shared" si="2"/>
        <v>0</v>
      </c>
      <c r="M36" s="41"/>
      <c r="N36" s="41"/>
      <c r="O36" s="183"/>
      <c r="P36" s="205"/>
      <c r="Q36" s="205"/>
    </row>
    <row r="37" spans="1:17" s="382" customFormat="1" ht="18" hidden="1" customHeight="1" x14ac:dyDescent="0.3">
      <c r="A37" s="1243"/>
      <c r="B37" s="26" t="s">
        <v>128</v>
      </c>
      <c r="C37" s="378" t="s">
        <v>129</v>
      </c>
      <c r="D37" s="445" t="s">
        <v>130</v>
      </c>
      <c r="E37" s="112">
        <v>12000000</v>
      </c>
      <c r="F37" s="112"/>
      <c r="G37" s="112">
        <v>8400000</v>
      </c>
      <c r="H37" s="112">
        <v>3600000</v>
      </c>
      <c r="I37" s="112"/>
      <c r="J37" s="112"/>
      <c r="K37" s="111">
        <f t="shared" si="0"/>
        <v>12000000</v>
      </c>
      <c r="L37" s="111">
        <f t="shared" si="2"/>
        <v>0</v>
      </c>
      <c r="M37" s="380"/>
      <c r="N37" s="380"/>
      <c r="O37" s="381"/>
      <c r="P37" s="385"/>
      <c r="Q37" s="385"/>
    </row>
    <row r="38" spans="1:17" s="42" customFormat="1" ht="18" hidden="1" customHeight="1" x14ac:dyDescent="0.3">
      <c r="A38" s="1243"/>
      <c r="B38" s="26" t="s">
        <v>131</v>
      </c>
      <c r="C38" s="36" t="s">
        <v>132</v>
      </c>
      <c r="D38" s="37" t="s">
        <v>133</v>
      </c>
      <c r="E38" s="38">
        <v>900000</v>
      </c>
      <c r="F38" s="216"/>
      <c r="G38" s="38">
        <v>270000</v>
      </c>
      <c r="H38" s="38"/>
      <c r="I38" s="38"/>
      <c r="J38" s="38"/>
      <c r="K38" s="26">
        <f t="shared" si="0"/>
        <v>270000</v>
      </c>
      <c r="L38" s="26">
        <f t="shared" si="2"/>
        <v>630000</v>
      </c>
      <c r="M38" s="41"/>
      <c r="N38" s="41"/>
      <c r="O38" s="183"/>
      <c r="P38" s="205"/>
      <c r="Q38" s="205"/>
    </row>
    <row r="39" spans="1:17" s="42" customFormat="1" ht="18" hidden="1" customHeight="1" x14ac:dyDescent="0.3">
      <c r="A39" s="1243"/>
      <c r="B39" s="26" t="s">
        <v>134</v>
      </c>
      <c r="C39" s="36" t="s">
        <v>135</v>
      </c>
      <c r="D39" s="37" t="s">
        <v>136</v>
      </c>
      <c r="E39" s="38">
        <v>1580000</v>
      </c>
      <c r="F39" s="216"/>
      <c r="G39" s="38">
        <v>1580000</v>
      </c>
      <c r="H39" s="38"/>
      <c r="I39" s="38"/>
      <c r="J39" s="38"/>
      <c r="K39" s="26">
        <f t="shared" ref="K39:K60" si="3">SUM(G39:J39)</f>
        <v>1580000</v>
      </c>
      <c r="L39" s="26">
        <f t="shared" si="2"/>
        <v>0</v>
      </c>
      <c r="M39" s="41"/>
      <c r="N39" s="41"/>
      <c r="O39" s="183"/>
      <c r="P39" s="205"/>
      <c r="Q39" s="205"/>
    </row>
    <row r="40" spans="1:17" s="42" customFormat="1" ht="18" hidden="1" customHeight="1" x14ac:dyDescent="0.3">
      <c r="A40" s="1243"/>
      <c r="B40" s="26" t="s">
        <v>137</v>
      </c>
      <c r="C40" s="36" t="s">
        <v>138</v>
      </c>
      <c r="D40" s="37" t="s">
        <v>139</v>
      </c>
      <c r="E40" s="38">
        <v>19000000</v>
      </c>
      <c r="F40" s="216"/>
      <c r="G40" s="38">
        <v>2000000</v>
      </c>
      <c r="H40" s="38">
        <v>17000000</v>
      </c>
      <c r="I40" s="38"/>
      <c r="J40" s="38"/>
      <c r="K40" s="26">
        <f t="shared" si="3"/>
        <v>19000000</v>
      </c>
      <c r="L40" s="26">
        <f t="shared" si="2"/>
        <v>0</v>
      </c>
      <c r="M40" s="41"/>
      <c r="N40" s="41"/>
      <c r="O40" s="183"/>
      <c r="P40" s="205"/>
      <c r="Q40" s="205"/>
    </row>
    <row r="41" spans="1:17" s="42" customFormat="1" ht="18" hidden="1" customHeight="1" x14ac:dyDescent="0.3">
      <c r="A41" s="1243"/>
      <c r="B41" s="26" t="s">
        <v>140</v>
      </c>
      <c r="C41" s="36" t="s">
        <v>141</v>
      </c>
      <c r="D41" s="37" t="s">
        <v>142</v>
      </c>
      <c r="E41" s="38">
        <v>27478000</v>
      </c>
      <c r="F41" s="216"/>
      <c r="G41" s="38">
        <v>27478000</v>
      </c>
      <c r="H41" s="38"/>
      <c r="I41" s="38"/>
      <c r="J41" s="38"/>
      <c r="K41" s="26">
        <f t="shared" si="3"/>
        <v>27478000</v>
      </c>
      <c r="L41" s="26">
        <f t="shared" si="2"/>
        <v>0</v>
      </c>
      <c r="M41" s="41" t="s">
        <v>143</v>
      </c>
      <c r="N41" s="41"/>
      <c r="O41" s="183"/>
      <c r="P41" s="205"/>
      <c r="Q41" s="205"/>
    </row>
    <row r="42" spans="1:17" s="42" customFormat="1" ht="18" hidden="1" customHeight="1" x14ac:dyDescent="0.3">
      <c r="A42" s="1243"/>
      <c r="B42" s="26" t="s">
        <v>144</v>
      </c>
      <c r="C42" s="36" t="s">
        <v>145</v>
      </c>
      <c r="D42" s="37" t="s">
        <v>146</v>
      </c>
      <c r="E42" s="38">
        <v>2090000</v>
      </c>
      <c r="F42" s="216"/>
      <c r="G42" s="38">
        <v>2090000</v>
      </c>
      <c r="H42" s="38"/>
      <c r="I42" s="38"/>
      <c r="J42" s="38"/>
      <c r="K42" s="26">
        <f t="shared" si="3"/>
        <v>2090000</v>
      </c>
      <c r="L42" s="26">
        <f t="shared" si="2"/>
        <v>0</v>
      </c>
      <c r="M42" s="41"/>
      <c r="N42" s="41"/>
      <c r="O42" s="183"/>
      <c r="P42" s="205"/>
      <c r="Q42" s="205"/>
    </row>
    <row r="43" spans="1:17" s="42" customFormat="1" ht="18" hidden="1" customHeight="1" x14ac:dyDescent="0.3">
      <c r="A43" s="1243"/>
      <c r="B43" s="26" t="s">
        <v>147</v>
      </c>
      <c r="C43" s="36" t="s">
        <v>148</v>
      </c>
      <c r="D43" s="37" t="s">
        <v>111</v>
      </c>
      <c r="E43" s="38">
        <v>5196000</v>
      </c>
      <c r="F43" s="216"/>
      <c r="G43" s="38">
        <v>5196000</v>
      </c>
      <c r="H43" s="38"/>
      <c r="I43" s="38"/>
      <c r="J43" s="38"/>
      <c r="K43" s="26">
        <f t="shared" si="3"/>
        <v>5196000</v>
      </c>
      <c r="L43" s="26">
        <f t="shared" si="2"/>
        <v>0</v>
      </c>
      <c r="M43" s="41"/>
      <c r="N43" s="41"/>
      <c r="O43" s="183"/>
      <c r="P43" s="205"/>
      <c r="Q43" s="205"/>
    </row>
    <row r="44" spans="1:17" s="42" customFormat="1" ht="18" hidden="1" customHeight="1" x14ac:dyDescent="0.3">
      <c r="A44" s="1243"/>
      <c r="B44" s="26" t="s">
        <v>149</v>
      </c>
      <c r="C44" s="36" t="s">
        <v>88</v>
      </c>
      <c r="D44" s="37" t="s">
        <v>57</v>
      </c>
      <c r="E44" s="38">
        <v>1512001</v>
      </c>
      <c r="F44" s="216"/>
      <c r="G44" s="38">
        <v>1512001</v>
      </c>
      <c r="H44" s="38"/>
      <c r="I44" s="38"/>
      <c r="J44" s="38"/>
      <c r="K44" s="26">
        <f t="shared" si="3"/>
        <v>1512001</v>
      </c>
      <c r="L44" s="26">
        <f t="shared" si="2"/>
        <v>0</v>
      </c>
      <c r="M44" s="41" t="s">
        <v>150</v>
      </c>
      <c r="N44" s="41"/>
      <c r="O44" s="183"/>
      <c r="P44" s="205"/>
      <c r="Q44" s="205"/>
    </row>
    <row r="45" spans="1:17" s="42" customFormat="1" ht="18" hidden="1" customHeight="1" x14ac:dyDescent="0.3">
      <c r="A45" s="1243"/>
      <c r="B45" s="26" t="s">
        <v>151</v>
      </c>
      <c r="C45" s="36" t="s">
        <v>152</v>
      </c>
      <c r="D45" s="37" t="s">
        <v>153</v>
      </c>
      <c r="E45" s="38">
        <v>15105600</v>
      </c>
      <c r="F45" s="216"/>
      <c r="G45" s="38">
        <v>15105600</v>
      </c>
      <c r="H45" s="38"/>
      <c r="I45" s="38"/>
      <c r="J45" s="38"/>
      <c r="K45" s="26">
        <f t="shared" si="3"/>
        <v>15105600</v>
      </c>
      <c r="L45" s="26">
        <f t="shared" si="2"/>
        <v>0</v>
      </c>
      <c r="M45" s="41"/>
      <c r="N45" s="41"/>
      <c r="O45" s="183"/>
      <c r="P45" s="205"/>
      <c r="Q45" s="205"/>
    </row>
    <row r="46" spans="1:17" s="42" customFormat="1" ht="18" hidden="1" customHeight="1" x14ac:dyDescent="0.3">
      <c r="A46" s="1243"/>
      <c r="B46" s="26" t="s">
        <v>154</v>
      </c>
      <c r="C46" s="36" t="s">
        <v>155</v>
      </c>
      <c r="D46" s="37" t="s">
        <v>156</v>
      </c>
      <c r="E46" s="38">
        <v>7500000</v>
      </c>
      <c r="F46" s="216"/>
      <c r="G46" s="38">
        <v>7500000</v>
      </c>
      <c r="H46" s="38"/>
      <c r="I46" s="38"/>
      <c r="J46" s="38"/>
      <c r="K46" s="26">
        <f t="shared" si="3"/>
        <v>7500000</v>
      </c>
      <c r="L46" s="26">
        <f t="shared" si="2"/>
        <v>0</v>
      </c>
      <c r="M46" s="41"/>
      <c r="N46" s="41"/>
      <c r="O46" s="183"/>
      <c r="P46" s="205"/>
      <c r="Q46" s="205"/>
    </row>
    <row r="47" spans="1:17" s="42" customFormat="1" ht="18" hidden="1" customHeight="1" x14ac:dyDescent="0.3">
      <c r="A47" s="1243"/>
      <c r="B47" s="26" t="s">
        <v>157</v>
      </c>
      <c r="C47" s="36" t="s">
        <v>158</v>
      </c>
      <c r="D47" s="37" t="s">
        <v>159</v>
      </c>
      <c r="E47" s="38">
        <v>8200000</v>
      </c>
      <c r="F47" s="216"/>
      <c r="G47" s="38">
        <v>8200000</v>
      </c>
      <c r="H47" s="38"/>
      <c r="I47" s="38"/>
      <c r="J47" s="38"/>
      <c r="K47" s="26">
        <f t="shared" si="3"/>
        <v>8200000</v>
      </c>
      <c r="L47" s="26">
        <f t="shared" si="2"/>
        <v>0</v>
      </c>
      <c r="M47" s="41"/>
      <c r="N47" s="41"/>
      <c r="O47" s="183"/>
      <c r="P47" s="205"/>
      <c r="Q47" s="205"/>
    </row>
    <row r="48" spans="1:17" s="42" customFormat="1" ht="18" hidden="1" customHeight="1" x14ac:dyDescent="0.3">
      <c r="A48" s="1243"/>
      <c r="B48" s="26" t="s">
        <v>160</v>
      </c>
      <c r="C48" s="36" t="s">
        <v>161</v>
      </c>
      <c r="D48" s="37" t="s">
        <v>162</v>
      </c>
      <c r="E48" s="38">
        <v>58500000</v>
      </c>
      <c r="F48" s="216">
        <v>58500000</v>
      </c>
      <c r="G48" s="38">
        <v>40000000</v>
      </c>
      <c r="H48" s="38">
        <v>18500000</v>
      </c>
      <c r="I48" s="38"/>
      <c r="J48" s="38"/>
      <c r="K48" s="26">
        <f t="shared" si="3"/>
        <v>58500000</v>
      </c>
      <c r="L48" s="26">
        <f t="shared" si="2"/>
        <v>0</v>
      </c>
      <c r="M48" s="41"/>
      <c r="N48" s="41"/>
      <c r="O48" s="183"/>
      <c r="P48" s="205"/>
      <c r="Q48" s="205"/>
    </row>
    <row r="49" spans="1:20" s="42" customFormat="1" ht="18" hidden="1" customHeight="1" x14ac:dyDescent="0.3">
      <c r="A49" s="1243"/>
      <c r="B49" s="26" t="s">
        <v>163</v>
      </c>
      <c r="C49" s="36" t="s">
        <v>164</v>
      </c>
      <c r="D49" s="37" t="s">
        <v>165</v>
      </c>
      <c r="E49" s="38"/>
      <c r="F49" s="216">
        <v>40140000</v>
      </c>
      <c r="G49" s="38">
        <v>40140000</v>
      </c>
      <c r="H49" s="38"/>
      <c r="I49" s="38"/>
      <c r="J49" s="38"/>
      <c r="K49" s="26">
        <f t="shared" si="3"/>
        <v>40140000</v>
      </c>
      <c r="L49" s="26">
        <f t="shared" si="2"/>
        <v>0</v>
      </c>
      <c r="M49" s="41"/>
      <c r="N49" s="41"/>
      <c r="O49" s="183"/>
      <c r="P49" s="205"/>
      <c r="Q49" s="205"/>
    </row>
    <row r="50" spans="1:20" s="42" customFormat="1" ht="18" hidden="1" customHeight="1" x14ac:dyDescent="0.3">
      <c r="A50" s="1243"/>
      <c r="B50" s="26" t="s">
        <v>166</v>
      </c>
      <c r="C50" s="36" t="s">
        <v>167</v>
      </c>
      <c r="D50" s="37" t="s">
        <v>168</v>
      </c>
      <c r="E50" s="38">
        <v>3675000</v>
      </c>
      <c r="F50" s="216"/>
      <c r="G50" s="38">
        <v>3675000</v>
      </c>
      <c r="H50" s="38"/>
      <c r="I50" s="38"/>
      <c r="J50" s="38"/>
      <c r="K50" s="26">
        <f t="shared" si="3"/>
        <v>3675000</v>
      </c>
      <c r="L50" s="26"/>
      <c r="M50" s="41"/>
      <c r="N50" s="41"/>
      <c r="O50" s="183"/>
      <c r="P50" s="205"/>
      <c r="Q50" s="205"/>
    </row>
    <row r="51" spans="1:20" s="42" customFormat="1" ht="18" hidden="1" customHeight="1" x14ac:dyDescent="0.3">
      <c r="A51" s="1243"/>
      <c r="B51" s="26" t="s">
        <v>169</v>
      </c>
      <c r="C51" s="36" t="s">
        <v>170</v>
      </c>
      <c r="D51" s="503" t="s">
        <v>171</v>
      </c>
      <c r="E51" s="38"/>
      <c r="F51" s="216">
        <v>97092000</v>
      </c>
      <c r="G51" s="38">
        <v>97092000</v>
      </c>
      <c r="H51" s="38"/>
      <c r="I51" s="38"/>
      <c r="J51" s="38"/>
      <c r="K51" s="38">
        <f t="shared" si="3"/>
        <v>97092000</v>
      </c>
      <c r="L51" s="38"/>
      <c r="M51" s="41"/>
      <c r="N51" s="41"/>
      <c r="O51" s="183"/>
      <c r="P51" s="205"/>
      <c r="Q51" s="205"/>
    </row>
    <row r="52" spans="1:20" s="42" customFormat="1" ht="18" hidden="1" customHeight="1" x14ac:dyDescent="0.3">
      <c r="A52" s="1243"/>
      <c r="B52" s="26"/>
      <c r="C52" s="36" t="s">
        <v>172</v>
      </c>
      <c r="D52" s="503" t="s">
        <v>173</v>
      </c>
      <c r="E52" s="38">
        <v>18300000</v>
      </c>
      <c r="F52" s="216"/>
      <c r="G52" s="38">
        <v>18300000</v>
      </c>
      <c r="H52" s="38"/>
      <c r="I52" s="38"/>
      <c r="J52" s="38"/>
      <c r="K52" s="38">
        <f t="shared" si="3"/>
        <v>18300000</v>
      </c>
      <c r="L52" s="26">
        <f>IF(F52="",E52-K52,F52-K52)</f>
        <v>0</v>
      </c>
      <c r="M52" s="41"/>
      <c r="N52" s="41"/>
      <c r="O52" s="183"/>
      <c r="P52" s="205"/>
      <c r="Q52" s="205"/>
    </row>
    <row r="53" spans="1:20" s="128" customFormat="1" ht="25.5" hidden="1" customHeight="1" x14ac:dyDescent="0.3">
      <c r="A53" s="1243"/>
      <c r="B53" s="26" t="s">
        <v>174</v>
      </c>
      <c r="C53" s="109" t="s">
        <v>175</v>
      </c>
      <c r="D53" s="110" t="s">
        <v>176</v>
      </c>
      <c r="E53" s="111"/>
      <c r="F53" s="29"/>
      <c r="G53" s="111">
        <v>14023217</v>
      </c>
      <c r="H53" s="111"/>
      <c r="I53" s="111"/>
      <c r="J53" s="111"/>
      <c r="K53" s="111">
        <f t="shared" si="3"/>
        <v>14023217</v>
      </c>
      <c r="L53" s="111"/>
      <c r="M53" s="115"/>
      <c r="N53" s="115"/>
      <c r="O53" s="202"/>
      <c r="P53" s="206"/>
      <c r="Q53" s="206"/>
    </row>
    <row r="54" spans="1:20" s="128" customFormat="1" ht="21" hidden="1" customHeight="1" x14ac:dyDescent="0.3">
      <c r="A54" s="1243"/>
      <c r="B54" s="26" t="s">
        <v>177</v>
      </c>
      <c r="C54" s="109" t="s">
        <v>178</v>
      </c>
      <c r="D54" s="110" t="s">
        <v>179</v>
      </c>
      <c r="E54" s="111"/>
      <c r="F54" s="29"/>
      <c r="G54" s="111">
        <v>8767550</v>
      </c>
      <c r="H54" s="111"/>
      <c r="I54" s="111"/>
      <c r="J54" s="111"/>
      <c r="K54" s="111">
        <f t="shared" si="3"/>
        <v>8767550</v>
      </c>
      <c r="L54" s="111"/>
      <c r="M54" s="115"/>
      <c r="N54" s="115"/>
      <c r="O54" s="202"/>
      <c r="P54" s="206"/>
      <c r="Q54" s="206"/>
    </row>
    <row r="55" spans="1:20" s="128" customFormat="1" ht="21.75" hidden="1" customHeight="1" x14ac:dyDescent="0.3">
      <c r="A55" s="1243"/>
      <c r="B55" s="26" t="s">
        <v>180</v>
      </c>
      <c r="C55" s="109" t="s">
        <v>181</v>
      </c>
      <c r="D55" s="129" t="s">
        <v>182</v>
      </c>
      <c r="E55" s="111">
        <v>25000000</v>
      </c>
      <c r="F55" s="29"/>
      <c r="G55" s="111">
        <v>15000000</v>
      </c>
      <c r="H55" s="111">
        <v>10000000</v>
      </c>
      <c r="I55" s="111"/>
      <c r="J55" s="111"/>
      <c r="K55" s="111">
        <f t="shared" si="3"/>
        <v>25000000</v>
      </c>
      <c r="L55" s="26">
        <f>IF(F55="",E55-K55,F55-K55)</f>
        <v>0</v>
      </c>
      <c r="M55" s="115"/>
      <c r="N55" s="115"/>
      <c r="O55" s="202"/>
      <c r="Q55" s="310"/>
    </row>
    <row r="56" spans="1:20" s="128" customFormat="1" ht="21.75" hidden="1" customHeight="1" x14ac:dyDescent="0.3">
      <c r="A56" s="1243"/>
      <c r="B56" s="26" t="s">
        <v>183</v>
      </c>
      <c r="C56" s="109" t="s">
        <v>184</v>
      </c>
      <c r="D56" s="129" t="s">
        <v>182</v>
      </c>
      <c r="E56" s="111">
        <f>G56+H56+I56</f>
        <v>99341661</v>
      </c>
      <c r="F56" s="358"/>
      <c r="G56" s="111">
        <v>31209484</v>
      </c>
      <c r="H56" s="111">
        <v>38329679</v>
      </c>
      <c r="I56" s="111">
        <v>29802498</v>
      </c>
      <c r="J56" s="111"/>
      <c r="K56" s="111">
        <f t="shared" si="3"/>
        <v>99341661</v>
      </c>
      <c r="L56" s="26"/>
      <c r="M56" s="115"/>
      <c r="N56" s="115"/>
      <c r="O56" s="202"/>
      <c r="Q56" s="310"/>
    </row>
    <row r="57" spans="1:20" s="128" customFormat="1" ht="24.75" hidden="1" customHeight="1" x14ac:dyDescent="0.3">
      <c r="A57" s="1244"/>
      <c r="B57" s="26" t="s">
        <v>185</v>
      </c>
      <c r="C57" s="109" t="s">
        <v>186</v>
      </c>
      <c r="D57" s="129" t="s">
        <v>182</v>
      </c>
      <c r="E57" s="82">
        <v>30000000</v>
      </c>
      <c r="F57" s="1179"/>
      <c r="G57" s="82">
        <v>15000000</v>
      </c>
      <c r="H57" s="82">
        <v>15000000</v>
      </c>
      <c r="I57" s="82"/>
      <c r="J57" s="82"/>
      <c r="K57" s="111">
        <f t="shared" si="3"/>
        <v>30000000</v>
      </c>
      <c r="L57" s="111"/>
      <c r="M57" s="133"/>
      <c r="N57" s="133"/>
      <c r="O57" s="203"/>
      <c r="Q57" s="310"/>
    </row>
    <row r="58" spans="1:20" s="128" customFormat="1" ht="24.75" hidden="1" customHeight="1" x14ac:dyDescent="0.3">
      <c r="A58" s="1244"/>
      <c r="B58" s="26"/>
      <c r="C58" s="100" t="s">
        <v>187</v>
      </c>
      <c r="D58" s="155" t="s">
        <v>188</v>
      </c>
      <c r="E58" s="82"/>
      <c r="F58" s="1179"/>
      <c r="G58" s="82">
        <v>10000000</v>
      </c>
      <c r="H58" s="82"/>
      <c r="I58" s="82"/>
      <c r="J58" s="82"/>
      <c r="K58" s="111">
        <f t="shared" si="3"/>
        <v>10000000</v>
      </c>
      <c r="L58" s="82"/>
      <c r="M58" s="133"/>
      <c r="N58" s="610"/>
      <c r="O58" s="611"/>
      <c r="Q58" s="310"/>
    </row>
    <row r="59" spans="1:20" s="128" customFormat="1" ht="24.75" hidden="1" customHeight="1" x14ac:dyDescent="0.3">
      <c r="A59" s="1244"/>
      <c r="B59" s="26"/>
      <c r="C59" s="100" t="s">
        <v>189</v>
      </c>
      <c r="D59" s="155" t="s">
        <v>190</v>
      </c>
      <c r="E59" s="82">
        <v>41039000</v>
      </c>
      <c r="F59" s="1179">
        <v>41039000</v>
      </c>
      <c r="G59" s="82">
        <v>41039000</v>
      </c>
      <c r="H59" s="82"/>
      <c r="I59" s="82"/>
      <c r="J59" s="82"/>
      <c r="K59" s="111">
        <f>SUM(G59:J59)</f>
        <v>41039000</v>
      </c>
      <c r="L59" s="82"/>
      <c r="M59" s="133"/>
      <c r="N59" s="610"/>
      <c r="O59" s="611"/>
      <c r="Q59" s="310"/>
    </row>
    <row r="60" spans="1:20" s="52" customFormat="1" ht="21.75" hidden="1" customHeight="1" thickBot="1" x14ac:dyDescent="0.35">
      <c r="A60" s="1244"/>
      <c r="B60" s="26" t="s">
        <v>191</v>
      </c>
      <c r="C60" s="53" t="s">
        <v>192</v>
      </c>
      <c r="D60" s="54"/>
      <c r="E60" s="1179"/>
      <c r="F60" s="1179"/>
      <c r="G60" s="1179">
        <f>Q29</f>
        <v>40180000</v>
      </c>
      <c r="H60" s="1179"/>
      <c r="I60" s="1179"/>
      <c r="J60" s="1179"/>
      <c r="K60" s="1179">
        <f t="shared" si="3"/>
        <v>40180000</v>
      </c>
      <c r="L60" s="1179"/>
      <c r="M60" s="98"/>
      <c r="N60" s="49"/>
      <c r="O60" s="356"/>
      <c r="Q60" s="314"/>
    </row>
    <row r="61" spans="1:20" ht="27.75" hidden="1" customHeight="1" thickBot="1" x14ac:dyDescent="0.35">
      <c r="A61" s="1245"/>
      <c r="B61" s="185"/>
      <c r="C61" s="185"/>
      <c r="D61" s="185"/>
      <c r="E61" s="185"/>
      <c r="F61" s="217"/>
      <c r="G61" s="185"/>
      <c r="H61" s="185"/>
      <c r="I61" s="185"/>
      <c r="J61" s="185"/>
      <c r="K61" s="287">
        <f>SUM(K7:K60)</f>
        <v>2002064861</v>
      </c>
      <c r="L61" s="286">
        <f>SUM(L7:L60)</f>
        <v>33391000</v>
      </c>
      <c r="M61" s="186"/>
      <c r="N61" s="194"/>
      <c r="O61" s="211"/>
      <c r="P61" s="212"/>
      <c r="Q61" s="213"/>
    </row>
    <row r="62" spans="1:20" ht="21" customHeight="1" thickTop="1" x14ac:dyDescent="0.3">
      <c r="A62" s="1246" t="s">
        <v>193</v>
      </c>
      <c r="B62" s="181" t="s">
        <v>194</v>
      </c>
      <c r="C62" s="188" t="s">
        <v>31</v>
      </c>
      <c r="D62" s="189" t="s">
        <v>195</v>
      </c>
      <c r="E62" s="190">
        <v>76292735</v>
      </c>
      <c r="F62" s="218">
        <v>82711000</v>
      </c>
      <c r="G62" s="190">
        <v>22887800</v>
      </c>
      <c r="H62" s="190">
        <v>30517094</v>
      </c>
      <c r="I62" s="190">
        <v>25000000</v>
      </c>
      <c r="J62" s="190">
        <f>2500000+1806103</f>
        <v>4306103</v>
      </c>
      <c r="K62" s="181">
        <f t="shared" ref="K62:K100" si="4">SUM(G62:J62)</f>
        <v>82710997</v>
      </c>
      <c r="L62" s="26" t="s">
        <v>2</v>
      </c>
      <c r="M62" s="191"/>
      <c r="N62" s="191"/>
      <c r="O62" s="210"/>
    </row>
    <row r="63" spans="1:20" ht="21" hidden="1" customHeight="1" x14ac:dyDescent="0.3">
      <c r="A63" s="1247"/>
      <c r="B63" s="26" t="s">
        <v>196</v>
      </c>
      <c r="C63" s="109" t="s">
        <v>50</v>
      </c>
      <c r="D63" s="110" t="s">
        <v>51</v>
      </c>
      <c r="E63" s="111">
        <v>50501000</v>
      </c>
      <c r="F63" s="29"/>
      <c r="G63" s="111">
        <v>15150300</v>
      </c>
      <c r="H63" s="111">
        <v>20200400</v>
      </c>
      <c r="I63" s="111">
        <f>15150130+170</f>
        <v>15150300</v>
      </c>
      <c r="J63" s="111"/>
      <c r="K63" s="26">
        <f t="shared" si="4"/>
        <v>50501000</v>
      </c>
      <c r="L63" s="26">
        <f t="shared" ref="L63:L72" si="5">IF(F63="",E63-K63,F63-K63)</f>
        <v>0</v>
      </c>
      <c r="M63" s="32" t="s">
        <v>197</v>
      </c>
      <c r="N63" s="32" t="s">
        <v>198</v>
      </c>
      <c r="O63" s="192">
        <v>43830</v>
      </c>
      <c r="Q63" s="311"/>
      <c r="R63" s="209"/>
      <c r="S63" s="209"/>
      <c r="T63" s="209"/>
    </row>
    <row r="64" spans="1:20" s="4" customFormat="1" ht="22.5" hidden="1" customHeight="1" x14ac:dyDescent="0.25">
      <c r="A64" s="1247"/>
      <c r="B64" s="26" t="s">
        <v>20</v>
      </c>
      <c r="C64" s="109" t="s">
        <v>199</v>
      </c>
      <c r="D64" s="109" t="s">
        <v>200</v>
      </c>
      <c r="E64" s="111">
        <v>2100000</v>
      </c>
      <c r="F64" s="29"/>
      <c r="G64" s="111">
        <v>2100000</v>
      </c>
      <c r="H64" s="111"/>
      <c r="I64" s="111"/>
      <c r="J64" s="111"/>
      <c r="K64" s="26">
        <f t="shared" si="4"/>
        <v>2100000</v>
      </c>
      <c r="L64" s="26">
        <f t="shared" si="5"/>
        <v>0</v>
      </c>
      <c r="M64" s="51"/>
      <c r="N64" s="51"/>
      <c r="O64" s="184"/>
      <c r="Q64" s="1"/>
    </row>
    <row r="65" spans="1:18" s="382" customFormat="1" ht="21" hidden="1" customHeight="1" x14ac:dyDescent="0.3">
      <c r="A65" s="1247"/>
      <c r="B65" s="112" t="s">
        <v>24</v>
      </c>
      <c r="C65" s="378" t="s">
        <v>201</v>
      </c>
      <c r="D65" s="379" t="s">
        <v>200</v>
      </c>
      <c r="E65" s="112">
        <v>16095745</v>
      </c>
      <c r="F65" s="112"/>
      <c r="G65" s="112">
        <v>8047872</v>
      </c>
      <c r="H65" s="112">
        <v>6438298</v>
      </c>
      <c r="I65" s="112">
        <v>1609575</v>
      </c>
      <c r="J65" s="112"/>
      <c r="K65" s="112">
        <f t="shared" si="4"/>
        <v>16095745</v>
      </c>
      <c r="L65" s="112">
        <f t="shared" si="5"/>
        <v>0</v>
      </c>
      <c r="M65" s="380" t="s">
        <v>202</v>
      </c>
      <c r="N65" s="380" t="s">
        <v>203</v>
      </c>
      <c r="O65" s="381">
        <v>43829</v>
      </c>
    </row>
    <row r="66" spans="1:18" s="382" customFormat="1" ht="21" hidden="1" customHeight="1" x14ac:dyDescent="0.3">
      <c r="A66" s="1247"/>
      <c r="B66" s="112" t="s">
        <v>26</v>
      </c>
      <c r="C66" s="378" t="s">
        <v>34</v>
      </c>
      <c r="D66" s="379" t="s">
        <v>204</v>
      </c>
      <c r="E66" s="112">
        <f>73173000*1.1</f>
        <v>80490300</v>
      </c>
      <c r="F66" s="112">
        <v>87041460</v>
      </c>
      <c r="G66" s="112">
        <v>24147090</v>
      </c>
      <c r="H66" s="112">
        <v>32196120</v>
      </c>
      <c r="I66" s="112">
        <v>30698250</v>
      </c>
      <c r="J66" s="112"/>
      <c r="K66" s="112">
        <f t="shared" si="4"/>
        <v>87041460</v>
      </c>
      <c r="L66" s="112">
        <f t="shared" si="5"/>
        <v>0</v>
      </c>
      <c r="M66" s="380" t="s">
        <v>205</v>
      </c>
      <c r="N66" s="380"/>
      <c r="O66" s="383"/>
      <c r="P66" s="179" t="s">
        <v>206</v>
      </c>
      <c r="Q66" s="453"/>
      <c r="R66" s="454"/>
    </row>
    <row r="67" spans="1:18" s="382" customFormat="1" ht="21" hidden="1" customHeight="1" x14ac:dyDescent="0.3">
      <c r="A67" s="1247"/>
      <c r="B67" s="112" t="s">
        <v>28</v>
      </c>
      <c r="C67" s="378" t="s">
        <v>207</v>
      </c>
      <c r="D67" s="379" t="s">
        <v>176</v>
      </c>
      <c r="E67" s="112">
        <v>7755000</v>
      </c>
      <c r="F67" s="112"/>
      <c r="G67" s="112">
        <v>7755000</v>
      </c>
      <c r="H67" s="112"/>
      <c r="I67" s="112"/>
      <c r="J67" s="112"/>
      <c r="K67" s="112">
        <f t="shared" si="4"/>
        <v>7755000</v>
      </c>
      <c r="L67" s="112">
        <f t="shared" si="5"/>
        <v>0</v>
      </c>
      <c r="M67" s="380"/>
      <c r="N67" s="380"/>
      <c r="O67" s="383"/>
      <c r="P67" s="384" t="s">
        <v>71</v>
      </c>
      <c r="Q67" s="385">
        <v>1950000</v>
      </c>
    </row>
    <row r="68" spans="1:18" s="382" customFormat="1" ht="21" hidden="1" customHeight="1" x14ac:dyDescent="0.3">
      <c r="A68" s="1247"/>
      <c r="B68" s="112" t="s">
        <v>30</v>
      </c>
      <c r="C68" s="378" t="s">
        <v>208</v>
      </c>
      <c r="D68" s="379" t="s">
        <v>200</v>
      </c>
      <c r="E68" s="112">
        <v>10264703</v>
      </c>
      <c r="F68" s="112"/>
      <c r="G68" s="112">
        <v>5132351</v>
      </c>
      <c r="H68" s="112">
        <v>4105881</v>
      </c>
      <c r="I68" s="112">
        <v>1026471</v>
      </c>
      <c r="J68" s="112"/>
      <c r="K68" s="112">
        <f t="shared" si="4"/>
        <v>10264703</v>
      </c>
      <c r="L68" s="112">
        <f t="shared" si="5"/>
        <v>0</v>
      </c>
      <c r="M68" s="380" t="s">
        <v>209</v>
      </c>
      <c r="N68" s="380"/>
      <c r="O68" s="383"/>
      <c r="P68" s="384" t="s">
        <v>82</v>
      </c>
      <c r="Q68" s="385">
        <v>4500000</v>
      </c>
    </row>
    <row r="69" spans="1:18" s="4" customFormat="1" ht="39.75" hidden="1" customHeight="1" x14ac:dyDescent="0.25">
      <c r="A69" s="1247"/>
      <c r="B69" s="26" t="s">
        <v>33</v>
      </c>
      <c r="C69" s="109" t="s">
        <v>210</v>
      </c>
      <c r="D69" s="109" t="s">
        <v>200</v>
      </c>
      <c r="E69" s="111">
        <v>13400000</v>
      </c>
      <c r="F69" s="29"/>
      <c r="G69" s="111">
        <v>13400000</v>
      </c>
      <c r="H69" s="111"/>
      <c r="I69" s="111"/>
      <c r="J69" s="111"/>
      <c r="K69" s="26">
        <f t="shared" si="4"/>
        <v>13400000</v>
      </c>
      <c r="L69" s="26">
        <f t="shared" si="5"/>
        <v>0</v>
      </c>
      <c r="M69" s="115"/>
      <c r="N69" s="51"/>
      <c r="O69" s="184"/>
      <c r="P69" s="452" t="s">
        <v>86</v>
      </c>
      <c r="Q69" s="329">
        <v>5950000</v>
      </c>
    </row>
    <row r="70" spans="1:18" ht="21" hidden="1" customHeight="1" x14ac:dyDescent="0.3">
      <c r="A70" s="1247"/>
      <c r="B70" s="26" t="s">
        <v>39</v>
      </c>
      <c r="C70" s="109" t="s">
        <v>211</v>
      </c>
      <c r="D70" s="129" t="s">
        <v>100</v>
      </c>
      <c r="E70" s="111">
        <v>266145000</v>
      </c>
      <c r="F70" s="29">
        <v>296536900</v>
      </c>
      <c r="G70" s="111">
        <v>79843500</v>
      </c>
      <c r="H70" s="111">
        <v>106458000</v>
      </c>
      <c r="I70" s="111">
        <v>96756400</v>
      </c>
      <c r="J70" s="111"/>
      <c r="K70" s="26">
        <f t="shared" si="4"/>
        <v>283057900</v>
      </c>
      <c r="L70" s="26">
        <f t="shared" si="5"/>
        <v>13479000</v>
      </c>
      <c r="M70" s="115" t="s">
        <v>212</v>
      </c>
      <c r="N70" s="51"/>
      <c r="O70" s="184"/>
      <c r="P70" s="232" t="s">
        <v>90</v>
      </c>
      <c r="Q70" s="313">
        <v>8550000</v>
      </c>
    </row>
    <row r="71" spans="1:18" ht="21" hidden="1" customHeight="1" x14ac:dyDescent="0.3">
      <c r="A71" s="1247"/>
      <c r="B71" s="26" t="s">
        <v>44</v>
      </c>
      <c r="C71" s="109" t="s">
        <v>213</v>
      </c>
      <c r="D71" s="129" t="s">
        <v>41</v>
      </c>
      <c r="E71" s="111">
        <v>21559450</v>
      </c>
      <c r="F71" s="29"/>
      <c r="G71" s="111">
        <v>21559450</v>
      </c>
      <c r="H71" s="111"/>
      <c r="I71" s="111"/>
      <c r="J71" s="111"/>
      <c r="K71" s="26">
        <f t="shared" si="4"/>
        <v>21559450</v>
      </c>
      <c r="L71" s="26">
        <f t="shared" si="5"/>
        <v>0</v>
      </c>
      <c r="M71" s="115" t="s">
        <v>47</v>
      </c>
      <c r="N71" s="51"/>
      <c r="O71" s="184"/>
      <c r="P71" s="232" t="s">
        <v>214</v>
      </c>
      <c r="Q71" s="313">
        <v>300000</v>
      </c>
    </row>
    <row r="72" spans="1:18" ht="21" hidden="1" customHeight="1" x14ac:dyDescent="0.3">
      <c r="A72" s="1247"/>
      <c r="B72" s="26" t="s">
        <v>49</v>
      </c>
      <c r="C72" s="109" t="s">
        <v>215</v>
      </c>
      <c r="D72" s="129" t="s">
        <v>216</v>
      </c>
      <c r="E72" s="111">
        <v>129292625</v>
      </c>
      <c r="F72" s="111">
        <v>129292625</v>
      </c>
      <c r="G72" s="111">
        <v>33735450</v>
      </c>
      <c r="H72" s="111">
        <v>35261625</v>
      </c>
      <c r="I72" s="111">
        <v>25033925</v>
      </c>
      <c r="J72" s="111"/>
      <c r="K72" s="26">
        <f t="shared" si="4"/>
        <v>94031000</v>
      </c>
      <c r="L72" s="26">
        <f t="shared" si="5"/>
        <v>35261625</v>
      </c>
      <c r="M72" s="115" t="s">
        <v>47</v>
      </c>
      <c r="N72" s="51" t="s">
        <v>217</v>
      </c>
      <c r="O72" s="192">
        <v>43782</v>
      </c>
      <c r="P72" s="232" t="s">
        <v>97</v>
      </c>
      <c r="Q72" s="313">
        <v>1810000</v>
      </c>
      <c r="R72" s="5" t="s">
        <v>218</v>
      </c>
    </row>
    <row r="73" spans="1:18" s="42" customFormat="1" ht="21" hidden="1" customHeight="1" x14ac:dyDescent="0.3">
      <c r="A73" s="1247"/>
      <c r="B73" s="38" t="s">
        <v>55</v>
      </c>
      <c r="C73" s="378" t="s">
        <v>219</v>
      </c>
      <c r="D73" s="379" t="s">
        <v>220</v>
      </c>
      <c r="E73" s="538" t="s">
        <v>221</v>
      </c>
      <c r="F73" s="216"/>
      <c r="G73" s="112">
        <v>3000000</v>
      </c>
      <c r="H73" s="112"/>
      <c r="I73" s="112"/>
      <c r="J73" s="112"/>
      <c r="K73" s="38">
        <f t="shared" si="4"/>
        <v>3000000</v>
      </c>
      <c r="L73" s="38"/>
      <c r="M73" s="380"/>
      <c r="N73" s="555"/>
      <c r="O73" s="183"/>
      <c r="P73" s="533"/>
      <c r="Q73" s="522">
        <f>SUM(Q67:Q72)</f>
        <v>23060000</v>
      </c>
    </row>
    <row r="74" spans="1:18" ht="21" hidden="1" customHeight="1" x14ac:dyDescent="0.3">
      <c r="A74" s="1247"/>
      <c r="B74" s="26" t="s">
        <v>59</v>
      </c>
      <c r="C74" s="109" t="s">
        <v>222</v>
      </c>
      <c r="D74" s="129" t="s">
        <v>51</v>
      </c>
      <c r="E74" s="111">
        <v>8157600</v>
      </c>
      <c r="F74" s="29">
        <v>8157600</v>
      </c>
      <c r="G74" s="111">
        <v>8157600</v>
      </c>
      <c r="H74" s="111"/>
      <c r="I74" s="111"/>
      <c r="J74" s="111"/>
      <c r="K74" s="26">
        <f t="shared" si="4"/>
        <v>8157600</v>
      </c>
      <c r="L74" s="26">
        <f>IF(F74="",E74-K74,F74-K74)</f>
        <v>0</v>
      </c>
      <c r="M74" s="115" t="s">
        <v>223</v>
      </c>
      <c r="N74" s="51"/>
      <c r="O74" s="192"/>
      <c r="P74" s="232"/>
      <c r="Q74" s="313"/>
    </row>
    <row r="75" spans="1:18" ht="21" hidden="1" customHeight="1" x14ac:dyDescent="0.3">
      <c r="A75" s="1247"/>
      <c r="B75" s="26" t="s">
        <v>63</v>
      </c>
      <c r="C75" s="109" t="s">
        <v>224</v>
      </c>
      <c r="D75" s="129" t="s">
        <v>225</v>
      </c>
      <c r="E75" s="111">
        <v>6900000</v>
      </c>
      <c r="F75" s="29"/>
      <c r="G75" s="111">
        <v>900000</v>
      </c>
      <c r="H75" s="111">
        <v>6000000</v>
      </c>
      <c r="I75" s="111"/>
      <c r="J75" s="111"/>
      <c r="K75" s="26">
        <f t="shared" si="4"/>
        <v>6900000</v>
      </c>
      <c r="L75" s="26">
        <f>IF(F75="",E75-K75,F75-K75)</f>
        <v>0</v>
      </c>
      <c r="M75" s="115"/>
      <c r="N75" s="51"/>
      <c r="O75" s="192"/>
      <c r="P75" s="232"/>
      <c r="Q75" s="313"/>
    </row>
    <row r="76" spans="1:18" ht="21" hidden="1" customHeight="1" x14ac:dyDescent="0.3">
      <c r="A76" s="1248"/>
      <c r="B76" s="26" t="s">
        <v>67</v>
      </c>
      <c r="C76" s="100" t="s">
        <v>123</v>
      </c>
      <c r="D76" s="155" t="s">
        <v>124</v>
      </c>
      <c r="E76" s="82">
        <f>G76/0.8</f>
        <v>26400000</v>
      </c>
      <c r="F76" s="1179"/>
      <c r="G76" s="82">
        <v>21120000</v>
      </c>
      <c r="H76" s="82"/>
      <c r="I76" s="82"/>
      <c r="J76" s="82"/>
      <c r="K76" s="26">
        <f t="shared" si="4"/>
        <v>21120000</v>
      </c>
      <c r="L76" s="26">
        <f>IF(F76="",E76-K76,F76-K76)</f>
        <v>5280000</v>
      </c>
      <c r="M76" s="133"/>
      <c r="N76" s="98"/>
      <c r="O76" s="235"/>
      <c r="P76" s="232"/>
      <c r="Q76" s="313"/>
    </row>
    <row r="77" spans="1:18" ht="21" hidden="1" customHeight="1" x14ac:dyDescent="0.3">
      <c r="A77" s="1248"/>
      <c r="B77" s="26" t="s">
        <v>72</v>
      </c>
      <c r="C77" s="100" t="s">
        <v>79</v>
      </c>
      <c r="D77" s="155" t="s">
        <v>226</v>
      </c>
      <c r="E77" s="82">
        <v>6550000</v>
      </c>
      <c r="F77" s="1179"/>
      <c r="G77" s="82">
        <v>3000000</v>
      </c>
      <c r="H77" s="82"/>
      <c r="I77" s="82"/>
      <c r="J77" s="82"/>
      <c r="K77" s="1172">
        <f t="shared" si="4"/>
        <v>3000000</v>
      </c>
      <c r="L77" s="26"/>
      <c r="M77" s="133"/>
      <c r="N77" s="98"/>
      <c r="O77" s="235"/>
      <c r="P77" s="232"/>
      <c r="Q77" s="313"/>
    </row>
    <row r="78" spans="1:18" ht="21" hidden="1" customHeight="1" x14ac:dyDescent="0.3">
      <c r="A78" s="1248"/>
      <c r="B78" s="26" t="s">
        <v>74</v>
      </c>
      <c r="C78" s="100" t="s">
        <v>227</v>
      </c>
      <c r="D78" s="155" t="s">
        <v>114</v>
      </c>
      <c r="E78" s="82">
        <v>13748000</v>
      </c>
      <c r="F78" s="1179"/>
      <c r="G78" s="82">
        <v>13748000</v>
      </c>
      <c r="H78" s="82"/>
      <c r="I78" s="82"/>
      <c r="J78" s="82"/>
      <c r="K78" s="26">
        <f t="shared" si="4"/>
        <v>13748000</v>
      </c>
      <c r="L78" s="26">
        <f t="shared" ref="L78:L93" si="6">IF(F78="",E78-K78,F78-K78)</f>
        <v>0</v>
      </c>
      <c r="M78" s="133"/>
      <c r="N78" s="98"/>
      <c r="O78" s="235"/>
      <c r="P78" s="232"/>
      <c r="Q78" s="313"/>
    </row>
    <row r="79" spans="1:18" ht="21" hidden="1" customHeight="1" x14ac:dyDescent="0.3">
      <c r="A79" s="1248"/>
      <c r="B79" s="26" t="s">
        <v>78</v>
      </c>
      <c r="C79" s="100" t="s">
        <v>228</v>
      </c>
      <c r="D79" s="155" t="s">
        <v>229</v>
      </c>
      <c r="E79" s="82">
        <v>31075000</v>
      </c>
      <c r="F79" s="1179">
        <v>33731500</v>
      </c>
      <c r="G79" s="82">
        <v>15537500</v>
      </c>
      <c r="H79" s="82">
        <v>18194000</v>
      </c>
      <c r="I79" s="82"/>
      <c r="J79" s="82"/>
      <c r="K79" s="26">
        <f t="shared" si="4"/>
        <v>33731500</v>
      </c>
      <c r="L79" s="26">
        <f t="shared" si="6"/>
        <v>0</v>
      </c>
      <c r="M79" s="133" t="s">
        <v>230</v>
      </c>
      <c r="N79" s="319" t="s">
        <v>231</v>
      </c>
      <c r="O79" s="235">
        <v>43879</v>
      </c>
      <c r="P79" s="232"/>
      <c r="Q79" s="313"/>
    </row>
    <row r="80" spans="1:18" ht="21" hidden="1" customHeight="1" x14ac:dyDescent="0.3">
      <c r="A80" s="1248"/>
      <c r="B80" s="26" t="s">
        <v>83</v>
      </c>
      <c r="C80" s="100" t="s">
        <v>232</v>
      </c>
      <c r="D80" s="155" t="s">
        <v>233</v>
      </c>
      <c r="E80" s="82">
        <v>10604075</v>
      </c>
      <c r="F80" s="1179">
        <v>12020000</v>
      </c>
      <c r="G80" s="82">
        <v>6000000</v>
      </c>
      <c r="H80" s="82">
        <v>6020000</v>
      </c>
      <c r="I80" s="82"/>
      <c r="J80" s="82"/>
      <c r="K80" s="26">
        <f t="shared" si="4"/>
        <v>12020000</v>
      </c>
      <c r="L80" s="26">
        <f t="shared" si="6"/>
        <v>0</v>
      </c>
      <c r="M80" s="133"/>
      <c r="N80" s="320"/>
      <c r="O80" s="235"/>
      <c r="P80" s="232"/>
      <c r="Q80" s="313"/>
    </row>
    <row r="81" spans="1:17" ht="21" hidden="1" customHeight="1" x14ac:dyDescent="0.3">
      <c r="A81" s="1248"/>
      <c r="B81" s="26" t="s">
        <v>91</v>
      </c>
      <c r="C81" s="100" t="s">
        <v>234</v>
      </c>
      <c r="D81" s="155" t="s">
        <v>235</v>
      </c>
      <c r="E81" s="82">
        <v>860000</v>
      </c>
      <c r="F81" s="1179"/>
      <c r="G81" s="82">
        <v>860000</v>
      </c>
      <c r="H81" s="82"/>
      <c r="I81" s="82"/>
      <c r="J81" s="82"/>
      <c r="K81" s="1172">
        <f t="shared" si="4"/>
        <v>860000</v>
      </c>
      <c r="L81" s="26">
        <f t="shared" si="6"/>
        <v>0</v>
      </c>
      <c r="M81" s="133"/>
      <c r="N81" s="98"/>
      <c r="O81" s="235"/>
      <c r="P81" s="232"/>
      <c r="Q81" s="313"/>
    </row>
    <row r="82" spans="1:17" ht="21" hidden="1" customHeight="1" x14ac:dyDescent="0.3">
      <c r="A82" s="1248"/>
      <c r="B82" s="26" t="s">
        <v>95</v>
      </c>
      <c r="C82" s="100" t="s">
        <v>236</v>
      </c>
      <c r="D82" s="155" t="s">
        <v>237</v>
      </c>
      <c r="E82" s="82">
        <v>9416000</v>
      </c>
      <c r="F82" s="1179"/>
      <c r="G82" s="82">
        <v>2000000</v>
      </c>
      <c r="H82" s="82">
        <v>7416000</v>
      </c>
      <c r="I82" s="82"/>
      <c r="J82" s="82"/>
      <c r="K82" s="1172">
        <f t="shared" si="4"/>
        <v>9416000</v>
      </c>
      <c r="L82" s="26">
        <f t="shared" si="6"/>
        <v>0</v>
      </c>
      <c r="M82" s="133"/>
      <c r="N82" s="98"/>
      <c r="O82" s="235"/>
      <c r="P82" s="232"/>
      <c r="Q82" s="313"/>
    </row>
    <row r="83" spans="1:17" ht="21" hidden="1" customHeight="1" x14ac:dyDescent="0.3">
      <c r="A83" s="1248"/>
      <c r="B83" s="26" t="s">
        <v>98</v>
      </c>
      <c r="C83" s="100" t="s">
        <v>238</v>
      </c>
      <c r="D83" s="155" t="s">
        <v>136</v>
      </c>
      <c r="E83" s="82">
        <v>1580000</v>
      </c>
      <c r="F83" s="1179"/>
      <c r="G83" s="82">
        <v>1580000</v>
      </c>
      <c r="H83" s="82"/>
      <c r="I83" s="82"/>
      <c r="J83" s="82"/>
      <c r="K83" s="1172">
        <f t="shared" si="4"/>
        <v>1580000</v>
      </c>
      <c r="L83" s="26">
        <f t="shared" si="6"/>
        <v>0</v>
      </c>
      <c r="M83" s="133"/>
      <c r="N83" s="98"/>
      <c r="O83" s="235"/>
      <c r="P83" s="232"/>
      <c r="Q83" s="313"/>
    </row>
    <row r="84" spans="1:17" s="42" customFormat="1" ht="21" hidden="1" customHeight="1" x14ac:dyDescent="0.3">
      <c r="A84" s="1248"/>
      <c r="B84" s="38" t="s">
        <v>102</v>
      </c>
      <c r="C84" s="527" t="s">
        <v>239</v>
      </c>
      <c r="D84" s="528" t="s">
        <v>240</v>
      </c>
      <c r="E84" s="529">
        <v>1705000</v>
      </c>
      <c r="F84" s="219"/>
      <c r="G84" s="529">
        <v>1705000</v>
      </c>
      <c r="H84" s="529"/>
      <c r="I84" s="529"/>
      <c r="J84" s="529"/>
      <c r="K84" s="97">
        <f t="shared" si="4"/>
        <v>1705000</v>
      </c>
      <c r="L84" s="38">
        <f t="shared" si="6"/>
        <v>0</v>
      </c>
      <c r="M84" s="530" t="s">
        <v>241</v>
      </c>
      <c r="N84" s="531"/>
      <c r="O84" s="532"/>
      <c r="P84" s="533"/>
      <c r="Q84" s="205"/>
    </row>
    <row r="85" spans="1:17" s="42" customFormat="1" ht="21" hidden="1" customHeight="1" x14ac:dyDescent="0.3">
      <c r="A85" s="1248"/>
      <c r="B85" s="38" t="s">
        <v>106</v>
      </c>
      <c r="C85" s="527" t="s">
        <v>118</v>
      </c>
      <c r="D85" s="528" t="s">
        <v>242</v>
      </c>
      <c r="E85" s="529">
        <v>107190000</v>
      </c>
      <c r="F85" s="219">
        <v>113881165</v>
      </c>
      <c r="G85" s="529">
        <v>40000000</v>
      </c>
      <c r="H85" s="529">
        <v>35033000</v>
      </c>
      <c r="I85" s="529">
        <v>38848164</v>
      </c>
      <c r="J85" s="529"/>
      <c r="K85" s="97">
        <f t="shared" si="4"/>
        <v>113881164</v>
      </c>
      <c r="L85" s="38"/>
      <c r="M85" s="530"/>
      <c r="N85" s="531"/>
      <c r="O85" s="532"/>
      <c r="P85" s="533"/>
      <c r="Q85" s="205"/>
    </row>
    <row r="86" spans="1:17" s="42" customFormat="1" ht="21" hidden="1" customHeight="1" x14ac:dyDescent="0.3">
      <c r="A86" s="1248"/>
      <c r="B86" s="38" t="s">
        <v>109</v>
      </c>
      <c r="C86" s="527" t="s">
        <v>243</v>
      </c>
      <c r="D86" s="528" t="s">
        <v>65</v>
      </c>
      <c r="E86" s="529">
        <v>1200000</v>
      </c>
      <c r="F86" s="219"/>
      <c r="G86" s="529">
        <v>1200000</v>
      </c>
      <c r="H86" s="529"/>
      <c r="I86" s="529"/>
      <c r="J86" s="529"/>
      <c r="K86" s="97">
        <f t="shared" si="4"/>
        <v>1200000</v>
      </c>
      <c r="L86" s="38">
        <f t="shared" si="6"/>
        <v>0</v>
      </c>
      <c r="M86" s="530"/>
      <c r="N86" s="531"/>
      <c r="O86" s="532"/>
      <c r="P86" s="533"/>
      <c r="Q86" s="205"/>
    </row>
    <row r="87" spans="1:17" s="42" customFormat="1" ht="21" hidden="1" customHeight="1" x14ac:dyDescent="0.3">
      <c r="A87" s="1248"/>
      <c r="B87" s="38" t="s">
        <v>112</v>
      </c>
      <c r="C87" s="527" t="s">
        <v>244</v>
      </c>
      <c r="D87" s="528" t="s">
        <v>240</v>
      </c>
      <c r="E87" s="529">
        <v>1705000</v>
      </c>
      <c r="F87" s="219"/>
      <c r="G87" s="529">
        <v>1705000</v>
      </c>
      <c r="H87" s="529"/>
      <c r="I87" s="529"/>
      <c r="J87" s="529"/>
      <c r="K87" s="97">
        <f t="shared" si="4"/>
        <v>1705000</v>
      </c>
      <c r="L87" s="38">
        <f t="shared" si="6"/>
        <v>0</v>
      </c>
      <c r="M87" s="530" t="s">
        <v>245</v>
      </c>
      <c r="N87" s="531"/>
      <c r="O87" s="532"/>
      <c r="P87" s="533"/>
      <c r="Q87" s="205"/>
    </row>
    <row r="88" spans="1:17" ht="21" hidden="1" customHeight="1" x14ac:dyDescent="0.3">
      <c r="A88" s="1248"/>
      <c r="B88" s="26" t="s">
        <v>115</v>
      </c>
      <c r="C88" s="100" t="s">
        <v>246</v>
      </c>
      <c r="D88" s="155" t="s">
        <v>247</v>
      </c>
      <c r="E88" s="82">
        <v>5500000</v>
      </c>
      <c r="F88" s="1179"/>
      <c r="G88" s="82">
        <v>4000000</v>
      </c>
      <c r="H88" s="82">
        <v>1500000</v>
      </c>
      <c r="I88" s="82"/>
      <c r="J88" s="82"/>
      <c r="K88" s="1172">
        <f t="shared" si="4"/>
        <v>5500000</v>
      </c>
      <c r="L88" s="26">
        <f t="shared" si="6"/>
        <v>0</v>
      </c>
      <c r="M88" s="133"/>
      <c r="N88" s="98"/>
      <c r="O88" s="235"/>
      <c r="P88" s="232"/>
      <c r="Q88" s="313"/>
    </row>
    <row r="89" spans="1:17" ht="21" hidden="1" customHeight="1" x14ac:dyDescent="0.3">
      <c r="A89" s="1248"/>
      <c r="B89" s="26" t="s">
        <v>117</v>
      </c>
      <c r="C89" s="100" t="s">
        <v>141</v>
      </c>
      <c r="D89" s="155" t="s">
        <v>142</v>
      </c>
      <c r="E89" s="82">
        <v>1430000</v>
      </c>
      <c r="F89" s="1179"/>
      <c r="G89" s="82">
        <v>1430000</v>
      </c>
      <c r="H89" s="82"/>
      <c r="I89" s="82"/>
      <c r="J89" s="82"/>
      <c r="K89" s="1172">
        <f t="shared" si="4"/>
        <v>1430000</v>
      </c>
      <c r="L89" s="26">
        <f t="shared" si="6"/>
        <v>0</v>
      </c>
      <c r="M89" s="133"/>
      <c r="N89" s="98"/>
      <c r="O89" s="235"/>
      <c r="P89" s="232"/>
      <c r="Q89" s="313"/>
    </row>
    <row r="90" spans="1:17" ht="21" hidden="1" customHeight="1" x14ac:dyDescent="0.3">
      <c r="A90" s="1248"/>
      <c r="B90" s="26" t="s">
        <v>120</v>
      </c>
      <c r="C90" s="100" t="s">
        <v>246</v>
      </c>
      <c r="D90" s="155" t="s">
        <v>248</v>
      </c>
      <c r="E90" s="82">
        <v>3696000</v>
      </c>
      <c r="F90" s="1179"/>
      <c r="G90" s="82">
        <v>3696000</v>
      </c>
      <c r="H90" s="82"/>
      <c r="I90" s="82"/>
      <c r="J90" s="82"/>
      <c r="K90" s="1172">
        <f t="shared" si="4"/>
        <v>3696000</v>
      </c>
      <c r="L90" s="26">
        <f t="shared" si="6"/>
        <v>0</v>
      </c>
      <c r="M90" s="133" t="s">
        <v>249</v>
      </c>
      <c r="N90" s="98"/>
      <c r="O90" s="235"/>
      <c r="P90" s="232"/>
      <c r="Q90" s="313"/>
    </row>
    <row r="91" spans="1:17" ht="21" hidden="1" customHeight="1" x14ac:dyDescent="0.3">
      <c r="A91" s="1248"/>
      <c r="B91" s="26" t="s">
        <v>122</v>
      </c>
      <c r="C91" s="100" t="s">
        <v>250</v>
      </c>
      <c r="D91" s="155" t="s">
        <v>251</v>
      </c>
      <c r="E91" s="82">
        <v>13760000</v>
      </c>
      <c r="F91" s="1179"/>
      <c r="G91" s="82">
        <v>13760000</v>
      </c>
      <c r="H91" s="82"/>
      <c r="I91" s="82"/>
      <c r="J91" s="82"/>
      <c r="K91" s="1172">
        <f t="shared" si="4"/>
        <v>13760000</v>
      </c>
      <c r="L91" s="26">
        <f t="shared" si="6"/>
        <v>0</v>
      </c>
      <c r="M91" s="133" t="s">
        <v>252</v>
      </c>
      <c r="N91" s="98"/>
      <c r="O91" s="235"/>
      <c r="P91" s="232"/>
      <c r="Q91" s="313"/>
    </row>
    <row r="92" spans="1:17" ht="21" hidden="1" customHeight="1" x14ac:dyDescent="0.3">
      <c r="A92" s="1248"/>
      <c r="B92" s="26" t="s">
        <v>125</v>
      </c>
      <c r="C92" s="100" t="s">
        <v>253</v>
      </c>
      <c r="D92" s="155" t="s">
        <v>162</v>
      </c>
      <c r="E92" s="82">
        <v>52400000</v>
      </c>
      <c r="F92" s="1179">
        <v>52400000</v>
      </c>
      <c r="G92" s="82">
        <v>40000000</v>
      </c>
      <c r="H92" s="82">
        <v>12400000</v>
      </c>
      <c r="I92" s="82"/>
      <c r="J92" s="82"/>
      <c r="K92" s="1172">
        <f t="shared" si="4"/>
        <v>52400000</v>
      </c>
      <c r="L92" s="26">
        <f t="shared" si="6"/>
        <v>0</v>
      </c>
      <c r="M92" s="133"/>
      <c r="N92" s="98"/>
      <c r="O92" s="235"/>
      <c r="P92" s="232"/>
      <c r="Q92" s="313"/>
    </row>
    <row r="93" spans="1:17" ht="21" hidden="1" customHeight="1" x14ac:dyDescent="0.3">
      <c r="A93" s="1248"/>
      <c r="B93" s="26" t="s">
        <v>128</v>
      </c>
      <c r="C93" s="100" t="s">
        <v>254</v>
      </c>
      <c r="D93" s="155" t="s">
        <v>255</v>
      </c>
      <c r="E93" s="82">
        <v>3850000</v>
      </c>
      <c r="F93" s="1179"/>
      <c r="G93" s="82">
        <v>3850000</v>
      </c>
      <c r="H93" s="82"/>
      <c r="I93" s="82"/>
      <c r="J93" s="82"/>
      <c r="K93" s="1172">
        <f t="shared" si="4"/>
        <v>3850000</v>
      </c>
      <c r="L93" s="26">
        <f t="shared" si="6"/>
        <v>0</v>
      </c>
      <c r="M93" s="133" t="s">
        <v>256</v>
      </c>
      <c r="N93" s="98"/>
      <c r="O93" s="235"/>
      <c r="P93" s="232"/>
      <c r="Q93" s="313"/>
    </row>
    <row r="94" spans="1:17" s="42" customFormat="1" ht="21" hidden="1" customHeight="1" x14ac:dyDescent="0.3">
      <c r="A94" s="1248"/>
      <c r="B94" s="38" t="s">
        <v>131</v>
      </c>
      <c r="C94" s="527" t="s">
        <v>257</v>
      </c>
      <c r="D94" s="528" t="s">
        <v>258</v>
      </c>
      <c r="E94" s="529" t="s">
        <v>259</v>
      </c>
      <c r="F94" s="219"/>
      <c r="G94" s="529">
        <v>28212987</v>
      </c>
      <c r="H94" s="529"/>
      <c r="I94" s="529"/>
      <c r="J94" s="529"/>
      <c r="K94" s="97">
        <f t="shared" si="4"/>
        <v>28212987</v>
      </c>
      <c r="L94" s="97"/>
      <c r="M94" s="530"/>
      <c r="N94" s="531"/>
      <c r="O94" s="532"/>
      <c r="P94" s="533"/>
      <c r="Q94" s="205"/>
    </row>
    <row r="95" spans="1:17" ht="21" hidden="1" customHeight="1" x14ac:dyDescent="0.3">
      <c r="A95" s="1248"/>
      <c r="B95" s="26" t="s">
        <v>134</v>
      </c>
      <c r="C95" s="100" t="s">
        <v>260</v>
      </c>
      <c r="D95" s="155" t="s">
        <v>173</v>
      </c>
      <c r="E95" s="82">
        <v>5000000</v>
      </c>
      <c r="F95" s="1179"/>
      <c r="G95" s="82">
        <v>5000000</v>
      </c>
      <c r="H95" s="82"/>
      <c r="I95" s="82"/>
      <c r="J95" s="82"/>
      <c r="K95" s="1172">
        <f t="shared" si="4"/>
        <v>5000000</v>
      </c>
      <c r="L95" s="1172"/>
      <c r="M95" s="133"/>
      <c r="N95" s="98"/>
      <c r="O95" s="235"/>
      <c r="P95" s="232"/>
      <c r="Q95" s="313"/>
    </row>
    <row r="96" spans="1:17" ht="21" hidden="1" customHeight="1" x14ac:dyDescent="0.3">
      <c r="A96" s="1248"/>
      <c r="B96" s="26" t="s">
        <v>137</v>
      </c>
      <c r="C96" s="100" t="s">
        <v>261</v>
      </c>
      <c r="D96" s="155" t="s">
        <v>262</v>
      </c>
      <c r="E96" s="82">
        <v>2530000</v>
      </c>
      <c r="F96" s="1179"/>
      <c r="G96" s="82">
        <v>2530000</v>
      </c>
      <c r="H96" s="82"/>
      <c r="I96" s="82"/>
      <c r="J96" s="82"/>
      <c r="K96" s="1172">
        <f t="shared" si="4"/>
        <v>2530000</v>
      </c>
      <c r="L96" s="26">
        <f>IF(F96="",E96-K96,F96-K96)</f>
        <v>0</v>
      </c>
      <c r="M96" s="133" t="s">
        <v>47</v>
      </c>
      <c r="N96" s="98"/>
      <c r="O96" s="235"/>
      <c r="P96" s="232"/>
      <c r="Q96" s="313"/>
    </row>
    <row r="97" spans="1:17" ht="21" hidden="1" customHeight="1" x14ac:dyDescent="0.3">
      <c r="A97" s="1248"/>
      <c r="B97" s="26" t="s">
        <v>140</v>
      </c>
      <c r="C97" s="100" t="s">
        <v>170</v>
      </c>
      <c r="D97" s="504" t="s">
        <v>171</v>
      </c>
      <c r="E97" s="82"/>
      <c r="F97" s="1179">
        <v>122019300</v>
      </c>
      <c r="G97" s="82">
        <v>122019300</v>
      </c>
      <c r="H97" s="82"/>
      <c r="I97" s="82"/>
      <c r="J97" s="82"/>
      <c r="K97" s="1172">
        <f t="shared" si="4"/>
        <v>122019300</v>
      </c>
      <c r="L97" s="26">
        <f>IF(F97="",E97-K97,F97-K97)</f>
        <v>0</v>
      </c>
      <c r="M97" s="133"/>
      <c r="N97" s="98"/>
      <c r="O97" s="235"/>
      <c r="P97" s="232"/>
      <c r="Q97" s="313"/>
    </row>
    <row r="98" spans="1:17" ht="21" hidden="1" customHeight="1" x14ac:dyDescent="0.3">
      <c r="A98" s="1248"/>
      <c r="B98" s="26" t="s">
        <v>144</v>
      </c>
      <c r="C98" s="527" t="s">
        <v>257</v>
      </c>
      <c r="D98" s="504" t="s">
        <v>263</v>
      </c>
      <c r="E98" s="82"/>
      <c r="F98" s="1179"/>
      <c r="G98" s="82">
        <v>7753000</v>
      </c>
      <c r="H98" s="82"/>
      <c r="I98" s="82"/>
      <c r="J98" s="82"/>
      <c r="K98" s="1172">
        <f t="shared" si="4"/>
        <v>7753000</v>
      </c>
      <c r="L98" s="26"/>
      <c r="M98" s="133"/>
      <c r="N98" s="98"/>
      <c r="O98" s="235"/>
      <c r="P98" s="232"/>
      <c r="Q98" s="313"/>
    </row>
    <row r="99" spans="1:17" ht="21" hidden="1" customHeight="1" x14ac:dyDescent="0.3">
      <c r="A99" s="1248"/>
      <c r="B99" s="26" t="s">
        <v>147</v>
      </c>
      <c r="C99" s="527" t="s">
        <v>264</v>
      </c>
      <c r="D99" s="504" t="s">
        <v>265</v>
      </c>
      <c r="E99" s="82">
        <v>41850000</v>
      </c>
      <c r="F99" s="1179"/>
      <c r="G99" s="82">
        <v>41850000</v>
      </c>
      <c r="H99" s="82"/>
      <c r="I99" s="82"/>
      <c r="J99" s="82"/>
      <c r="K99" s="1172">
        <f>SUM(G99:J99)</f>
        <v>41850000</v>
      </c>
      <c r="L99" s="26"/>
      <c r="M99" s="133"/>
      <c r="N99" s="98"/>
      <c r="O99" s="235"/>
      <c r="P99" s="232"/>
      <c r="Q99" s="313"/>
    </row>
    <row r="100" spans="1:17" s="52" customFormat="1" ht="21" hidden="1" customHeight="1" x14ac:dyDescent="0.3">
      <c r="A100" s="1248"/>
      <c r="B100" s="26">
        <v>40</v>
      </c>
      <c r="C100" s="53" t="s">
        <v>192</v>
      </c>
      <c r="D100" s="524"/>
      <c r="E100" s="1179"/>
      <c r="F100" s="1179"/>
      <c r="G100" s="1179">
        <f>Q73</f>
        <v>23060000</v>
      </c>
      <c r="H100" s="1179"/>
      <c r="I100" s="1179"/>
      <c r="J100" s="1179"/>
      <c r="K100" s="1179">
        <f t="shared" si="4"/>
        <v>23060000</v>
      </c>
      <c r="L100" s="29"/>
      <c r="M100" s="98"/>
      <c r="N100" s="98"/>
      <c r="O100" s="525"/>
      <c r="P100" s="526"/>
      <c r="Q100" s="523"/>
    </row>
    <row r="101" spans="1:17" ht="21" hidden="1" customHeight="1" thickBot="1" x14ac:dyDescent="0.35">
      <c r="A101" s="1249"/>
      <c r="B101" s="193"/>
      <c r="C101" s="193"/>
      <c r="D101" s="193"/>
      <c r="E101" s="193"/>
      <c r="F101" s="217"/>
      <c r="G101" s="193"/>
      <c r="H101" s="193"/>
      <c r="I101" s="193"/>
      <c r="J101" s="193"/>
      <c r="K101" s="287">
        <f>SUM(K62:K100)</f>
        <v>1211602806</v>
      </c>
      <c r="L101" s="287">
        <f>SUM(L62:L100)</f>
        <v>54020625</v>
      </c>
      <c r="M101" s="186"/>
      <c r="N101" s="186"/>
      <c r="O101" s="187"/>
    </row>
    <row r="102" spans="1:17" ht="21.75" hidden="1" customHeight="1" thickTop="1" x14ac:dyDescent="0.3">
      <c r="A102" s="1198" t="s">
        <v>266</v>
      </c>
      <c r="B102" s="19" t="s">
        <v>194</v>
      </c>
      <c r="C102" s="20" t="s">
        <v>107</v>
      </c>
      <c r="D102" s="21" t="s">
        <v>267</v>
      </c>
      <c r="E102" s="19">
        <v>14196600</v>
      </c>
      <c r="F102" s="22"/>
      <c r="G102" s="19">
        <v>10000000</v>
      </c>
      <c r="H102" s="19"/>
      <c r="I102" s="19"/>
      <c r="J102" s="19"/>
      <c r="K102" s="19">
        <f>SUM(G102:J102)</f>
        <v>10000000</v>
      </c>
      <c r="L102" s="19">
        <f>IF(F102="",E102-K102,F102-K102)</f>
        <v>4196600</v>
      </c>
      <c r="M102" s="23"/>
      <c r="N102" s="24"/>
      <c r="O102" s="25"/>
    </row>
    <row r="103" spans="1:17" ht="21.75" hidden="1" customHeight="1" x14ac:dyDescent="0.3">
      <c r="A103" s="1199"/>
      <c r="B103" s="26" t="s">
        <v>196</v>
      </c>
      <c r="C103" s="27" t="s">
        <v>31</v>
      </c>
      <c r="D103" s="28" t="s">
        <v>268</v>
      </c>
      <c r="E103" s="26">
        <v>122220740</v>
      </c>
      <c r="F103" s="29">
        <f>81706000-700000</f>
        <v>81006000</v>
      </c>
      <c r="G103" s="26">
        <v>28824830</v>
      </c>
      <c r="H103" s="26">
        <v>29086770</v>
      </c>
      <c r="I103" s="26">
        <v>15623700</v>
      </c>
      <c r="J103" s="26">
        <v>7470700</v>
      </c>
      <c r="K103" s="26">
        <f>SUM(G103:J103)</f>
        <v>81006000</v>
      </c>
      <c r="L103" s="26">
        <f>IF(F103="",E103-K103,F103-K103)</f>
        <v>0</v>
      </c>
      <c r="M103" s="30"/>
      <c r="N103" s="31"/>
      <c r="O103" s="32"/>
    </row>
    <row r="104" spans="1:17" ht="21.75" hidden="1" customHeight="1" x14ac:dyDescent="0.3">
      <c r="A104" s="1199"/>
      <c r="B104" s="26" t="s">
        <v>20</v>
      </c>
      <c r="C104" s="27" t="s">
        <v>118</v>
      </c>
      <c r="D104" s="1239" t="s">
        <v>269</v>
      </c>
      <c r="E104" s="26">
        <v>179331900</v>
      </c>
      <c r="F104" s="1241">
        <f>194996044-1350000-300000</f>
        <v>193346044</v>
      </c>
      <c r="G104" s="1192">
        <v>53800000</v>
      </c>
      <c r="H104" s="1192">
        <v>71700000</v>
      </c>
      <c r="I104" s="1192">
        <v>67846044</v>
      </c>
      <c r="J104" s="26"/>
      <c r="K104" s="1192">
        <f>SUM(G104:J104)</f>
        <v>193346044</v>
      </c>
      <c r="L104" s="1192">
        <f>IF(F104="",E104-K104,F104-K104)</f>
        <v>0</v>
      </c>
      <c r="M104" s="30"/>
      <c r="N104" s="31"/>
      <c r="O104" s="32"/>
    </row>
    <row r="105" spans="1:17" ht="21.75" hidden="1" customHeight="1" x14ac:dyDescent="0.3">
      <c r="A105" s="1199"/>
      <c r="B105" s="26" t="s">
        <v>24</v>
      </c>
      <c r="C105" s="27" t="s">
        <v>270</v>
      </c>
      <c r="D105" s="1240"/>
      <c r="E105" s="26">
        <v>13011000</v>
      </c>
      <c r="F105" s="1242"/>
      <c r="G105" s="1193"/>
      <c r="H105" s="1193"/>
      <c r="I105" s="1193"/>
      <c r="J105" s="26"/>
      <c r="K105" s="1193"/>
      <c r="L105" s="1193"/>
      <c r="M105" s="30"/>
      <c r="N105" s="33"/>
      <c r="O105" s="32"/>
    </row>
    <row r="106" spans="1:17" ht="21.75" hidden="1" customHeight="1" x14ac:dyDescent="0.3">
      <c r="A106" s="1199"/>
      <c r="B106" s="26" t="s">
        <v>26</v>
      </c>
      <c r="C106" s="27" t="s">
        <v>213</v>
      </c>
      <c r="D106" s="28" t="s">
        <v>271</v>
      </c>
      <c r="E106" s="26">
        <v>116250000</v>
      </c>
      <c r="F106" s="1179">
        <f>134448100-2250000-450000</f>
        <v>131748100</v>
      </c>
      <c r="G106" s="26">
        <v>34875000</v>
      </c>
      <c r="H106" s="26">
        <v>46500000</v>
      </c>
      <c r="I106" s="26">
        <v>40000000</v>
      </c>
      <c r="J106" s="26">
        <v>10373100</v>
      </c>
      <c r="K106" s="26">
        <f t="shared" ref="K106:K115" si="7">SUM(G106:J106)</f>
        <v>131748100</v>
      </c>
      <c r="L106" s="26">
        <f t="shared" ref="L106:L115" si="8">IF(F106="",E106-K106,F106-K106)</f>
        <v>0</v>
      </c>
      <c r="M106" s="30"/>
      <c r="N106" s="33"/>
      <c r="O106" s="32"/>
    </row>
    <row r="107" spans="1:17" ht="21.75" hidden="1" customHeight="1" x14ac:dyDescent="0.3">
      <c r="A107" s="1199"/>
      <c r="B107" s="26" t="s">
        <v>28</v>
      </c>
      <c r="C107" s="27" t="s">
        <v>261</v>
      </c>
      <c r="D107" s="28" t="s">
        <v>262</v>
      </c>
      <c r="E107" s="26">
        <v>10610000</v>
      </c>
      <c r="F107" s="1179">
        <f>10884500</f>
        <v>10884500</v>
      </c>
      <c r="G107" s="26">
        <v>10884500</v>
      </c>
      <c r="H107" s="26"/>
      <c r="I107" s="26"/>
      <c r="J107" s="26"/>
      <c r="K107" s="26">
        <f t="shared" si="7"/>
        <v>10884500</v>
      </c>
      <c r="L107" s="26">
        <f t="shared" si="8"/>
        <v>0</v>
      </c>
      <c r="M107" s="34" t="s">
        <v>47</v>
      </c>
      <c r="N107" s="33"/>
      <c r="O107" s="32"/>
    </row>
    <row r="108" spans="1:17" ht="21.75" hidden="1" customHeight="1" x14ac:dyDescent="0.3">
      <c r="A108" s="1199"/>
      <c r="B108" s="26" t="s">
        <v>33</v>
      </c>
      <c r="C108" s="27" t="s">
        <v>272</v>
      </c>
      <c r="D108" s="28" t="s">
        <v>273</v>
      </c>
      <c r="E108" s="26">
        <v>77400000</v>
      </c>
      <c r="F108" s="1179">
        <f>63960000-300000</f>
        <v>63660000</v>
      </c>
      <c r="G108" s="26">
        <v>38700000</v>
      </c>
      <c r="H108" s="26">
        <v>24960000</v>
      </c>
      <c r="I108" s="26"/>
      <c r="J108" s="26"/>
      <c r="K108" s="26">
        <f t="shared" si="7"/>
        <v>63660000</v>
      </c>
      <c r="L108" s="26">
        <f t="shared" si="8"/>
        <v>0</v>
      </c>
      <c r="M108" s="34"/>
      <c r="N108" s="33"/>
      <c r="O108" s="32"/>
    </row>
    <row r="109" spans="1:17" ht="21.75" hidden="1" customHeight="1" x14ac:dyDescent="0.3">
      <c r="A109" s="1199"/>
      <c r="B109" s="26" t="s">
        <v>39</v>
      </c>
      <c r="C109" s="27" t="s">
        <v>164</v>
      </c>
      <c r="D109" s="28" t="s">
        <v>173</v>
      </c>
      <c r="E109" s="26">
        <v>52159200</v>
      </c>
      <c r="F109" s="1179">
        <f>52359200-600000</f>
        <v>51759200</v>
      </c>
      <c r="G109" s="26">
        <v>20863680</v>
      </c>
      <c r="H109" s="26">
        <v>30895520</v>
      </c>
      <c r="I109" s="26"/>
      <c r="J109" s="26"/>
      <c r="K109" s="26">
        <f t="shared" si="7"/>
        <v>51759200</v>
      </c>
      <c r="L109" s="26">
        <f t="shared" si="8"/>
        <v>0</v>
      </c>
      <c r="M109" s="34"/>
      <c r="N109" s="33"/>
      <c r="O109" s="32"/>
    </row>
    <row r="110" spans="1:17" ht="21.75" hidden="1" customHeight="1" x14ac:dyDescent="0.3">
      <c r="A110" s="1199"/>
      <c r="B110" s="26" t="s">
        <v>44</v>
      </c>
      <c r="C110" s="27" t="s">
        <v>92</v>
      </c>
      <c r="D110" s="28" t="s">
        <v>35</v>
      </c>
      <c r="E110" s="26">
        <f>G110/0.3</f>
        <v>209336600</v>
      </c>
      <c r="F110" s="1179">
        <f>210906168-1200000</f>
        <v>209706168</v>
      </c>
      <c r="G110" s="26">
        <v>62800980</v>
      </c>
      <c r="H110" s="26">
        <v>83734640</v>
      </c>
      <c r="I110" s="26">
        <v>63170548</v>
      </c>
      <c r="J110" s="26"/>
      <c r="K110" s="26">
        <f t="shared" si="7"/>
        <v>209706168</v>
      </c>
      <c r="L110" s="26">
        <f t="shared" si="8"/>
        <v>0</v>
      </c>
      <c r="M110" s="34" t="s">
        <v>274</v>
      </c>
      <c r="N110" s="33" t="s">
        <v>275</v>
      </c>
      <c r="O110" s="35">
        <v>43775</v>
      </c>
    </row>
    <row r="111" spans="1:17" ht="21.75" hidden="1" customHeight="1" x14ac:dyDescent="0.3">
      <c r="A111" s="1199"/>
      <c r="B111" s="26" t="s">
        <v>49</v>
      </c>
      <c r="C111" s="27" t="s">
        <v>92</v>
      </c>
      <c r="D111" s="28" t="s">
        <v>204</v>
      </c>
      <c r="E111" s="26">
        <v>12882800</v>
      </c>
      <c r="F111" s="1179"/>
      <c r="G111" s="26"/>
      <c r="H111" s="26"/>
      <c r="I111" s="26"/>
      <c r="J111" s="26"/>
      <c r="K111" s="26">
        <f t="shared" si="7"/>
        <v>0</v>
      </c>
      <c r="L111" s="26">
        <f t="shared" si="8"/>
        <v>12882800</v>
      </c>
      <c r="M111" s="34"/>
      <c r="N111" s="33"/>
      <c r="O111" s="35"/>
    </row>
    <row r="112" spans="1:17" ht="21.75" hidden="1" customHeight="1" x14ac:dyDescent="0.3">
      <c r="A112" s="1199"/>
      <c r="B112" s="26" t="s">
        <v>55</v>
      </c>
      <c r="C112" s="27" t="s">
        <v>276</v>
      </c>
      <c r="D112" s="28" t="s">
        <v>204</v>
      </c>
      <c r="E112" s="26">
        <v>1000000</v>
      </c>
      <c r="F112" s="1179"/>
      <c r="G112" s="26"/>
      <c r="H112" s="26"/>
      <c r="I112" s="26"/>
      <c r="J112" s="26"/>
      <c r="K112" s="26">
        <f t="shared" si="7"/>
        <v>0</v>
      </c>
      <c r="L112" s="26">
        <f t="shared" si="8"/>
        <v>1000000</v>
      </c>
      <c r="M112" s="34"/>
      <c r="N112" s="33"/>
      <c r="O112" s="35"/>
    </row>
    <row r="113" spans="1:17" s="42" customFormat="1" ht="21.75" hidden="1" customHeight="1" x14ac:dyDescent="0.3">
      <c r="A113" s="1199"/>
      <c r="B113" s="26" t="s">
        <v>59</v>
      </c>
      <c r="C113" s="36" t="s">
        <v>50</v>
      </c>
      <c r="D113" s="37" t="s">
        <v>277</v>
      </c>
      <c r="E113" s="38">
        <v>12495000</v>
      </c>
      <c r="F113" s="219"/>
      <c r="G113" s="38">
        <v>12495000</v>
      </c>
      <c r="H113" s="38"/>
      <c r="I113" s="38"/>
      <c r="J113" s="38"/>
      <c r="K113" s="26">
        <f t="shared" si="7"/>
        <v>12495000</v>
      </c>
      <c r="L113" s="26">
        <f t="shared" si="8"/>
        <v>0</v>
      </c>
      <c r="M113" s="39" t="s">
        <v>47</v>
      </c>
      <c r="N113" s="40"/>
      <c r="O113" s="41"/>
      <c r="Q113" s="208"/>
    </row>
    <row r="114" spans="1:17" ht="21.75" hidden="1" customHeight="1" x14ac:dyDescent="0.3">
      <c r="A114" s="1199"/>
      <c r="B114" s="26" t="s">
        <v>63</v>
      </c>
      <c r="C114" s="27" t="s">
        <v>118</v>
      </c>
      <c r="D114" s="28" t="s">
        <v>114</v>
      </c>
      <c r="E114" s="26">
        <v>28998000</v>
      </c>
      <c r="F114" s="29">
        <v>28998000</v>
      </c>
      <c r="G114" s="26">
        <v>28998000</v>
      </c>
      <c r="H114" s="26"/>
      <c r="I114" s="26"/>
      <c r="J114" s="26"/>
      <c r="K114" s="26">
        <f t="shared" si="7"/>
        <v>28998000</v>
      </c>
      <c r="L114" s="26">
        <f t="shared" si="8"/>
        <v>0</v>
      </c>
      <c r="M114" s="34"/>
      <c r="N114" s="33"/>
      <c r="O114" s="32"/>
    </row>
    <row r="115" spans="1:17" ht="29.25" hidden="1" customHeight="1" x14ac:dyDescent="0.3">
      <c r="A115" s="1199"/>
      <c r="B115" s="26" t="s">
        <v>67</v>
      </c>
      <c r="C115" s="27" t="s">
        <v>278</v>
      </c>
      <c r="D115" s="28" t="s">
        <v>100</v>
      </c>
      <c r="E115" s="26">
        <v>739816000</v>
      </c>
      <c r="F115" s="1250">
        <v>1002753400</v>
      </c>
      <c r="G115" s="1192">
        <v>221944800</v>
      </c>
      <c r="H115" s="1192">
        <v>295926400</v>
      </c>
      <c r="I115" s="1192">
        <v>234745200</v>
      </c>
      <c r="J115" s="1192">
        <v>200000000</v>
      </c>
      <c r="K115" s="1192">
        <f t="shared" si="7"/>
        <v>952616400</v>
      </c>
      <c r="L115" s="1194">
        <f t="shared" si="8"/>
        <v>50137000</v>
      </c>
      <c r="M115" s="43" t="s">
        <v>279</v>
      </c>
      <c r="N115" s="33" t="s">
        <v>280</v>
      </c>
      <c r="O115" s="35">
        <v>43770</v>
      </c>
    </row>
    <row r="116" spans="1:17" ht="21.75" hidden="1" customHeight="1" x14ac:dyDescent="0.3">
      <c r="A116" s="1199"/>
      <c r="B116" s="26" t="s">
        <v>72</v>
      </c>
      <c r="C116" s="27" t="s">
        <v>281</v>
      </c>
      <c r="D116" s="28" t="s">
        <v>100</v>
      </c>
      <c r="E116" s="26">
        <v>166760000</v>
      </c>
      <c r="F116" s="1210"/>
      <c r="G116" s="1193"/>
      <c r="H116" s="1193"/>
      <c r="I116" s="1193"/>
      <c r="J116" s="1193"/>
      <c r="K116" s="1193"/>
      <c r="L116" s="1195"/>
      <c r="M116" s="44" t="s">
        <v>47</v>
      </c>
      <c r="N116" s="33" t="s">
        <v>282</v>
      </c>
      <c r="O116" s="35">
        <v>43797</v>
      </c>
    </row>
    <row r="117" spans="1:17" ht="21.75" hidden="1" customHeight="1" x14ac:dyDescent="0.3">
      <c r="A117" s="1199"/>
      <c r="B117" s="26" t="s">
        <v>74</v>
      </c>
      <c r="C117" s="27" t="s">
        <v>283</v>
      </c>
      <c r="D117" s="28" t="s">
        <v>284</v>
      </c>
      <c r="E117" s="26">
        <v>9472000</v>
      </c>
      <c r="F117" s="29">
        <v>9472000</v>
      </c>
      <c r="G117" s="26">
        <v>9472000</v>
      </c>
      <c r="H117" s="26"/>
      <c r="I117" s="26"/>
      <c r="J117" s="26"/>
      <c r="K117" s="1172">
        <f t="shared" ref="K117:K139" si="9">SUM(G117:J117)</f>
        <v>9472000</v>
      </c>
      <c r="L117" s="26">
        <f>IF(F117="",E117-K117,F117-K117)</f>
        <v>0</v>
      </c>
      <c r="M117" s="44"/>
      <c r="N117" s="33"/>
      <c r="O117" s="32"/>
      <c r="Q117" s="5"/>
    </row>
    <row r="118" spans="1:17" ht="21.75" hidden="1" customHeight="1" x14ac:dyDescent="0.3">
      <c r="A118" s="1199"/>
      <c r="B118" s="26" t="s">
        <v>78</v>
      </c>
      <c r="C118" s="45" t="s">
        <v>285</v>
      </c>
      <c r="D118" s="46" t="s">
        <v>286</v>
      </c>
      <c r="E118" s="26"/>
      <c r="F118" s="1179"/>
      <c r="G118" s="26">
        <v>6573000</v>
      </c>
      <c r="H118" s="26"/>
      <c r="I118" s="26"/>
      <c r="J118" s="26"/>
      <c r="K118" s="1172">
        <f t="shared" si="9"/>
        <v>6573000</v>
      </c>
      <c r="L118" s="26"/>
      <c r="M118" s="44"/>
      <c r="N118" s="33"/>
      <c r="O118" s="32"/>
      <c r="Q118" s="5"/>
    </row>
    <row r="119" spans="1:17" ht="21.75" hidden="1" customHeight="1" x14ac:dyDescent="0.3">
      <c r="A119" s="1199"/>
      <c r="B119" s="26" t="s">
        <v>87</v>
      </c>
      <c r="C119" s="27" t="s">
        <v>287</v>
      </c>
      <c r="D119" s="46" t="s">
        <v>288</v>
      </c>
      <c r="E119" s="26">
        <v>1220000</v>
      </c>
      <c r="F119" s="29">
        <v>1220000</v>
      </c>
      <c r="G119" s="26">
        <v>1220000</v>
      </c>
      <c r="H119" s="26"/>
      <c r="I119" s="26"/>
      <c r="J119" s="26"/>
      <c r="K119" s="1172">
        <f t="shared" si="9"/>
        <v>1220000</v>
      </c>
      <c r="L119" s="26">
        <f>IF(F119="",E119-K119,F119-K119)</f>
        <v>0</v>
      </c>
      <c r="M119" s="44"/>
      <c r="N119" s="33"/>
      <c r="O119" s="32"/>
      <c r="Q119" s="5"/>
    </row>
    <row r="120" spans="1:17" ht="21.75" hidden="1" customHeight="1" x14ac:dyDescent="0.3">
      <c r="A120" s="1199"/>
      <c r="B120" s="26" t="s">
        <v>91</v>
      </c>
      <c r="C120" s="27" t="s">
        <v>289</v>
      </c>
      <c r="D120" s="46"/>
      <c r="E120" s="26">
        <v>14831735</v>
      </c>
      <c r="F120" s="1179"/>
      <c r="G120" s="26">
        <v>14831735</v>
      </c>
      <c r="H120" s="26"/>
      <c r="I120" s="26"/>
      <c r="J120" s="26"/>
      <c r="K120" s="1172">
        <f t="shared" si="9"/>
        <v>14831735</v>
      </c>
      <c r="L120" s="26">
        <f>IF(F120="",E120-K120,F120-K120)</f>
        <v>0</v>
      </c>
      <c r="M120" s="44"/>
      <c r="N120" s="33"/>
      <c r="O120" s="32"/>
      <c r="Q120" s="5"/>
    </row>
    <row r="121" spans="1:17" ht="21.75" hidden="1" customHeight="1" x14ac:dyDescent="0.3">
      <c r="A121" s="1199"/>
      <c r="B121" s="26" t="s">
        <v>95</v>
      </c>
      <c r="C121" s="27" t="s">
        <v>170</v>
      </c>
      <c r="D121" s="46" t="s">
        <v>146</v>
      </c>
      <c r="E121" s="26">
        <v>2833000</v>
      </c>
      <c r="F121" s="1179"/>
      <c r="G121" s="26">
        <v>2833000</v>
      </c>
      <c r="H121" s="26"/>
      <c r="I121" s="26"/>
      <c r="J121" s="26"/>
      <c r="K121" s="1172">
        <f t="shared" si="9"/>
        <v>2833000</v>
      </c>
      <c r="L121" s="26">
        <f>IF(F121="",E121-K121,F121-K121)</f>
        <v>0</v>
      </c>
      <c r="M121" s="44"/>
      <c r="N121" s="33"/>
      <c r="O121" s="32"/>
      <c r="Q121" s="5"/>
    </row>
    <row r="122" spans="1:17" ht="21.75" hidden="1" customHeight="1" x14ac:dyDescent="0.3">
      <c r="A122" s="1199"/>
      <c r="B122" s="26" t="s">
        <v>98</v>
      </c>
      <c r="C122" s="27" t="s">
        <v>236</v>
      </c>
      <c r="D122" s="46" t="s">
        <v>290</v>
      </c>
      <c r="E122" s="26">
        <v>13684000</v>
      </c>
      <c r="F122" s="1179"/>
      <c r="G122" s="26">
        <v>1000000</v>
      </c>
      <c r="H122" s="26"/>
      <c r="I122" s="26"/>
      <c r="J122" s="26"/>
      <c r="K122" s="1172">
        <f t="shared" si="9"/>
        <v>1000000</v>
      </c>
      <c r="L122" s="26">
        <f>IF(F122="",E122-K122,F122-K122)</f>
        <v>12684000</v>
      </c>
      <c r="M122" s="44" t="s">
        <v>47</v>
      </c>
      <c r="N122" s="33"/>
      <c r="O122" s="32"/>
      <c r="Q122" s="5"/>
    </row>
    <row r="123" spans="1:17" ht="21.75" hidden="1" customHeight="1" x14ac:dyDescent="0.3">
      <c r="A123" s="1199"/>
      <c r="B123" s="26" t="s">
        <v>102</v>
      </c>
      <c r="C123" s="2" t="s">
        <v>291</v>
      </c>
      <c r="D123" s="46" t="s">
        <v>286</v>
      </c>
      <c r="E123" s="26"/>
      <c r="F123" s="1179"/>
      <c r="G123" s="26">
        <v>1100000</v>
      </c>
      <c r="H123" s="26"/>
      <c r="I123" s="26"/>
      <c r="J123" s="26"/>
      <c r="K123" s="1172">
        <f t="shared" si="9"/>
        <v>1100000</v>
      </c>
      <c r="L123" s="26"/>
      <c r="M123" s="44"/>
      <c r="N123" s="33"/>
      <c r="O123" s="32"/>
      <c r="Q123" s="5"/>
    </row>
    <row r="124" spans="1:17" ht="21.75" hidden="1" customHeight="1" x14ac:dyDescent="0.3">
      <c r="A124" s="1199"/>
      <c r="B124" s="26" t="s">
        <v>106</v>
      </c>
      <c r="C124" s="2" t="s">
        <v>292</v>
      </c>
      <c r="D124" s="46" t="s">
        <v>104</v>
      </c>
      <c r="E124" s="26">
        <v>21000000</v>
      </c>
      <c r="F124" s="1179">
        <f>21000000-600000</f>
        <v>20400000</v>
      </c>
      <c r="G124" s="26">
        <v>12600000</v>
      </c>
      <c r="H124" s="26">
        <v>7800000</v>
      </c>
      <c r="I124" s="26"/>
      <c r="J124" s="26"/>
      <c r="K124" s="1172">
        <f t="shared" si="9"/>
        <v>20400000</v>
      </c>
      <c r="L124" s="26">
        <f>IF(F124="",E124-K124,F124-K124)</f>
        <v>0</v>
      </c>
      <c r="M124" s="44"/>
      <c r="N124" s="33"/>
      <c r="O124" s="32"/>
      <c r="Q124" s="5"/>
    </row>
    <row r="125" spans="1:17" ht="27" hidden="1" customHeight="1" x14ac:dyDescent="0.3">
      <c r="A125" s="1199"/>
      <c r="B125" s="26" t="s">
        <v>109</v>
      </c>
      <c r="C125" s="2" t="s">
        <v>293</v>
      </c>
      <c r="D125" s="46" t="s">
        <v>284</v>
      </c>
      <c r="E125" s="26"/>
      <c r="F125" s="1179"/>
      <c r="G125" s="26">
        <v>3860000</v>
      </c>
      <c r="H125" s="26"/>
      <c r="I125" s="26"/>
      <c r="J125" s="26"/>
      <c r="K125" s="1172">
        <f t="shared" si="9"/>
        <v>3860000</v>
      </c>
      <c r="L125" s="26"/>
      <c r="M125" s="44"/>
      <c r="N125" s="33"/>
      <c r="O125" s="32"/>
      <c r="Q125" s="5"/>
    </row>
    <row r="126" spans="1:17" ht="21.75" hidden="1" customHeight="1" x14ac:dyDescent="0.3">
      <c r="A126" s="1199"/>
      <c r="B126" s="26" t="s">
        <v>112</v>
      </c>
      <c r="C126" s="2" t="s">
        <v>294</v>
      </c>
      <c r="D126" s="46" t="s">
        <v>173</v>
      </c>
      <c r="E126" s="26">
        <v>12080000</v>
      </c>
      <c r="F126" s="1179"/>
      <c r="G126" s="26"/>
      <c r="H126" s="26"/>
      <c r="I126" s="26"/>
      <c r="J126" s="26"/>
      <c r="K126" s="1172">
        <f t="shared" si="9"/>
        <v>0</v>
      </c>
      <c r="L126" s="26">
        <f>IF(F126="",E126-K126,F126-K126)</f>
        <v>12080000</v>
      </c>
      <c r="M126" s="44"/>
      <c r="N126" s="33"/>
      <c r="O126" s="32"/>
      <c r="Q126" s="5"/>
    </row>
    <row r="127" spans="1:17" ht="21.75" hidden="1" customHeight="1" x14ac:dyDescent="0.3">
      <c r="A127" s="1199"/>
      <c r="B127" s="26" t="s">
        <v>115</v>
      </c>
      <c r="C127" s="2" t="s">
        <v>295</v>
      </c>
      <c r="D127" s="46" t="s">
        <v>173</v>
      </c>
      <c r="E127" s="26">
        <v>12750000</v>
      </c>
      <c r="F127" s="1179"/>
      <c r="G127" s="26"/>
      <c r="H127" s="26"/>
      <c r="I127" s="26"/>
      <c r="J127" s="26"/>
      <c r="K127" s="1172">
        <f t="shared" si="9"/>
        <v>0</v>
      </c>
      <c r="L127" s="26">
        <f>IF(F127="",E127-K127,F127-K127)</f>
        <v>12750000</v>
      </c>
      <c r="M127" s="44"/>
      <c r="N127" s="33"/>
      <c r="O127" s="32"/>
      <c r="Q127" s="5"/>
    </row>
    <row r="128" spans="1:17" ht="21.75" hidden="1" customHeight="1" x14ac:dyDescent="0.3">
      <c r="A128" s="1199"/>
      <c r="B128" s="26" t="s">
        <v>117</v>
      </c>
      <c r="C128" s="2" t="s">
        <v>296</v>
      </c>
      <c r="D128" s="46" t="s">
        <v>297</v>
      </c>
      <c r="E128" s="26">
        <v>1200000</v>
      </c>
      <c r="F128" s="1179"/>
      <c r="G128" s="26">
        <v>1200000</v>
      </c>
      <c r="H128" s="26"/>
      <c r="I128" s="26"/>
      <c r="J128" s="26"/>
      <c r="K128" s="1172">
        <f t="shared" si="9"/>
        <v>1200000</v>
      </c>
      <c r="L128" s="26" t="s">
        <v>2</v>
      </c>
      <c r="M128" s="44"/>
      <c r="N128" s="33"/>
      <c r="O128" s="32"/>
      <c r="Q128" s="5"/>
    </row>
    <row r="129" spans="1:17" ht="31.5" hidden="1" customHeight="1" x14ac:dyDescent="0.3">
      <c r="A129" s="1199"/>
      <c r="B129" s="26" t="s">
        <v>120</v>
      </c>
      <c r="C129" s="2" t="s">
        <v>298</v>
      </c>
      <c r="D129" s="46"/>
      <c r="E129" s="26">
        <v>3730000</v>
      </c>
      <c r="F129" s="1179"/>
      <c r="G129" s="26">
        <v>3730000</v>
      </c>
      <c r="H129" s="26"/>
      <c r="I129" s="26"/>
      <c r="J129" s="26"/>
      <c r="K129" s="1172">
        <f t="shared" si="9"/>
        <v>3730000</v>
      </c>
      <c r="L129" s="26">
        <f>IF(F129="",E129-K129,F129-K129)</f>
        <v>0</v>
      </c>
      <c r="M129" s="44"/>
      <c r="N129" s="33"/>
      <c r="O129" s="32"/>
      <c r="Q129" s="5"/>
    </row>
    <row r="130" spans="1:17" ht="21.75" hidden="1" customHeight="1" x14ac:dyDescent="0.3">
      <c r="A130" s="1199"/>
      <c r="B130" s="26" t="s">
        <v>122</v>
      </c>
      <c r="C130" s="2" t="s">
        <v>254</v>
      </c>
      <c r="D130" s="46" t="s">
        <v>299</v>
      </c>
      <c r="E130" s="26">
        <v>4070000</v>
      </c>
      <c r="F130" s="1179"/>
      <c r="G130" s="38">
        <v>4070000</v>
      </c>
      <c r="H130" s="26"/>
      <c r="I130" s="26"/>
      <c r="J130" s="26"/>
      <c r="K130" s="1172">
        <f t="shared" si="9"/>
        <v>4070000</v>
      </c>
      <c r="L130" s="26">
        <f>IF(F130="",E130-K130,F130-K130)</f>
        <v>0</v>
      </c>
      <c r="M130" s="44"/>
      <c r="N130" s="33"/>
      <c r="O130" s="32"/>
      <c r="Q130" s="5"/>
    </row>
    <row r="131" spans="1:17" ht="21.75" hidden="1" customHeight="1" x14ac:dyDescent="0.3">
      <c r="A131" s="1199"/>
      <c r="B131" s="26" t="s">
        <v>125</v>
      </c>
      <c r="C131" s="2" t="s">
        <v>300</v>
      </c>
      <c r="D131" s="46" t="s">
        <v>301</v>
      </c>
      <c r="E131" s="38">
        <v>15011000</v>
      </c>
      <c r="F131" s="1179">
        <v>15011000</v>
      </c>
      <c r="G131" s="26"/>
      <c r="H131" s="26"/>
      <c r="I131" s="26"/>
      <c r="J131" s="26"/>
      <c r="K131" s="1172">
        <f t="shared" si="9"/>
        <v>0</v>
      </c>
      <c r="L131" s="26">
        <f>IF(F131="",E131-K131,F131-K131)</f>
        <v>15011000</v>
      </c>
      <c r="M131" s="44"/>
      <c r="N131" s="33"/>
      <c r="O131" s="32"/>
      <c r="Q131" s="5"/>
    </row>
    <row r="132" spans="1:17" ht="21.75" hidden="1" customHeight="1" x14ac:dyDescent="0.3">
      <c r="A132" s="1199"/>
      <c r="B132" s="26" t="s">
        <v>128</v>
      </c>
      <c r="C132" s="2" t="s">
        <v>246</v>
      </c>
      <c r="D132" s="46" t="s">
        <v>302</v>
      </c>
      <c r="E132" s="26">
        <v>11000000</v>
      </c>
      <c r="F132" s="1179">
        <v>11000000</v>
      </c>
      <c r="G132" s="26">
        <v>11000000</v>
      </c>
      <c r="H132" s="26"/>
      <c r="I132" s="26"/>
      <c r="J132" s="26"/>
      <c r="K132" s="1172">
        <f t="shared" si="9"/>
        <v>11000000</v>
      </c>
      <c r="L132" s="26">
        <f>IF(F132="",E132-K132,F132-K132)</f>
        <v>0</v>
      </c>
      <c r="M132" s="44" t="s">
        <v>47</v>
      </c>
      <c r="N132" s="33"/>
      <c r="O132" s="32"/>
    </row>
    <row r="133" spans="1:17" ht="21.75" hidden="1" customHeight="1" x14ac:dyDescent="0.3">
      <c r="A133" s="1199"/>
      <c r="B133" s="26" t="s">
        <v>131</v>
      </c>
      <c r="C133" s="2" t="s">
        <v>21</v>
      </c>
      <c r="D133" s="46" t="s">
        <v>303</v>
      </c>
      <c r="E133" s="26"/>
      <c r="F133" s="1179"/>
      <c r="G133" s="26">
        <f>581000+3896600</f>
        <v>4477600</v>
      </c>
      <c r="H133" s="26"/>
      <c r="I133" s="26"/>
      <c r="J133" s="26"/>
      <c r="K133" s="1172">
        <f t="shared" si="9"/>
        <v>4477600</v>
      </c>
      <c r="L133" s="26"/>
      <c r="M133" s="44"/>
      <c r="N133" s="33"/>
      <c r="O133" s="32"/>
    </row>
    <row r="134" spans="1:17" ht="21.75" hidden="1" customHeight="1" x14ac:dyDescent="0.3">
      <c r="A134" s="1199"/>
      <c r="B134" s="26" t="s">
        <v>134</v>
      </c>
      <c r="C134" s="27" t="s">
        <v>304</v>
      </c>
      <c r="D134" s="46" t="s">
        <v>305</v>
      </c>
      <c r="E134" s="26"/>
      <c r="F134" s="1179">
        <v>88946000</v>
      </c>
      <c r="G134" s="26">
        <v>88946000</v>
      </c>
      <c r="H134" s="26"/>
      <c r="I134" s="26"/>
      <c r="J134" s="26"/>
      <c r="K134" s="1172">
        <f t="shared" si="9"/>
        <v>88946000</v>
      </c>
      <c r="L134" s="26">
        <f>IF(F134="",E134-K134,F134-K134)</f>
        <v>0</v>
      </c>
      <c r="M134" s="44" t="s">
        <v>47</v>
      </c>
      <c r="N134" s="33"/>
      <c r="O134" s="32"/>
    </row>
    <row r="135" spans="1:17" ht="21.75" hidden="1" customHeight="1" x14ac:dyDescent="0.3">
      <c r="A135" s="1199"/>
      <c r="B135" s="26"/>
      <c r="C135" s="27" t="s">
        <v>254</v>
      </c>
      <c r="D135" s="46" t="s">
        <v>254</v>
      </c>
      <c r="E135" s="26">
        <f>484000+2420000</f>
        <v>2904000</v>
      </c>
      <c r="F135" s="1179"/>
      <c r="G135" s="26">
        <v>484000</v>
      </c>
      <c r="H135" s="26">
        <v>2420000</v>
      </c>
      <c r="I135" s="26"/>
      <c r="J135" s="26"/>
      <c r="K135" s="1172">
        <f t="shared" si="9"/>
        <v>2904000</v>
      </c>
      <c r="L135" s="26"/>
      <c r="M135" s="44"/>
      <c r="N135" s="33"/>
      <c r="O135" s="32"/>
    </row>
    <row r="136" spans="1:17" s="52" customFormat="1" ht="21.75" hidden="1" customHeight="1" x14ac:dyDescent="0.3">
      <c r="A136" s="1199"/>
      <c r="B136" s="26" t="s">
        <v>137</v>
      </c>
      <c r="C136" s="47" t="s">
        <v>306</v>
      </c>
      <c r="D136" s="48" t="s">
        <v>284</v>
      </c>
      <c r="E136" s="26"/>
      <c r="F136" s="1179"/>
      <c r="G136" s="26">
        <v>7000000</v>
      </c>
      <c r="H136" s="29"/>
      <c r="I136" s="29"/>
      <c r="J136" s="29"/>
      <c r="K136" s="1179">
        <f t="shared" si="9"/>
        <v>7000000</v>
      </c>
      <c r="L136" s="26"/>
      <c r="M136" s="49"/>
      <c r="N136" s="50"/>
      <c r="O136" s="51"/>
      <c r="Q136" s="314"/>
    </row>
    <row r="137" spans="1:17" s="52" customFormat="1" ht="24" hidden="1" customHeight="1" x14ac:dyDescent="0.3">
      <c r="A137" s="1199"/>
      <c r="B137" s="26" t="s">
        <v>140</v>
      </c>
      <c r="C137" s="53" t="s">
        <v>307</v>
      </c>
      <c r="D137" s="54" t="s">
        <v>308</v>
      </c>
      <c r="E137" s="26"/>
      <c r="F137" s="1179"/>
      <c r="G137" s="1179">
        <v>40000000</v>
      </c>
      <c r="H137" s="1179">
        <v>40000000</v>
      </c>
      <c r="I137" s="1179">
        <v>49585427</v>
      </c>
      <c r="J137" s="1179"/>
      <c r="K137" s="1179">
        <f t="shared" si="9"/>
        <v>129585427</v>
      </c>
      <c r="L137" s="26"/>
      <c r="M137" s="49"/>
      <c r="N137" s="50"/>
      <c r="O137" s="51"/>
      <c r="Q137" s="314"/>
    </row>
    <row r="138" spans="1:17" s="52" customFormat="1" ht="23.25" hidden="1" customHeight="1" x14ac:dyDescent="0.3">
      <c r="A138" s="1199"/>
      <c r="B138" s="26" t="s">
        <v>144</v>
      </c>
      <c r="C138" s="53" t="s">
        <v>309</v>
      </c>
      <c r="D138" s="54" t="s">
        <v>308</v>
      </c>
      <c r="E138" s="26"/>
      <c r="F138" s="1179"/>
      <c r="G138" s="1179">
        <v>20000000</v>
      </c>
      <c r="H138" s="1179"/>
      <c r="I138" s="1179"/>
      <c r="J138" s="1179"/>
      <c r="K138" s="1179">
        <f t="shared" si="9"/>
        <v>20000000</v>
      </c>
      <c r="L138" s="26"/>
      <c r="M138" s="49"/>
      <c r="N138" s="50"/>
      <c r="O138" s="51"/>
      <c r="Q138" s="314"/>
    </row>
    <row r="139" spans="1:17" s="52" customFormat="1" ht="23.25" hidden="1" customHeight="1" x14ac:dyDescent="0.3">
      <c r="A139" s="1199"/>
      <c r="B139" s="1172"/>
      <c r="C139" s="53" t="s">
        <v>310</v>
      </c>
      <c r="D139" s="54"/>
      <c r="E139" s="26"/>
      <c r="F139" s="1179"/>
      <c r="G139" s="1179">
        <v>20000000</v>
      </c>
      <c r="H139" s="1179"/>
      <c r="I139" s="1179"/>
      <c r="J139" s="1179"/>
      <c r="K139" s="1179">
        <f t="shared" si="9"/>
        <v>20000000</v>
      </c>
      <c r="L139" s="1172"/>
      <c r="M139" s="49"/>
      <c r="N139" s="50"/>
      <c r="O139" s="98"/>
      <c r="Q139" s="314"/>
    </row>
    <row r="140" spans="1:17" ht="21.75" hidden="1" customHeight="1" thickBot="1" x14ac:dyDescent="0.35">
      <c r="A140" s="1199"/>
      <c r="B140" s="1177"/>
      <c r="C140" s="1177"/>
      <c r="D140" s="1177"/>
      <c r="E140" s="1177"/>
      <c r="F140" s="1179"/>
      <c r="G140" s="1177"/>
      <c r="H140" s="1172"/>
      <c r="I140" s="1177"/>
      <c r="J140" s="1177"/>
      <c r="K140" s="299">
        <f>SUM(K102:K139)</f>
        <v>2100422174</v>
      </c>
      <c r="L140" s="298">
        <f>SUM(L102:L138)</f>
        <v>120741400</v>
      </c>
      <c r="M140" s="34"/>
      <c r="N140" s="33"/>
      <c r="O140" s="1177"/>
    </row>
    <row r="141" spans="1:17" s="42" customFormat="1" ht="21" hidden="1" customHeight="1" x14ac:dyDescent="0.3">
      <c r="A141" s="1236" t="s">
        <v>311</v>
      </c>
      <c r="B141" s="19" t="s">
        <v>194</v>
      </c>
      <c r="C141" s="20" t="s">
        <v>312</v>
      </c>
      <c r="D141" s="21" t="s">
        <v>93</v>
      </c>
      <c r="E141" s="19">
        <v>9750000</v>
      </c>
      <c r="F141" s="330"/>
      <c r="G141" s="331">
        <v>2925000</v>
      </c>
      <c r="H141" s="331">
        <v>6825000</v>
      </c>
      <c r="I141" s="331"/>
      <c r="J141" s="331"/>
      <c r="K141" s="19">
        <f>SUM(G141:J141)</f>
        <v>9750000</v>
      </c>
      <c r="L141" s="19">
        <f>IF(F141="",E141-K141,F141-K141)</f>
        <v>0</v>
      </c>
      <c r="M141" s="332"/>
      <c r="N141" s="333"/>
      <c r="O141" s="334"/>
      <c r="Q141" s="208"/>
    </row>
    <row r="142" spans="1:17" s="42" customFormat="1" ht="21" hidden="1" customHeight="1" x14ac:dyDescent="0.3">
      <c r="A142" s="1237"/>
      <c r="B142" s="26" t="s">
        <v>196</v>
      </c>
      <c r="C142" s="27" t="s">
        <v>313</v>
      </c>
      <c r="D142" s="46" t="s">
        <v>173</v>
      </c>
      <c r="E142" s="26">
        <v>50410000</v>
      </c>
      <c r="F142" s="216">
        <v>74405000</v>
      </c>
      <c r="G142" s="26">
        <v>15123000</v>
      </c>
      <c r="H142" s="38">
        <v>59282000</v>
      </c>
      <c r="I142" s="38"/>
      <c r="J142" s="38"/>
      <c r="K142" s="69">
        <f>SUM(G142:J142)</f>
        <v>74405000</v>
      </c>
      <c r="L142" s="26">
        <f>IF(F142="",E142-K142,F142-K142)</f>
        <v>0</v>
      </c>
      <c r="M142" s="70"/>
      <c r="N142" s="71"/>
      <c r="O142" s="335"/>
      <c r="Q142" s="208"/>
    </row>
    <row r="143" spans="1:17" s="42" customFormat="1" ht="21" hidden="1" customHeight="1" x14ac:dyDescent="0.3">
      <c r="A143" s="1237"/>
      <c r="B143" s="26" t="s">
        <v>20</v>
      </c>
      <c r="C143" s="27" t="s">
        <v>34</v>
      </c>
      <c r="D143" s="46" t="s">
        <v>204</v>
      </c>
      <c r="E143" s="26">
        <f>21648000*1.1</f>
        <v>23812800.000000004</v>
      </c>
      <c r="F143" s="1179">
        <v>39584600</v>
      </c>
      <c r="G143" s="26">
        <v>6500000</v>
      </c>
      <c r="H143" s="26">
        <v>8700000</v>
      </c>
      <c r="I143" s="26">
        <v>24384600</v>
      </c>
      <c r="J143" s="26"/>
      <c r="K143" s="1172">
        <f>SUM(G143:J143)</f>
        <v>39584600</v>
      </c>
      <c r="L143" s="26">
        <f>IF(F143="",E143-K143,F143-K143)</f>
        <v>0</v>
      </c>
      <c r="M143" s="44"/>
      <c r="N143" s="33"/>
      <c r="O143" s="152"/>
      <c r="Q143" s="208"/>
    </row>
    <row r="144" spans="1:17" s="42" customFormat="1" ht="21" hidden="1" customHeight="1" x14ac:dyDescent="0.3">
      <c r="A144" s="1237"/>
      <c r="B144" s="26" t="s">
        <v>24</v>
      </c>
      <c r="C144" s="27" t="s">
        <v>314</v>
      </c>
      <c r="D144" s="46" t="s">
        <v>173</v>
      </c>
      <c r="E144" s="26">
        <v>16620000</v>
      </c>
      <c r="F144" s="1179">
        <v>16620000</v>
      </c>
      <c r="G144" s="26">
        <v>8310000</v>
      </c>
      <c r="H144" s="26">
        <v>8310000</v>
      </c>
      <c r="I144" s="26"/>
      <c r="J144" s="26"/>
      <c r="K144" s="1172">
        <f>SUM(G144:J144)</f>
        <v>16620000</v>
      </c>
      <c r="L144" s="26">
        <f>IF(F144="",E144-K144,F144-K144)</f>
        <v>0</v>
      </c>
      <c r="M144" s="44"/>
      <c r="N144" s="33"/>
      <c r="O144" s="245"/>
      <c r="Q144" s="208"/>
    </row>
    <row r="145" spans="1:17" s="42" customFormat="1" ht="21" hidden="1" customHeight="1" x14ac:dyDescent="0.3">
      <c r="A145" s="1237"/>
      <c r="B145" s="26"/>
      <c r="C145" s="27" t="s">
        <v>118</v>
      </c>
      <c r="D145" s="46" t="s">
        <v>315</v>
      </c>
      <c r="E145" s="26">
        <v>1200000</v>
      </c>
      <c r="F145" s="1179"/>
      <c r="G145" s="26">
        <v>1200000</v>
      </c>
      <c r="H145" s="26"/>
      <c r="I145" s="26"/>
      <c r="J145" s="26"/>
      <c r="K145" s="1172">
        <f>SUM(G145:J145)</f>
        <v>1200000</v>
      </c>
      <c r="L145" s="26">
        <f>IF(F145="",E145-K145,F145-K145)</f>
        <v>0</v>
      </c>
      <c r="M145" s="44"/>
      <c r="N145" s="33"/>
      <c r="O145" s="34"/>
      <c r="Q145" s="208"/>
    </row>
    <row r="146" spans="1:17" s="42" customFormat="1" ht="21" hidden="1" customHeight="1" x14ac:dyDescent="0.3">
      <c r="A146" s="1237"/>
      <c r="B146" s="26"/>
      <c r="C146" s="27" t="s">
        <v>316</v>
      </c>
      <c r="D146" s="46" t="s">
        <v>303</v>
      </c>
      <c r="E146" s="26">
        <v>2000000</v>
      </c>
      <c r="F146" s="1179"/>
      <c r="G146" s="144">
        <v>2000000</v>
      </c>
      <c r="H146" s="26"/>
      <c r="I146" s="26"/>
      <c r="J146" s="26"/>
      <c r="K146" s="1172"/>
      <c r="L146" s="26"/>
      <c r="M146" s="44"/>
      <c r="N146" s="33"/>
      <c r="O146" s="34"/>
      <c r="Q146" s="208"/>
    </row>
    <row r="147" spans="1:17" s="42" customFormat="1" ht="21" hidden="1" customHeight="1" x14ac:dyDescent="0.3">
      <c r="A147" s="1237"/>
      <c r="B147" s="26" t="s">
        <v>26</v>
      </c>
      <c r="C147" s="27" t="s">
        <v>317</v>
      </c>
      <c r="D147" s="46" t="s">
        <v>318</v>
      </c>
      <c r="E147" s="1">
        <v>5742000</v>
      </c>
      <c r="F147" s="1179">
        <v>5742000</v>
      </c>
      <c r="G147" s="26">
        <v>3542000</v>
      </c>
      <c r="H147" s="26">
        <v>2200000</v>
      </c>
      <c r="I147" s="26"/>
      <c r="J147" s="26"/>
      <c r="K147" s="1172">
        <f>SUM(G147:J147)</f>
        <v>5742000</v>
      </c>
      <c r="L147" s="26">
        <f>IF(F147="",E147-K147,F147-K147)</f>
        <v>0</v>
      </c>
      <c r="M147" s="44" t="s">
        <v>319</v>
      </c>
      <c r="N147" s="33"/>
      <c r="O147" s="32"/>
      <c r="Q147" s="208"/>
    </row>
    <row r="148" spans="1:17" s="42" customFormat="1" ht="21" hidden="1" customHeight="1" thickBot="1" x14ac:dyDescent="0.35">
      <c r="A148" s="1238"/>
      <c r="B148" s="336"/>
      <c r="C148" s="337"/>
      <c r="D148" s="338"/>
      <c r="E148" s="336"/>
      <c r="F148" s="339"/>
      <c r="G148" s="336"/>
      <c r="H148" s="336"/>
      <c r="I148" s="336"/>
      <c r="J148" s="336"/>
      <c r="K148" s="289">
        <f>SUM(K141:K147)</f>
        <v>147301600</v>
      </c>
      <c r="L148" s="288">
        <f>SUM(L141:L147)</f>
        <v>0</v>
      </c>
      <c r="M148" s="340"/>
      <c r="N148" s="341"/>
      <c r="O148" s="342"/>
      <c r="Q148" s="208"/>
    </row>
    <row r="149" spans="1:17" ht="21.75" hidden="1" customHeight="1" x14ac:dyDescent="0.3">
      <c r="A149" s="1207" t="s">
        <v>320</v>
      </c>
      <c r="B149" s="1173" t="s">
        <v>194</v>
      </c>
      <c r="C149" s="76" t="s">
        <v>34</v>
      </c>
      <c r="D149" s="77" t="s">
        <v>321</v>
      </c>
      <c r="E149" s="1173">
        <v>71610000</v>
      </c>
      <c r="F149" s="1176"/>
      <c r="G149" s="1173">
        <v>26440000</v>
      </c>
      <c r="H149" s="1173">
        <v>21813000</v>
      </c>
      <c r="I149" s="1173">
        <v>23357000</v>
      </c>
      <c r="J149" s="1173"/>
      <c r="K149" s="1173">
        <f t="shared" ref="K149:K173" si="10">SUM(G149:J149)</f>
        <v>71610000</v>
      </c>
      <c r="L149" s="1173">
        <f t="shared" ref="L149:L154" si="11">IF(F149="",E149-K149,F149-K149)</f>
        <v>0</v>
      </c>
      <c r="M149" s="78" t="s">
        <v>322</v>
      </c>
      <c r="N149" s="79"/>
      <c r="O149" s="1178"/>
    </row>
    <row r="150" spans="1:17" ht="21.75" hidden="1" customHeight="1" x14ac:dyDescent="0.3">
      <c r="A150" s="1199"/>
      <c r="B150" s="26" t="s">
        <v>196</v>
      </c>
      <c r="C150" s="27" t="s">
        <v>292</v>
      </c>
      <c r="D150" s="28" t="s">
        <v>104</v>
      </c>
      <c r="E150" s="26">
        <v>28040000</v>
      </c>
      <c r="F150" s="29">
        <v>28040000</v>
      </c>
      <c r="G150" s="26">
        <v>15000000</v>
      </c>
      <c r="H150" s="26">
        <v>13040000</v>
      </c>
      <c r="I150" s="26"/>
      <c r="J150" s="26"/>
      <c r="K150" s="26">
        <f t="shared" si="10"/>
        <v>28040000</v>
      </c>
      <c r="L150" s="26">
        <f t="shared" si="11"/>
        <v>0</v>
      </c>
      <c r="M150" s="30"/>
      <c r="N150" s="31"/>
      <c r="O150" s="32"/>
    </row>
    <row r="151" spans="1:17" ht="21.75" hidden="1" customHeight="1" x14ac:dyDescent="0.3">
      <c r="A151" s="1199"/>
      <c r="B151" s="26" t="s">
        <v>20</v>
      </c>
      <c r="C151" s="27" t="s">
        <v>50</v>
      </c>
      <c r="D151" s="28" t="s">
        <v>323</v>
      </c>
      <c r="E151" s="26">
        <v>52725600</v>
      </c>
      <c r="F151" s="29">
        <v>52729600</v>
      </c>
      <c r="G151" s="26">
        <v>15818880</v>
      </c>
      <c r="H151" s="26">
        <v>21091840</v>
      </c>
      <c r="I151" s="26">
        <v>15818880</v>
      </c>
      <c r="J151" s="26"/>
      <c r="K151" s="26">
        <f t="shared" si="10"/>
        <v>52729600</v>
      </c>
      <c r="L151" s="26">
        <f t="shared" si="11"/>
        <v>0</v>
      </c>
      <c r="M151" s="30" t="s">
        <v>324</v>
      </c>
      <c r="N151" s="31" t="s">
        <v>325</v>
      </c>
      <c r="O151" s="35">
        <v>43766</v>
      </c>
      <c r="Q151" s="5"/>
    </row>
    <row r="152" spans="1:17" ht="21.75" hidden="1" customHeight="1" x14ac:dyDescent="0.3">
      <c r="A152" s="1199"/>
      <c r="B152" s="26" t="s">
        <v>24</v>
      </c>
      <c r="C152" s="27" t="s">
        <v>213</v>
      </c>
      <c r="D152" s="28" t="s">
        <v>271</v>
      </c>
      <c r="E152" s="26">
        <v>34050000</v>
      </c>
      <c r="F152" s="29">
        <v>35400000</v>
      </c>
      <c r="G152" s="26">
        <v>10215000</v>
      </c>
      <c r="H152" s="26">
        <v>15185000</v>
      </c>
      <c r="I152" s="26">
        <v>10000000</v>
      </c>
      <c r="J152" s="26"/>
      <c r="K152" s="26">
        <f t="shared" si="10"/>
        <v>35400000</v>
      </c>
      <c r="L152" s="26">
        <f t="shared" si="11"/>
        <v>0</v>
      </c>
      <c r="M152" s="30"/>
      <c r="N152" s="31"/>
      <c r="O152" s="32"/>
      <c r="Q152" s="5"/>
    </row>
    <row r="153" spans="1:17" ht="21.75" hidden="1" customHeight="1" x14ac:dyDescent="0.3">
      <c r="A153" s="1199"/>
      <c r="B153" s="26" t="s">
        <v>28</v>
      </c>
      <c r="C153" s="27" t="s">
        <v>118</v>
      </c>
      <c r="D153" s="28" t="s">
        <v>326</v>
      </c>
      <c r="E153" s="26">
        <v>30000000</v>
      </c>
      <c r="F153" s="29">
        <v>32636723</v>
      </c>
      <c r="G153" s="26">
        <v>9000000</v>
      </c>
      <c r="H153" s="26">
        <v>15000000</v>
      </c>
      <c r="I153" s="26">
        <v>8636723</v>
      </c>
      <c r="J153" s="26"/>
      <c r="K153" s="26">
        <f t="shared" si="10"/>
        <v>32636723</v>
      </c>
      <c r="L153" s="26">
        <f t="shared" si="11"/>
        <v>0</v>
      </c>
      <c r="M153" s="30"/>
      <c r="N153" s="31"/>
      <c r="O153" s="32"/>
      <c r="Q153" s="5"/>
    </row>
    <row r="154" spans="1:17" ht="21.75" hidden="1" customHeight="1" x14ac:dyDescent="0.3">
      <c r="A154" s="1199"/>
      <c r="B154" s="26" t="s">
        <v>30</v>
      </c>
      <c r="C154" s="27" t="s">
        <v>327</v>
      </c>
      <c r="D154" s="28" t="s">
        <v>326</v>
      </c>
      <c r="E154" s="26">
        <v>7450000</v>
      </c>
      <c r="F154" s="29"/>
      <c r="G154" s="26">
        <v>7450000</v>
      </c>
      <c r="H154" s="26"/>
      <c r="I154" s="26"/>
      <c r="J154" s="26"/>
      <c r="K154" s="26">
        <f t="shared" si="10"/>
        <v>7450000</v>
      </c>
      <c r="L154" s="26">
        <f t="shared" si="11"/>
        <v>0</v>
      </c>
      <c r="M154" s="30"/>
      <c r="N154" s="31"/>
      <c r="O154" s="32"/>
      <c r="Q154" s="5"/>
    </row>
    <row r="155" spans="1:17" ht="21.75" hidden="1" customHeight="1" x14ac:dyDescent="0.3">
      <c r="A155" s="1199"/>
      <c r="B155" s="26" t="s">
        <v>33</v>
      </c>
      <c r="C155" s="27" t="s">
        <v>328</v>
      </c>
      <c r="D155" s="28" t="s">
        <v>329</v>
      </c>
      <c r="E155" s="26">
        <v>58367009</v>
      </c>
      <c r="F155" s="29"/>
      <c r="G155" s="26">
        <v>29183500</v>
      </c>
      <c r="H155" s="26">
        <v>35020205</v>
      </c>
      <c r="I155" s="26"/>
      <c r="J155" s="26"/>
      <c r="K155" s="26">
        <f t="shared" si="10"/>
        <v>64203705</v>
      </c>
      <c r="L155" s="26"/>
      <c r="M155" s="30" t="s">
        <v>330</v>
      </c>
      <c r="N155" s="31"/>
      <c r="O155" s="32"/>
      <c r="Q155" s="5"/>
    </row>
    <row r="156" spans="1:17" ht="21.75" hidden="1" customHeight="1" x14ac:dyDescent="0.3">
      <c r="A156" s="1199"/>
      <c r="B156" s="26" t="s">
        <v>39</v>
      </c>
      <c r="C156" s="27" t="s">
        <v>227</v>
      </c>
      <c r="D156" s="28" t="s">
        <v>114</v>
      </c>
      <c r="E156" s="26">
        <v>6030000</v>
      </c>
      <c r="F156" s="29"/>
      <c r="G156" s="26">
        <v>6030000</v>
      </c>
      <c r="H156" s="26"/>
      <c r="I156" s="26"/>
      <c r="J156" s="26"/>
      <c r="K156" s="26">
        <f t="shared" si="10"/>
        <v>6030000</v>
      </c>
      <c r="L156" s="26">
        <f t="shared" ref="L156:L162" si="12">IF(F156="",E156-K156,F156-K156)</f>
        <v>0</v>
      </c>
      <c r="M156" s="30"/>
      <c r="N156" s="31"/>
      <c r="O156" s="32"/>
      <c r="Q156" s="5"/>
    </row>
    <row r="157" spans="1:17" ht="22.5" hidden="1" customHeight="1" x14ac:dyDescent="0.3">
      <c r="A157" s="1199"/>
      <c r="B157" s="26" t="s">
        <v>44</v>
      </c>
      <c r="C157" s="27" t="s">
        <v>304</v>
      </c>
      <c r="D157" s="28" t="s">
        <v>265</v>
      </c>
      <c r="E157" s="26">
        <v>17840000</v>
      </c>
      <c r="F157" s="29"/>
      <c r="G157" s="26">
        <v>17840000</v>
      </c>
      <c r="H157" s="26"/>
      <c r="I157" s="26"/>
      <c r="J157" s="26"/>
      <c r="K157" s="26">
        <f t="shared" si="10"/>
        <v>17840000</v>
      </c>
      <c r="L157" s="26">
        <f t="shared" si="12"/>
        <v>0</v>
      </c>
      <c r="M157" s="30"/>
      <c r="N157" s="31"/>
      <c r="O157" s="32"/>
      <c r="Q157" s="5"/>
    </row>
    <row r="158" spans="1:17" ht="22.5" hidden="1" customHeight="1" x14ac:dyDescent="0.3">
      <c r="A158" s="1199"/>
      <c r="B158" s="26" t="s">
        <v>55</v>
      </c>
      <c r="C158" s="27" t="s">
        <v>123</v>
      </c>
      <c r="D158" s="28" t="s">
        <v>124</v>
      </c>
      <c r="E158" s="26">
        <f>17828800+3484800</f>
        <v>21313600</v>
      </c>
      <c r="F158" s="29">
        <v>19376000</v>
      </c>
      <c r="G158" s="26">
        <v>10000000</v>
      </c>
      <c r="H158" s="26">
        <v>9376000</v>
      </c>
      <c r="I158" s="26"/>
      <c r="J158" s="26"/>
      <c r="K158" s="26">
        <f t="shared" si="10"/>
        <v>19376000</v>
      </c>
      <c r="L158" s="26">
        <f t="shared" si="12"/>
        <v>0</v>
      </c>
      <c r="M158" s="30"/>
      <c r="N158" s="31"/>
      <c r="O158" s="32"/>
      <c r="Q158" s="5"/>
    </row>
    <row r="159" spans="1:17" ht="22.5" hidden="1" customHeight="1" x14ac:dyDescent="0.3">
      <c r="A159" s="1199"/>
      <c r="B159" s="26" t="s">
        <v>59</v>
      </c>
      <c r="C159" s="27" t="s">
        <v>50</v>
      </c>
      <c r="D159" s="28" t="s">
        <v>331</v>
      </c>
      <c r="E159" s="26">
        <f>7500000*1.1</f>
        <v>8250000.0000000009</v>
      </c>
      <c r="F159" s="29"/>
      <c r="G159" s="26">
        <v>3300000</v>
      </c>
      <c r="H159" s="26"/>
      <c r="I159" s="26"/>
      <c r="J159" s="26"/>
      <c r="K159" s="26">
        <f t="shared" si="10"/>
        <v>3300000</v>
      </c>
      <c r="L159" s="26">
        <f t="shared" si="12"/>
        <v>4950000.0000000009</v>
      </c>
      <c r="M159" s="30"/>
      <c r="N159" s="31"/>
      <c r="O159" s="32"/>
      <c r="Q159" s="5"/>
    </row>
    <row r="160" spans="1:17" ht="22.5" hidden="1" customHeight="1" x14ac:dyDescent="0.3">
      <c r="A160" s="1199"/>
      <c r="B160" s="26" t="s">
        <v>63</v>
      </c>
      <c r="C160" s="27" t="s">
        <v>50</v>
      </c>
      <c r="D160" s="28" t="s">
        <v>332</v>
      </c>
      <c r="E160" s="26">
        <v>4830000</v>
      </c>
      <c r="F160" s="29"/>
      <c r="G160" s="26">
        <v>4830000</v>
      </c>
      <c r="H160" s="26"/>
      <c r="I160" s="26"/>
      <c r="J160" s="26"/>
      <c r="K160" s="26">
        <f t="shared" si="10"/>
        <v>4830000</v>
      </c>
      <c r="L160" s="26">
        <f t="shared" si="12"/>
        <v>0</v>
      </c>
      <c r="M160" s="30"/>
      <c r="N160" s="31"/>
      <c r="O160" s="32"/>
      <c r="Q160" s="5"/>
    </row>
    <row r="161" spans="1:17" ht="22.5" hidden="1" customHeight="1" x14ac:dyDescent="0.3">
      <c r="A161" s="1199"/>
      <c r="B161" s="26" t="s">
        <v>67</v>
      </c>
      <c r="C161" s="27" t="s">
        <v>333</v>
      </c>
      <c r="D161" s="28" t="s">
        <v>173</v>
      </c>
      <c r="E161" s="26">
        <v>3250000</v>
      </c>
      <c r="F161" s="29"/>
      <c r="G161" s="26">
        <v>3250000</v>
      </c>
      <c r="H161" s="26"/>
      <c r="I161" s="26"/>
      <c r="J161" s="26"/>
      <c r="K161" s="26">
        <f t="shared" si="10"/>
        <v>3250000</v>
      </c>
      <c r="L161" s="26">
        <f t="shared" si="12"/>
        <v>0</v>
      </c>
      <c r="M161" s="30"/>
      <c r="N161" s="31"/>
      <c r="O161" s="32"/>
      <c r="Q161" s="5"/>
    </row>
    <row r="162" spans="1:17" ht="22.5" hidden="1" customHeight="1" x14ac:dyDescent="0.3">
      <c r="A162" s="1199"/>
      <c r="B162" s="26" t="s">
        <v>72</v>
      </c>
      <c r="C162" s="27" t="s">
        <v>334</v>
      </c>
      <c r="D162" s="28" t="s">
        <v>335</v>
      </c>
      <c r="E162" s="26">
        <v>13145000</v>
      </c>
      <c r="F162" s="29"/>
      <c r="G162" s="26">
        <v>13145000</v>
      </c>
      <c r="H162" s="26"/>
      <c r="I162" s="26"/>
      <c r="J162" s="26"/>
      <c r="K162" s="26">
        <f t="shared" si="10"/>
        <v>13145000</v>
      </c>
      <c r="L162" s="26">
        <f t="shared" si="12"/>
        <v>0</v>
      </c>
      <c r="M162" s="30"/>
      <c r="N162" s="31"/>
      <c r="O162" s="32"/>
      <c r="Q162" s="5"/>
    </row>
    <row r="163" spans="1:17" ht="22.5" hidden="1" customHeight="1" x14ac:dyDescent="0.3">
      <c r="A163" s="1199"/>
      <c r="B163" s="26" t="s">
        <v>74</v>
      </c>
      <c r="C163" s="27" t="s">
        <v>285</v>
      </c>
      <c r="D163" s="28" t="s">
        <v>286</v>
      </c>
      <c r="E163" s="26"/>
      <c r="F163" s="29"/>
      <c r="G163" s="26">
        <v>3060000</v>
      </c>
      <c r="H163" s="26"/>
      <c r="I163" s="26"/>
      <c r="J163" s="26"/>
      <c r="K163" s="26">
        <f t="shared" si="10"/>
        <v>3060000</v>
      </c>
      <c r="L163" s="26"/>
      <c r="M163" s="30"/>
      <c r="N163" s="31"/>
      <c r="O163" s="32"/>
      <c r="Q163" s="5"/>
    </row>
    <row r="164" spans="1:17" ht="22.5" hidden="1" customHeight="1" x14ac:dyDescent="0.3">
      <c r="A164" s="1199"/>
      <c r="B164" s="26" t="s">
        <v>78</v>
      </c>
      <c r="C164" s="27" t="s">
        <v>336</v>
      </c>
      <c r="D164" s="28" t="s">
        <v>337</v>
      </c>
      <c r="E164" s="26"/>
      <c r="F164" s="29"/>
      <c r="G164" s="26">
        <v>2176000</v>
      </c>
      <c r="H164" s="26"/>
      <c r="I164" s="26"/>
      <c r="J164" s="26"/>
      <c r="K164" s="26">
        <f t="shared" si="10"/>
        <v>2176000</v>
      </c>
      <c r="L164" s="26"/>
      <c r="M164" s="30"/>
      <c r="N164" s="31"/>
      <c r="O164" s="32"/>
      <c r="Q164" s="5"/>
    </row>
    <row r="165" spans="1:17" ht="22.5" hidden="1" customHeight="1" x14ac:dyDescent="0.3">
      <c r="A165" s="1199"/>
      <c r="B165" s="26" t="s">
        <v>83</v>
      </c>
      <c r="C165" s="27" t="s">
        <v>336</v>
      </c>
      <c r="D165" s="28" t="s">
        <v>338</v>
      </c>
      <c r="E165" s="26"/>
      <c r="F165" s="29"/>
      <c r="G165" s="26">
        <v>2663000</v>
      </c>
      <c r="H165" s="26"/>
      <c r="I165" s="26"/>
      <c r="J165" s="26"/>
      <c r="K165" s="26">
        <f t="shared" si="10"/>
        <v>2663000</v>
      </c>
      <c r="L165" s="26"/>
      <c r="M165" s="30"/>
      <c r="N165" s="31"/>
      <c r="O165" s="32"/>
      <c r="Q165" s="5"/>
    </row>
    <row r="166" spans="1:17" ht="22.5" hidden="1" customHeight="1" x14ac:dyDescent="0.3">
      <c r="A166" s="1199"/>
      <c r="B166" s="26" t="s">
        <v>87</v>
      </c>
      <c r="C166" s="27" t="s">
        <v>88</v>
      </c>
      <c r="D166" s="28" t="s">
        <v>339</v>
      </c>
      <c r="E166" s="26">
        <v>8640000</v>
      </c>
      <c r="F166" s="29"/>
      <c r="G166" s="26">
        <v>8640000</v>
      </c>
      <c r="H166" s="26"/>
      <c r="I166" s="26"/>
      <c r="J166" s="26"/>
      <c r="K166" s="26">
        <f t="shared" si="10"/>
        <v>8640000</v>
      </c>
      <c r="L166" s="26">
        <f>IF(F166="",E166-K166,F166-K166)</f>
        <v>0</v>
      </c>
      <c r="M166" s="30"/>
      <c r="N166" s="31"/>
      <c r="O166" s="32"/>
    </row>
    <row r="167" spans="1:17" ht="22.5" hidden="1" customHeight="1" x14ac:dyDescent="0.3">
      <c r="A167" s="1199"/>
      <c r="B167" s="26" t="s">
        <v>91</v>
      </c>
      <c r="C167" s="27" t="s">
        <v>340</v>
      </c>
      <c r="D167" s="28" t="s">
        <v>341</v>
      </c>
      <c r="E167" s="26">
        <v>4760000</v>
      </c>
      <c r="F167" s="29"/>
      <c r="G167" s="26">
        <v>4760000</v>
      </c>
      <c r="H167" s="26"/>
      <c r="I167" s="26"/>
      <c r="J167" s="26"/>
      <c r="K167" s="26">
        <f t="shared" si="10"/>
        <v>4760000</v>
      </c>
      <c r="L167" s="26">
        <f>IF(F167="",E167-K167,F167-K167)</f>
        <v>0</v>
      </c>
      <c r="M167" s="30"/>
      <c r="N167" s="31"/>
      <c r="O167" s="32"/>
    </row>
    <row r="168" spans="1:17" ht="22.5" hidden="1" customHeight="1" x14ac:dyDescent="0.3">
      <c r="A168" s="1199"/>
      <c r="B168" s="26" t="s">
        <v>95</v>
      </c>
      <c r="C168" s="27" t="s">
        <v>31</v>
      </c>
      <c r="D168" s="28" t="s">
        <v>195</v>
      </c>
      <c r="E168" s="26">
        <v>14968000</v>
      </c>
      <c r="F168" s="29"/>
      <c r="G168" s="26">
        <v>14968000</v>
      </c>
      <c r="H168" s="26"/>
      <c r="I168" s="26"/>
      <c r="J168" s="26"/>
      <c r="K168" s="26">
        <f t="shared" si="10"/>
        <v>14968000</v>
      </c>
      <c r="L168" s="26">
        <f>IF(F168="",E168-K168,F168-K168)</f>
        <v>0</v>
      </c>
      <c r="M168" s="30"/>
      <c r="N168" s="31"/>
      <c r="O168" s="32"/>
    </row>
    <row r="169" spans="1:17" ht="22.5" hidden="1" customHeight="1" x14ac:dyDescent="0.3">
      <c r="A169" s="1199"/>
      <c r="B169" s="26" t="s">
        <v>102</v>
      </c>
      <c r="C169" s="45" t="s">
        <v>246</v>
      </c>
      <c r="D169" s="46" t="s">
        <v>342</v>
      </c>
      <c r="E169" s="1172"/>
      <c r="F169" s="1179"/>
      <c r="G169" s="1172">
        <f>3500000+350000</f>
        <v>3850000</v>
      </c>
      <c r="H169" s="1172"/>
      <c r="I169" s="1172"/>
      <c r="J169" s="1172"/>
      <c r="K169" s="26">
        <f t="shared" si="10"/>
        <v>3850000</v>
      </c>
      <c r="L169" s="26"/>
      <c r="M169" s="34" t="s">
        <v>343</v>
      </c>
      <c r="N169" s="33"/>
      <c r="O169" s="32"/>
    </row>
    <row r="170" spans="1:17" ht="22.5" hidden="1" customHeight="1" x14ac:dyDescent="0.3">
      <c r="A170" s="1199"/>
      <c r="B170" s="26" t="s">
        <v>106</v>
      </c>
      <c r="C170" s="45" t="s">
        <v>344</v>
      </c>
      <c r="D170" s="46" t="s">
        <v>321</v>
      </c>
      <c r="E170" s="1172">
        <v>975000</v>
      </c>
      <c r="F170" s="1179"/>
      <c r="G170" s="1172">
        <v>975000</v>
      </c>
      <c r="H170" s="1172"/>
      <c r="I170" s="1172"/>
      <c r="J170" s="1172"/>
      <c r="K170" s="26">
        <f t="shared" si="10"/>
        <v>975000</v>
      </c>
      <c r="L170" s="26">
        <f>IF(F170="",E170-K170,F170-K170)</f>
        <v>0</v>
      </c>
      <c r="M170" s="34"/>
      <c r="N170" s="33"/>
      <c r="O170" s="32"/>
    </row>
    <row r="171" spans="1:17" ht="22.5" hidden="1" customHeight="1" x14ac:dyDescent="0.3">
      <c r="A171" s="1199"/>
      <c r="B171" s="26" t="s">
        <v>109</v>
      </c>
      <c r="C171" s="80" t="s">
        <v>99</v>
      </c>
      <c r="D171" s="81" t="s">
        <v>100</v>
      </c>
      <c r="E171" s="82">
        <v>133660000</v>
      </c>
      <c r="F171" s="1179">
        <v>133660000</v>
      </c>
      <c r="G171" s="82">
        <v>65795000</v>
      </c>
      <c r="H171" s="82">
        <v>61182000</v>
      </c>
      <c r="I171" s="82"/>
      <c r="J171" s="82"/>
      <c r="K171" s="1172">
        <f t="shared" si="10"/>
        <v>126977000</v>
      </c>
      <c r="L171" s="26">
        <f>IF(F171="",E171-K171,F171-K171)</f>
        <v>6683000</v>
      </c>
      <c r="M171" s="34" t="s">
        <v>345</v>
      </c>
      <c r="N171" s="33"/>
      <c r="O171" s="32"/>
    </row>
    <row r="172" spans="1:17" ht="22.5" hidden="1" customHeight="1" x14ac:dyDescent="0.3">
      <c r="A172" s="1199"/>
      <c r="B172" s="26" t="s">
        <v>112</v>
      </c>
      <c r="C172" s="53" t="s">
        <v>346</v>
      </c>
      <c r="D172" s="83" t="s">
        <v>182</v>
      </c>
      <c r="E172" s="1179"/>
      <c r="F172" s="1179"/>
      <c r="G172" s="1179">
        <v>15190566</v>
      </c>
      <c r="H172" s="1179">
        <v>12152453</v>
      </c>
      <c r="I172" s="1179"/>
      <c r="J172" s="1179"/>
      <c r="K172" s="29">
        <f t="shared" si="10"/>
        <v>27343019</v>
      </c>
      <c r="L172" s="26"/>
      <c r="M172" s="34"/>
      <c r="N172" s="33"/>
      <c r="O172" s="32"/>
    </row>
    <row r="173" spans="1:17" s="52" customFormat="1" ht="21.75" hidden="1" customHeight="1" x14ac:dyDescent="0.3">
      <c r="A173" s="1199"/>
      <c r="B173" s="26" t="s">
        <v>115</v>
      </c>
      <c r="C173" s="84" t="s">
        <v>347</v>
      </c>
      <c r="D173" s="85" t="s">
        <v>348</v>
      </c>
      <c r="E173" s="86"/>
      <c r="F173" s="86"/>
      <c r="G173" s="86">
        <v>2000000</v>
      </c>
      <c r="H173" s="86">
        <v>2000000</v>
      </c>
      <c r="I173" s="86"/>
      <c r="J173" s="86"/>
      <c r="K173" s="86">
        <f t="shared" si="10"/>
        <v>4000000</v>
      </c>
      <c r="L173" s="26"/>
      <c r="M173" s="87"/>
      <c r="N173" s="88"/>
      <c r="O173" s="51"/>
      <c r="Q173" s="314"/>
    </row>
    <row r="174" spans="1:17" ht="21.75" hidden="1" customHeight="1" thickBot="1" x14ac:dyDescent="0.35">
      <c r="A174" s="1199"/>
      <c r="B174" s="89"/>
      <c r="C174" s="89"/>
      <c r="D174" s="89"/>
      <c r="E174" s="89"/>
      <c r="F174" s="223"/>
      <c r="G174" s="89"/>
      <c r="H174" s="359"/>
      <c r="I174" s="89"/>
      <c r="J174" s="89"/>
      <c r="K174" s="293">
        <f>SUM(K149:K173)</f>
        <v>559253047</v>
      </c>
      <c r="L174" s="292">
        <f>SUM(L149:L173)</f>
        <v>11633000</v>
      </c>
      <c r="M174" s="90"/>
      <c r="N174" s="91"/>
      <c r="O174" s="32"/>
    </row>
    <row r="175" spans="1:17" ht="21.75" hidden="1" customHeight="1" x14ac:dyDescent="0.3">
      <c r="A175" s="1198" t="s">
        <v>349</v>
      </c>
      <c r="B175" s="19" t="s">
        <v>194</v>
      </c>
      <c r="C175" s="20" t="s">
        <v>287</v>
      </c>
      <c r="D175" s="21" t="s">
        <v>350</v>
      </c>
      <c r="E175" s="19">
        <v>2380000</v>
      </c>
      <c r="F175" s="22"/>
      <c r="G175" s="19">
        <v>2380000</v>
      </c>
      <c r="H175" s="19"/>
      <c r="I175" s="19"/>
      <c r="J175" s="19"/>
      <c r="K175" s="1174">
        <f t="shared" ref="K175:K198" si="13">SUM(G175:J175)</f>
        <v>2380000</v>
      </c>
      <c r="L175" s="26">
        <f>IF(F175="",E175-K175,F175-K175)</f>
        <v>0</v>
      </c>
      <c r="M175" s="23"/>
      <c r="N175" s="24"/>
      <c r="O175" s="32"/>
    </row>
    <row r="176" spans="1:17" ht="21.75" hidden="1" customHeight="1" x14ac:dyDescent="0.3">
      <c r="A176" s="1199"/>
      <c r="B176" s="26" t="s">
        <v>196</v>
      </c>
      <c r="C176" s="27" t="s">
        <v>351</v>
      </c>
      <c r="D176" s="28" t="s">
        <v>352</v>
      </c>
      <c r="E176" s="26">
        <v>41133849</v>
      </c>
      <c r="F176" s="29">
        <v>39218929</v>
      </c>
      <c r="G176" s="26">
        <v>16454000</v>
      </c>
      <c r="H176" s="26">
        <v>22764929</v>
      </c>
      <c r="I176" s="26"/>
      <c r="J176" s="26"/>
      <c r="K176" s="26">
        <f t="shared" si="13"/>
        <v>39218929</v>
      </c>
      <c r="L176" s="26">
        <f>IF(F176="",E176-K176,F176-K176)</f>
        <v>0</v>
      </c>
      <c r="M176" s="30"/>
      <c r="N176" s="31"/>
      <c r="O176" s="32"/>
    </row>
    <row r="177" spans="1:17" ht="21.75" hidden="1" customHeight="1" x14ac:dyDescent="0.3">
      <c r="A177" s="1199"/>
      <c r="B177" s="26" t="s">
        <v>20</v>
      </c>
      <c r="C177" s="27" t="s">
        <v>215</v>
      </c>
      <c r="D177" s="28" t="s">
        <v>353</v>
      </c>
      <c r="E177" s="26">
        <v>14750000</v>
      </c>
      <c r="F177" s="29"/>
      <c r="G177" s="26">
        <v>7000000</v>
      </c>
      <c r="H177" s="26">
        <v>7750000</v>
      </c>
      <c r="I177" s="26"/>
      <c r="J177" s="26"/>
      <c r="K177" s="26">
        <f t="shared" si="13"/>
        <v>14750000</v>
      </c>
      <c r="L177" s="26">
        <f>IF(F177="",E177-K177,F177-K177)</f>
        <v>0</v>
      </c>
      <c r="M177" s="30"/>
      <c r="N177" s="31"/>
      <c r="O177" s="32"/>
    </row>
    <row r="178" spans="1:17" ht="21.75" hidden="1" customHeight="1" x14ac:dyDescent="0.3">
      <c r="A178" s="1199"/>
      <c r="B178" s="26" t="s">
        <v>24</v>
      </c>
      <c r="C178" s="27" t="s">
        <v>167</v>
      </c>
      <c r="D178" s="28"/>
      <c r="E178" s="26"/>
      <c r="F178" s="29"/>
      <c r="G178" s="26">
        <v>4770000</v>
      </c>
      <c r="H178" s="26">
        <v>970000</v>
      </c>
      <c r="I178" s="26"/>
      <c r="J178" s="26"/>
      <c r="K178" s="26">
        <f t="shared" si="13"/>
        <v>5740000</v>
      </c>
      <c r="L178" s="26"/>
      <c r="M178" s="30"/>
      <c r="N178" s="31"/>
      <c r="O178" s="32"/>
    </row>
    <row r="179" spans="1:17" ht="21.75" hidden="1" customHeight="1" x14ac:dyDescent="0.3">
      <c r="A179" s="1199"/>
      <c r="B179" s="26" t="s">
        <v>26</v>
      </c>
      <c r="C179" s="27" t="s">
        <v>354</v>
      </c>
      <c r="D179" s="28" t="s">
        <v>153</v>
      </c>
      <c r="E179" s="26">
        <v>207838600</v>
      </c>
      <c r="F179" s="29">
        <v>223204900</v>
      </c>
      <c r="G179" s="26">
        <v>62000000</v>
      </c>
      <c r="H179" s="26">
        <v>83000000</v>
      </c>
      <c r="I179" s="26">
        <v>78204900</v>
      </c>
      <c r="J179" s="26"/>
      <c r="K179" s="26">
        <f t="shared" si="13"/>
        <v>223204900</v>
      </c>
      <c r="L179" s="26">
        <f>IF(F179="",E179-K179,F179-K179)</f>
        <v>0</v>
      </c>
      <c r="M179" s="30"/>
      <c r="N179" s="31"/>
      <c r="O179" s="32"/>
    </row>
    <row r="180" spans="1:17" ht="21.75" hidden="1" customHeight="1" x14ac:dyDescent="0.3">
      <c r="A180" s="1199"/>
      <c r="B180" s="26" t="s">
        <v>28</v>
      </c>
      <c r="C180" s="27" t="s">
        <v>355</v>
      </c>
      <c r="D180" s="28"/>
      <c r="E180" s="26"/>
      <c r="F180" s="29"/>
      <c r="G180" s="26">
        <v>11094000</v>
      </c>
      <c r="H180" s="26"/>
      <c r="I180" s="26"/>
      <c r="J180" s="26"/>
      <c r="K180" s="26">
        <f t="shared" si="13"/>
        <v>11094000</v>
      </c>
      <c r="L180" s="26"/>
      <c r="M180" s="30"/>
      <c r="N180" s="31"/>
      <c r="O180" s="32"/>
    </row>
    <row r="181" spans="1:17" ht="21.75" hidden="1" customHeight="1" x14ac:dyDescent="0.3">
      <c r="A181" s="1199"/>
      <c r="B181" s="26" t="s">
        <v>30</v>
      </c>
      <c r="C181" s="27" t="s">
        <v>213</v>
      </c>
      <c r="D181" s="28" t="s">
        <v>356</v>
      </c>
      <c r="E181" s="26">
        <v>71500000</v>
      </c>
      <c r="F181" s="29"/>
      <c r="G181" s="26">
        <v>25000000</v>
      </c>
      <c r="H181" s="26">
        <v>30000000</v>
      </c>
      <c r="I181" s="26">
        <v>16500000</v>
      </c>
      <c r="J181" s="26"/>
      <c r="K181" s="26">
        <f t="shared" si="13"/>
        <v>71500000</v>
      </c>
      <c r="L181" s="26">
        <f>IF(F181="",E181-K181,F181-K181)</f>
        <v>0</v>
      </c>
      <c r="M181" s="30"/>
      <c r="N181" s="31"/>
      <c r="O181" s="32"/>
    </row>
    <row r="182" spans="1:17" ht="21.75" hidden="1" customHeight="1" x14ac:dyDescent="0.3">
      <c r="A182" s="1199"/>
      <c r="B182" s="26" t="s">
        <v>33</v>
      </c>
      <c r="C182" s="27" t="s">
        <v>170</v>
      </c>
      <c r="D182" s="92" t="s">
        <v>171</v>
      </c>
      <c r="E182" s="26"/>
      <c r="F182" s="29"/>
      <c r="G182" s="26">
        <v>37919080</v>
      </c>
      <c r="H182" s="26"/>
      <c r="I182" s="26"/>
      <c r="J182" s="26"/>
      <c r="K182" s="26">
        <f t="shared" si="13"/>
        <v>37919080</v>
      </c>
      <c r="L182" s="26"/>
      <c r="M182" s="30"/>
      <c r="N182" s="31"/>
      <c r="O182" s="32"/>
    </row>
    <row r="183" spans="1:17" ht="21.75" hidden="1" customHeight="1" x14ac:dyDescent="0.3">
      <c r="A183" s="1199"/>
      <c r="B183" s="26" t="s">
        <v>39</v>
      </c>
      <c r="C183" s="27" t="s">
        <v>292</v>
      </c>
      <c r="D183" s="28" t="s">
        <v>357</v>
      </c>
      <c r="E183" s="26">
        <v>24592500</v>
      </c>
      <c r="F183" s="29"/>
      <c r="G183" s="26">
        <v>15000000</v>
      </c>
      <c r="H183" s="26">
        <v>9592500</v>
      </c>
      <c r="I183" s="26"/>
      <c r="J183" s="26"/>
      <c r="K183" s="26">
        <f t="shared" si="13"/>
        <v>24592500</v>
      </c>
      <c r="L183" s="26">
        <f t="shared" ref="L183:L188" si="14">IF(F183="",E183-K183,F183-K183)</f>
        <v>0</v>
      </c>
      <c r="M183" s="30"/>
      <c r="N183" s="31"/>
      <c r="O183" s="32"/>
    </row>
    <row r="184" spans="1:17" ht="21.75" hidden="1" customHeight="1" x14ac:dyDescent="0.3">
      <c r="A184" s="1199"/>
      <c r="B184" s="26" t="s">
        <v>44</v>
      </c>
      <c r="C184" s="27" t="s">
        <v>79</v>
      </c>
      <c r="D184" s="28" t="s">
        <v>358</v>
      </c>
      <c r="E184" s="26">
        <v>23500000</v>
      </c>
      <c r="F184" s="29"/>
      <c r="G184" s="26">
        <v>8000000</v>
      </c>
      <c r="H184" s="26"/>
      <c r="I184" s="26"/>
      <c r="J184" s="26"/>
      <c r="K184" s="26">
        <f t="shared" si="13"/>
        <v>8000000</v>
      </c>
      <c r="L184" s="26">
        <f t="shared" si="14"/>
        <v>15500000</v>
      </c>
      <c r="M184" s="30"/>
      <c r="N184" s="31"/>
      <c r="O184" s="32"/>
    </row>
    <row r="185" spans="1:17" ht="21" hidden="1" customHeight="1" x14ac:dyDescent="0.3">
      <c r="A185" s="1199"/>
      <c r="B185" s="26" t="s">
        <v>49</v>
      </c>
      <c r="C185" s="67" t="s">
        <v>359</v>
      </c>
      <c r="D185" s="68" t="s">
        <v>100</v>
      </c>
      <c r="E185" s="69">
        <v>306180600</v>
      </c>
      <c r="F185" s="29">
        <v>335057294</v>
      </c>
      <c r="G185" s="69">
        <v>91854180</v>
      </c>
      <c r="H185" s="69">
        <v>122472240</v>
      </c>
      <c r="I185" s="69">
        <v>103978874</v>
      </c>
      <c r="J185" s="69"/>
      <c r="K185" s="26">
        <f t="shared" si="13"/>
        <v>318305294</v>
      </c>
      <c r="L185" s="26">
        <f t="shared" si="14"/>
        <v>16752000</v>
      </c>
      <c r="M185" s="93" t="s">
        <v>360</v>
      </c>
      <c r="N185" s="94" t="s">
        <v>361</v>
      </c>
      <c r="O185" s="35">
        <v>43749</v>
      </c>
      <c r="P185" s="5" t="s">
        <v>362</v>
      </c>
    </row>
    <row r="186" spans="1:17" ht="21.75" hidden="1" customHeight="1" x14ac:dyDescent="0.3">
      <c r="A186" s="1199"/>
      <c r="B186" s="26" t="s">
        <v>55</v>
      </c>
      <c r="C186" s="27" t="s">
        <v>363</v>
      </c>
      <c r="D186" s="28" t="s">
        <v>273</v>
      </c>
      <c r="E186" s="26">
        <v>5857700</v>
      </c>
      <c r="F186" s="1179">
        <v>5857700</v>
      </c>
      <c r="G186" s="26">
        <v>5857700</v>
      </c>
      <c r="H186" s="26"/>
      <c r="I186" s="26"/>
      <c r="J186" s="26"/>
      <c r="K186" s="26">
        <f t="shared" si="13"/>
        <v>5857700</v>
      </c>
      <c r="L186" s="26">
        <f t="shared" si="14"/>
        <v>0</v>
      </c>
      <c r="M186" s="34"/>
      <c r="N186" s="33"/>
      <c r="O186" s="32"/>
    </row>
    <row r="187" spans="1:17" ht="21.75" hidden="1" customHeight="1" x14ac:dyDescent="0.3">
      <c r="A187" s="1199"/>
      <c r="B187" s="26" t="s">
        <v>59</v>
      </c>
      <c r="C187" s="27" t="s">
        <v>364</v>
      </c>
      <c r="D187" s="28" t="s">
        <v>365</v>
      </c>
      <c r="E187" s="26">
        <v>6050000</v>
      </c>
      <c r="F187" s="1179"/>
      <c r="G187" s="26">
        <v>6050000</v>
      </c>
      <c r="H187" s="26"/>
      <c r="I187" s="26"/>
      <c r="J187" s="26"/>
      <c r="K187" s="26">
        <f t="shared" si="13"/>
        <v>6050000</v>
      </c>
      <c r="L187" s="26">
        <f t="shared" si="14"/>
        <v>0</v>
      </c>
      <c r="M187" s="34"/>
      <c r="N187" s="33"/>
      <c r="O187" s="32"/>
    </row>
    <row r="188" spans="1:17" ht="21.75" hidden="1" customHeight="1" x14ac:dyDescent="0.3">
      <c r="A188" s="1199"/>
      <c r="B188" s="26" t="s">
        <v>63</v>
      </c>
      <c r="C188" s="27" t="s">
        <v>366</v>
      </c>
      <c r="D188" s="28" t="s">
        <v>366</v>
      </c>
      <c r="E188" s="26">
        <v>23500000</v>
      </c>
      <c r="F188" s="1179">
        <v>23500000</v>
      </c>
      <c r="G188" s="26">
        <v>8000000</v>
      </c>
      <c r="H188" s="26">
        <v>8000000</v>
      </c>
      <c r="I188" s="26">
        <v>7500000</v>
      </c>
      <c r="J188" s="26"/>
      <c r="K188" s="1172">
        <f t="shared" si="13"/>
        <v>23500000</v>
      </c>
      <c r="L188" s="26">
        <f t="shared" si="14"/>
        <v>0</v>
      </c>
      <c r="M188" s="34"/>
      <c r="N188" s="33"/>
      <c r="O188" s="32"/>
    </row>
    <row r="189" spans="1:17" ht="37.5" hidden="1" customHeight="1" x14ac:dyDescent="0.3">
      <c r="A189" s="1199"/>
      <c r="B189" s="26" t="s">
        <v>67</v>
      </c>
      <c r="C189" s="45" t="s">
        <v>367</v>
      </c>
      <c r="D189" s="46" t="s">
        <v>286</v>
      </c>
      <c r="E189" s="1172"/>
      <c r="F189" s="1179"/>
      <c r="G189" s="1172">
        <v>1970000</v>
      </c>
      <c r="H189" s="1172"/>
      <c r="I189" s="1172"/>
      <c r="J189" s="1172"/>
      <c r="K189" s="1172">
        <f t="shared" si="13"/>
        <v>1970000</v>
      </c>
      <c r="L189" s="26"/>
      <c r="M189" s="34"/>
      <c r="N189" s="33"/>
      <c r="O189" s="32"/>
    </row>
    <row r="190" spans="1:17" ht="24.75" hidden="1" customHeight="1" x14ac:dyDescent="0.3">
      <c r="A190" s="1199"/>
      <c r="B190" s="26" t="s">
        <v>72</v>
      </c>
      <c r="C190" s="45" t="s">
        <v>161</v>
      </c>
      <c r="D190" s="46" t="s">
        <v>2</v>
      </c>
      <c r="E190" s="1172">
        <v>71500000</v>
      </c>
      <c r="F190" s="1179"/>
      <c r="G190" s="1172">
        <v>25000000</v>
      </c>
      <c r="H190" s="1172">
        <v>30000000</v>
      </c>
      <c r="I190" s="1172">
        <v>16500000</v>
      </c>
      <c r="J190" s="1172"/>
      <c r="K190" s="1172">
        <f t="shared" si="13"/>
        <v>71500000</v>
      </c>
      <c r="L190" s="26">
        <f>IF(F190="",E190-K190,F190-K190)</f>
        <v>0</v>
      </c>
      <c r="M190" s="34"/>
      <c r="N190" s="33"/>
      <c r="O190" s="32"/>
    </row>
    <row r="191" spans="1:17" s="42" customFormat="1" ht="24.75" hidden="1" customHeight="1" x14ac:dyDescent="0.3">
      <c r="A191" s="1199"/>
      <c r="B191" s="26" t="s">
        <v>74</v>
      </c>
      <c r="C191" s="95" t="s">
        <v>232</v>
      </c>
      <c r="D191" s="96" t="s">
        <v>368</v>
      </c>
      <c r="E191" s="97">
        <v>15920000</v>
      </c>
      <c r="F191" s="219"/>
      <c r="G191" s="97">
        <v>10000000</v>
      </c>
      <c r="H191" s="97">
        <v>5920000</v>
      </c>
      <c r="I191" s="97"/>
      <c r="J191" s="97"/>
      <c r="K191" s="97">
        <f t="shared" si="13"/>
        <v>15920000</v>
      </c>
      <c r="L191" s="38">
        <f>IF(F191="",E191-K191,F191-K191)</f>
        <v>0</v>
      </c>
      <c r="M191" s="39"/>
      <c r="N191" s="40"/>
      <c r="O191" s="41"/>
      <c r="Q191" s="208"/>
    </row>
    <row r="192" spans="1:17" ht="24.75" hidden="1" customHeight="1" x14ac:dyDescent="0.3">
      <c r="A192" s="1199"/>
      <c r="B192" s="26" t="s">
        <v>78</v>
      </c>
      <c r="C192" s="45" t="s">
        <v>369</v>
      </c>
      <c r="D192" s="46" t="s">
        <v>370</v>
      </c>
      <c r="E192" s="1172"/>
      <c r="F192" s="1179"/>
      <c r="G192" s="1172">
        <v>2379000</v>
      </c>
      <c r="H192" s="1172"/>
      <c r="I192" s="1172"/>
      <c r="J192" s="1172"/>
      <c r="K192" s="1172">
        <f t="shared" si="13"/>
        <v>2379000</v>
      </c>
      <c r="L192" s="26"/>
      <c r="M192" s="34"/>
      <c r="N192" s="33"/>
      <c r="O192" s="32"/>
    </row>
    <row r="193" spans="1:17" ht="24.75" hidden="1" customHeight="1" x14ac:dyDescent="0.3">
      <c r="A193" s="1199"/>
      <c r="B193" s="26" t="s">
        <v>83</v>
      </c>
      <c r="C193" s="45" t="s">
        <v>118</v>
      </c>
      <c r="D193" s="46" t="s">
        <v>301</v>
      </c>
      <c r="E193" s="1172">
        <v>63204350</v>
      </c>
      <c r="F193" s="1179">
        <v>63204350</v>
      </c>
      <c r="G193" s="1172">
        <v>63204350</v>
      </c>
      <c r="H193" s="1172"/>
      <c r="I193" s="1172"/>
      <c r="J193" s="1172"/>
      <c r="K193" s="1172">
        <f t="shared" si="13"/>
        <v>63204350</v>
      </c>
      <c r="L193" s="26">
        <f>IF(F193="",E193-K193,F193-K193)</f>
        <v>0</v>
      </c>
      <c r="M193" s="34"/>
      <c r="N193" s="33"/>
      <c r="O193" s="32"/>
    </row>
    <row r="194" spans="1:17" ht="24.75" hidden="1" customHeight="1" x14ac:dyDescent="0.3">
      <c r="A194" s="1199"/>
      <c r="B194" s="26" t="s">
        <v>87</v>
      </c>
      <c r="C194" s="45" t="s">
        <v>371</v>
      </c>
      <c r="D194" s="46" t="s">
        <v>372</v>
      </c>
      <c r="E194" s="1172">
        <v>2000000</v>
      </c>
      <c r="F194" s="1179">
        <v>2000000</v>
      </c>
      <c r="G194" s="1172">
        <v>2000000</v>
      </c>
      <c r="H194" s="1172"/>
      <c r="I194" s="1172"/>
      <c r="J194" s="1172"/>
      <c r="K194" s="1172">
        <f t="shared" si="13"/>
        <v>2000000</v>
      </c>
      <c r="L194" s="26">
        <f>IF(F194="",E194-K194,F194-K194)</f>
        <v>0</v>
      </c>
      <c r="M194" s="34"/>
      <c r="N194" s="33"/>
      <c r="O194" s="1177"/>
    </row>
    <row r="195" spans="1:17" ht="24.75" hidden="1" customHeight="1" x14ac:dyDescent="0.3">
      <c r="A195" s="1199"/>
      <c r="B195" s="26" t="s">
        <v>91</v>
      </c>
      <c r="C195" s="45" t="s">
        <v>31</v>
      </c>
      <c r="D195" s="46" t="s">
        <v>373</v>
      </c>
      <c r="E195" s="1172">
        <v>75937560</v>
      </c>
      <c r="F195" s="1179">
        <v>83531316</v>
      </c>
      <c r="G195" s="1172">
        <v>45552507</v>
      </c>
      <c r="H195" s="1172">
        <v>37978809</v>
      </c>
      <c r="I195" s="1172"/>
      <c r="J195" s="1172"/>
      <c r="K195" s="1172">
        <f t="shared" si="13"/>
        <v>83531316</v>
      </c>
      <c r="L195" s="26">
        <f>IF(F195="",E195-K195,F195-K195)</f>
        <v>0</v>
      </c>
      <c r="M195" s="34" t="s">
        <v>374</v>
      </c>
      <c r="N195" s="33"/>
      <c r="O195" s="1177"/>
    </row>
    <row r="196" spans="1:17" ht="24.75" hidden="1" customHeight="1" x14ac:dyDescent="0.3">
      <c r="A196" s="1199"/>
      <c r="B196" s="26" t="s">
        <v>95</v>
      </c>
      <c r="C196" s="45" t="s">
        <v>164</v>
      </c>
      <c r="D196" s="46" t="s">
        <v>375</v>
      </c>
      <c r="E196" s="1172">
        <v>34630550</v>
      </c>
      <c r="F196" s="1179">
        <v>34630550</v>
      </c>
      <c r="G196" s="1172">
        <v>34630550</v>
      </c>
      <c r="H196" s="1172"/>
      <c r="I196" s="1172"/>
      <c r="J196" s="1172"/>
      <c r="K196" s="1172">
        <f t="shared" si="13"/>
        <v>34630550</v>
      </c>
      <c r="L196" s="26">
        <f>IF(F196="",E196-K196,F196-K196)</f>
        <v>0</v>
      </c>
      <c r="M196" s="34"/>
      <c r="N196" s="33"/>
      <c r="O196" s="1177"/>
    </row>
    <row r="197" spans="1:17" ht="24.75" hidden="1" customHeight="1" x14ac:dyDescent="0.3">
      <c r="A197" s="1199"/>
      <c r="B197" s="26" t="s">
        <v>98</v>
      </c>
      <c r="C197" s="45" t="s">
        <v>376</v>
      </c>
      <c r="D197" s="46" t="s">
        <v>377</v>
      </c>
      <c r="E197" s="1172">
        <v>1013000</v>
      </c>
      <c r="F197" s="1179"/>
      <c r="G197" s="1172">
        <v>1013000</v>
      </c>
      <c r="H197" s="1172"/>
      <c r="I197" s="1172"/>
      <c r="J197" s="1172"/>
      <c r="K197" s="1172">
        <f t="shared" si="13"/>
        <v>1013000</v>
      </c>
      <c r="L197" s="26">
        <f>IF(F197="",E197-K197,F197-K197)</f>
        <v>0</v>
      </c>
      <c r="M197" s="34"/>
      <c r="N197" s="33"/>
      <c r="O197" s="1177"/>
    </row>
    <row r="198" spans="1:17" s="52" customFormat="1" ht="24.75" hidden="1" customHeight="1" x14ac:dyDescent="0.3">
      <c r="A198" s="1199"/>
      <c r="B198" s="26" t="s">
        <v>102</v>
      </c>
      <c r="C198" s="53" t="s">
        <v>184</v>
      </c>
      <c r="D198" s="83" t="s">
        <v>378</v>
      </c>
      <c r="E198" s="1179"/>
      <c r="F198" s="1179"/>
      <c r="G198" s="1179">
        <v>17842141</v>
      </c>
      <c r="H198" s="1179">
        <v>38439106</v>
      </c>
      <c r="I198" s="1179"/>
      <c r="J198" s="1179"/>
      <c r="K198" s="1179">
        <f t="shared" si="13"/>
        <v>56281247</v>
      </c>
      <c r="L198" s="1172"/>
      <c r="M198" s="49"/>
      <c r="N198" s="50"/>
      <c r="O198" s="98"/>
      <c r="Q198" s="314"/>
    </row>
    <row r="199" spans="1:17" s="52" customFormat="1" ht="24.75" hidden="1" customHeight="1" thickBot="1" x14ac:dyDescent="0.35">
      <c r="A199" s="1175"/>
      <c r="B199" s="352"/>
      <c r="C199" s="353"/>
      <c r="D199" s="354"/>
      <c r="E199" s="223"/>
      <c r="F199" s="223"/>
      <c r="G199" s="223"/>
      <c r="H199" s="223"/>
      <c r="I199" s="223"/>
      <c r="J199" s="223"/>
      <c r="K199" s="357">
        <f>SUM(K175:K198)</f>
        <v>1124541866</v>
      </c>
      <c r="L199" s="357">
        <f>SUM(L175:L198)</f>
        <v>32252000</v>
      </c>
      <c r="M199" s="355"/>
      <c r="N199" s="356"/>
      <c r="O199" s="355"/>
      <c r="Q199" s="314"/>
    </row>
    <row r="200" spans="1:17" ht="21.75" hidden="1" customHeight="1" x14ac:dyDescent="0.3">
      <c r="A200" s="1211" t="s">
        <v>379</v>
      </c>
      <c r="B200" s="19" t="s">
        <v>194</v>
      </c>
      <c r="C200" s="20" t="s">
        <v>359</v>
      </c>
      <c r="D200" s="21" t="s">
        <v>100</v>
      </c>
      <c r="E200" s="19">
        <v>180460000</v>
      </c>
      <c r="F200" s="1209">
        <v>375277500</v>
      </c>
      <c r="G200" s="1197">
        <v>54138000</v>
      </c>
      <c r="H200" s="1197">
        <f>72184000+77000000</f>
        <v>149184000</v>
      </c>
      <c r="I200" s="1197">
        <v>153192500</v>
      </c>
      <c r="J200" s="19"/>
      <c r="K200" s="1197">
        <f>SUM(G200:J200)</f>
        <v>356514500</v>
      </c>
      <c r="L200" s="1197">
        <f>IF(F200="",E200-K200,F200-K200)</f>
        <v>18763000</v>
      </c>
      <c r="M200" s="150"/>
      <c r="N200" s="150" t="s">
        <v>380</v>
      </c>
      <c r="O200" s="305">
        <v>43713</v>
      </c>
      <c r="P200" s="5" t="s">
        <v>381</v>
      </c>
    </row>
    <row r="201" spans="1:17" ht="21.75" hidden="1" customHeight="1" x14ac:dyDescent="0.3">
      <c r="A201" s="1212"/>
      <c r="B201" s="26" t="s">
        <v>196</v>
      </c>
      <c r="C201" s="27" t="s">
        <v>382</v>
      </c>
      <c r="D201" s="28" t="s">
        <v>100</v>
      </c>
      <c r="E201" s="26">
        <v>110000000</v>
      </c>
      <c r="F201" s="1210"/>
      <c r="G201" s="1193"/>
      <c r="H201" s="1193"/>
      <c r="I201" s="1193"/>
      <c r="J201" s="26"/>
      <c r="K201" s="1193"/>
      <c r="L201" s="1193"/>
      <c r="M201" s="32"/>
      <c r="N201" s="32"/>
      <c r="O201" s="152"/>
    </row>
    <row r="202" spans="1:17" ht="21.75" hidden="1" customHeight="1" x14ac:dyDescent="0.3">
      <c r="A202" s="1212"/>
      <c r="B202" s="26" t="s">
        <v>20</v>
      </c>
      <c r="C202" s="27" t="s">
        <v>336</v>
      </c>
      <c r="D202" s="28" t="s">
        <v>383</v>
      </c>
      <c r="E202" s="26"/>
      <c r="F202" s="29"/>
      <c r="G202" s="26">
        <v>10036000</v>
      </c>
      <c r="H202" s="26"/>
      <c r="I202" s="26"/>
      <c r="J202" s="26"/>
      <c r="K202" s="26">
        <f t="shared" ref="K202:K212" si="15">SUM(G202:J202)</f>
        <v>10036000</v>
      </c>
      <c r="L202" s="26"/>
      <c r="M202" s="32"/>
      <c r="N202" s="32"/>
      <c r="O202" s="152"/>
    </row>
    <row r="203" spans="1:17" ht="21.75" hidden="1" customHeight="1" x14ac:dyDescent="0.3">
      <c r="A203" s="1212"/>
      <c r="B203" s="26" t="s">
        <v>24</v>
      </c>
      <c r="C203" s="27" t="s">
        <v>118</v>
      </c>
      <c r="D203" s="28" t="s">
        <v>301</v>
      </c>
      <c r="E203" s="26">
        <v>35661300</v>
      </c>
      <c r="F203" s="29"/>
      <c r="G203" s="26">
        <v>35661300</v>
      </c>
      <c r="H203" s="26"/>
      <c r="I203" s="26"/>
      <c r="J203" s="26"/>
      <c r="K203" s="26">
        <f t="shared" si="15"/>
        <v>35661300</v>
      </c>
      <c r="L203" s="26">
        <f>IF(F203="",E203-K203,F203-K203)</f>
        <v>0</v>
      </c>
      <c r="M203" s="32"/>
      <c r="N203" s="32"/>
      <c r="O203" s="152"/>
    </row>
    <row r="204" spans="1:17" ht="21.75" hidden="1" customHeight="1" x14ac:dyDescent="0.3">
      <c r="A204" s="1212"/>
      <c r="B204" s="26" t="s">
        <v>26</v>
      </c>
      <c r="C204" s="27" t="s">
        <v>123</v>
      </c>
      <c r="D204" s="28" t="s">
        <v>384</v>
      </c>
      <c r="E204" s="26">
        <v>2013000</v>
      </c>
      <c r="F204" s="29"/>
      <c r="G204" s="26">
        <v>2013000</v>
      </c>
      <c r="H204" s="26"/>
      <c r="I204" s="26"/>
      <c r="J204" s="26"/>
      <c r="K204" s="26">
        <f t="shared" si="15"/>
        <v>2013000</v>
      </c>
      <c r="L204" s="26">
        <f>IF(F204="",E204-K204,F204-K204)</f>
        <v>0</v>
      </c>
      <c r="M204" s="32"/>
      <c r="N204" s="32"/>
      <c r="O204" s="152"/>
    </row>
    <row r="205" spans="1:17" ht="21.75" hidden="1" customHeight="1" x14ac:dyDescent="0.3">
      <c r="A205" s="1212"/>
      <c r="B205" s="26" t="s">
        <v>28</v>
      </c>
      <c r="C205" s="27" t="s">
        <v>107</v>
      </c>
      <c r="D205" s="28"/>
      <c r="E205" s="99">
        <v>20624500</v>
      </c>
      <c r="F205" s="29">
        <v>20624500</v>
      </c>
      <c r="G205" s="26">
        <v>15000000</v>
      </c>
      <c r="H205" s="26">
        <v>5624500</v>
      </c>
      <c r="I205" s="26"/>
      <c r="J205" s="26"/>
      <c r="K205" s="26">
        <f t="shared" si="15"/>
        <v>20624500</v>
      </c>
      <c r="L205" s="26">
        <f>IF(F205="",G205-K205,F205-K205)</f>
        <v>0</v>
      </c>
      <c r="M205" s="32"/>
      <c r="N205" s="32"/>
      <c r="O205" s="152"/>
    </row>
    <row r="206" spans="1:17" ht="27" hidden="1" customHeight="1" x14ac:dyDescent="0.3">
      <c r="A206" s="1212"/>
      <c r="B206" s="26" t="s">
        <v>30</v>
      </c>
      <c r="C206" s="27" t="s">
        <v>304</v>
      </c>
      <c r="D206" s="28" t="s">
        <v>265</v>
      </c>
      <c r="E206" s="99">
        <v>19500000</v>
      </c>
      <c r="F206" s="29"/>
      <c r="G206" s="26">
        <v>19500000</v>
      </c>
      <c r="H206" s="26"/>
      <c r="I206" s="26"/>
      <c r="J206" s="26"/>
      <c r="K206" s="26">
        <f t="shared" si="15"/>
        <v>19500000</v>
      </c>
      <c r="L206" s="26">
        <f>IF(F206="",G206-K206,F206-K206)</f>
        <v>0</v>
      </c>
      <c r="M206" s="32"/>
      <c r="N206" s="32"/>
      <c r="O206" s="152"/>
    </row>
    <row r="207" spans="1:17" ht="18.75" hidden="1" customHeight="1" x14ac:dyDescent="0.3">
      <c r="A207" s="1212"/>
      <c r="B207" s="26" t="s">
        <v>33</v>
      </c>
      <c r="C207" s="27" t="s">
        <v>31</v>
      </c>
      <c r="D207" s="28" t="s">
        <v>385</v>
      </c>
      <c r="E207" s="99">
        <v>81870265</v>
      </c>
      <c r="F207" s="29">
        <v>81870265</v>
      </c>
      <c r="G207" s="26">
        <v>60000000</v>
      </c>
      <c r="H207" s="26">
        <v>21870265</v>
      </c>
      <c r="I207" s="26"/>
      <c r="J207" s="26"/>
      <c r="K207" s="26">
        <f t="shared" si="15"/>
        <v>81870265</v>
      </c>
      <c r="L207" s="26">
        <f>IF(F207="",G207-K207,F207-K207)</f>
        <v>0</v>
      </c>
      <c r="M207" s="32"/>
      <c r="N207" s="32"/>
      <c r="O207" s="152"/>
    </row>
    <row r="208" spans="1:17" ht="18.75" hidden="1" customHeight="1" x14ac:dyDescent="0.3">
      <c r="A208" s="1212"/>
      <c r="B208" s="26" t="s">
        <v>39</v>
      </c>
      <c r="C208" s="47" t="s">
        <v>386</v>
      </c>
      <c r="D208" s="28"/>
      <c r="E208" s="26">
        <f>G208*2</f>
        <v>33440000</v>
      </c>
      <c r="F208" s="29">
        <v>33440000</v>
      </c>
      <c r="G208" s="26">
        <v>16720000</v>
      </c>
      <c r="H208" s="26">
        <v>16720000</v>
      </c>
      <c r="I208" s="26"/>
      <c r="J208" s="26"/>
      <c r="K208" s="26">
        <f t="shared" si="15"/>
        <v>33440000</v>
      </c>
      <c r="L208" s="26">
        <f>IF(F208="",E208-K208,F208-K208)</f>
        <v>0</v>
      </c>
      <c r="M208" s="32" t="s">
        <v>387</v>
      </c>
      <c r="N208" s="32" t="s">
        <v>388</v>
      </c>
      <c r="O208" s="236">
        <v>43795</v>
      </c>
    </row>
    <row r="209" spans="1:15" ht="18.75" hidden="1" customHeight="1" x14ac:dyDescent="0.3">
      <c r="A209" s="1213"/>
      <c r="B209" s="26" t="s">
        <v>44</v>
      </c>
      <c r="C209" s="100" t="s">
        <v>161</v>
      </c>
      <c r="D209" s="46" t="s">
        <v>162</v>
      </c>
      <c r="E209" s="1172">
        <v>37200000</v>
      </c>
      <c r="F209" s="1179"/>
      <c r="G209" s="1172">
        <v>37200000</v>
      </c>
      <c r="H209" s="1172"/>
      <c r="I209" s="1172"/>
      <c r="J209" s="1172"/>
      <c r="K209" s="26">
        <f t="shared" si="15"/>
        <v>37200000</v>
      </c>
      <c r="L209" s="1172"/>
      <c r="M209" s="1177"/>
      <c r="N209" s="1177"/>
      <c r="O209" s="306"/>
    </row>
    <row r="210" spans="1:15" ht="18.75" hidden="1" customHeight="1" x14ac:dyDescent="0.3">
      <c r="A210" s="1213"/>
      <c r="B210" s="26" t="s">
        <v>49</v>
      </c>
      <c r="C210" s="100" t="s">
        <v>389</v>
      </c>
      <c r="D210" s="46" t="s">
        <v>173</v>
      </c>
      <c r="E210" s="1172">
        <v>118900000</v>
      </c>
      <c r="F210" s="1179">
        <v>118900000</v>
      </c>
      <c r="G210" s="1172">
        <v>26100000</v>
      </c>
      <c r="H210" s="1172">
        <v>26100000</v>
      </c>
      <c r="I210" s="1172">
        <v>66700000</v>
      </c>
      <c r="J210" s="1172"/>
      <c r="K210" s="1172">
        <f t="shared" si="15"/>
        <v>118900000</v>
      </c>
      <c r="L210" s="26">
        <f>IF(F210="",E210-K210,F210-K210)</f>
        <v>0</v>
      </c>
      <c r="M210" s="1177"/>
      <c r="N210" s="1177"/>
      <c r="O210" s="306"/>
    </row>
    <row r="211" spans="1:15" ht="18.75" hidden="1" customHeight="1" x14ac:dyDescent="0.3">
      <c r="A211" s="1213"/>
      <c r="B211" s="1172"/>
      <c r="C211" s="100" t="s">
        <v>170</v>
      </c>
      <c r="D211" s="502" t="s">
        <v>171</v>
      </c>
      <c r="E211" s="1172"/>
      <c r="F211" s="1179">
        <v>19895000</v>
      </c>
      <c r="G211" s="1172">
        <v>19895000</v>
      </c>
      <c r="H211" s="1172"/>
      <c r="I211" s="1172"/>
      <c r="J211" s="1172"/>
      <c r="K211" s="1172">
        <f t="shared" si="15"/>
        <v>19895000</v>
      </c>
      <c r="L211" s="1172"/>
      <c r="M211" s="1177"/>
      <c r="N211" s="1177"/>
      <c r="O211" s="306"/>
    </row>
    <row r="212" spans="1:15" ht="18.75" hidden="1" customHeight="1" x14ac:dyDescent="0.3">
      <c r="A212" s="1213"/>
      <c r="B212" s="1172"/>
      <c r="C212" s="100" t="s">
        <v>346</v>
      </c>
      <c r="D212" s="502"/>
      <c r="E212" s="1172">
        <v>69580000</v>
      </c>
      <c r="F212" s="1179"/>
      <c r="G212" s="1172">
        <v>69580000</v>
      </c>
      <c r="H212" s="1172"/>
      <c r="I212" s="1172"/>
      <c r="J212" s="1172"/>
      <c r="K212" s="1172">
        <f t="shared" si="15"/>
        <v>69580000</v>
      </c>
      <c r="L212" s="1172"/>
      <c r="M212" s="1177"/>
      <c r="N212" s="1177"/>
      <c r="O212" s="306"/>
    </row>
    <row r="213" spans="1:15" ht="21.75" hidden="1" customHeight="1" thickBot="1" x14ac:dyDescent="0.35">
      <c r="A213" s="1214"/>
      <c r="B213" s="55"/>
      <c r="C213" s="55"/>
      <c r="D213" s="55"/>
      <c r="E213" s="55"/>
      <c r="F213" s="220"/>
      <c r="G213" s="55"/>
      <c r="H213" s="118"/>
      <c r="I213" s="55"/>
      <c r="J213" s="55"/>
      <c r="K213" s="289">
        <f>SUM(K200:K212)</f>
        <v>805234565</v>
      </c>
      <c r="L213" s="288">
        <f>SUM(L200:L211)</f>
        <v>18763000</v>
      </c>
      <c r="M213" s="55"/>
      <c r="N213" s="55"/>
      <c r="O213" s="154"/>
    </row>
    <row r="214" spans="1:15" ht="21.75" hidden="1" customHeight="1" x14ac:dyDescent="0.3">
      <c r="A214" s="1220" t="s">
        <v>390</v>
      </c>
      <c r="B214" s="1173" t="s">
        <v>194</v>
      </c>
      <c r="C214" s="76" t="s">
        <v>359</v>
      </c>
      <c r="D214" s="77" t="s">
        <v>391</v>
      </c>
      <c r="E214" s="1173">
        <v>19400000</v>
      </c>
      <c r="F214" s="1176"/>
      <c r="G214" s="1173">
        <v>9700000</v>
      </c>
      <c r="H214" s="1173"/>
      <c r="I214" s="1173"/>
      <c r="J214" s="1173"/>
      <c r="K214" s="1173">
        <f t="shared" ref="K214:K226" si="16">SUM(G214:J214)</f>
        <v>9700000</v>
      </c>
      <c r="L214" s="1173">
        <f>IF(F214="",E214-K214,F214-K214)</f>
        <v>9700000</v>
      </c>
      <c r="M214" s="1178"/>
      <c r="N214" s="1178" t="s">
        <v>392</v>
      </c>
      <c r="O214" s="304">
        <v>43741</v>
      </c>
    </row>
    <row r="215" spans="1:15" ht="21.75" hidden="1" customHeight="1" x14ac:dyDescent="0.3">
      <c r="A215" s="1221"/>
      <c r="B215" s="26" t="s">
        <v>196</v>
      </c>
      <c r="C215" s="27" t="s">
        <v>369</v>
      </c>
      <c r="D215" s="28" t="s">
        <v>393</v>
      </c>
      <c r="E215" s="26"/>
      <c r="F215" s="29"/>
      <c r="G215" s="26">
        <v>13192000</v>
      </c>
      <c r="H215" s="26">
        <v>2250000</v>
      </c>
      <c r="I215" s="26"/>
      <c r="J215" s="26"/>
      <c r="K215" s="26">
        <f t="shared" si="16"/>
        <v>15442000</v>
      </c>
      <c r="L215" s="26"/>
      <c r="M215" s="32"/>
      <c r="N215" s="32"/>
      <c r="O215" s="32"/>
    </row>
    <row r="216" spans="1:15" ht="21.75" hidden="1" customHeight="1" x14ac:dyDescent="0.3">
      <c r="A216" s="1221"/>
      <c r="B216" s="26" t="s">
        <v>20</v>
      </c>
      <c r="C216" s="27" t="s">
        <v>118</v>
      </c>
      <c r="D216" s="28" t="s">
        <v>301</v>
      </c>
      <c r="E216" s="26">
        <v>36883450</v>
      </c>
      <c r="F216" s="29"/>
      <c r="G216" s="26">
        <v>36883450</v>
      </c>
      <c r="H216" s="26"/>
      <c r="I216" s="26"/>
      <c r="J216" s="26"/>
      <c r="K216" s="26">
        <f t="shared" si="16"/>
        <v>36883450</v>
      </c>
      <c r="L216" s="26">
        <f>IF(F216="",E216-K216,F216-K216)</f>
        <v>0</v>
      </c>
      <c r="M216" s="32"/>
      <c r="N216" s="32"/>
      <c r="O216" s="32"/>
    </row>
    <row r="217" spans="1:15" ht="21.75" hidden="1" customHeight="1" x14ac:dyDescent="0.3">
      <c r="A217" s="1221"/>
      <c r="B217" s="26" t="s">
        <v>24</v>
      </c>
      <c r="C217" s="27" t="s">
        <v>394</v>
      </c>
      <c r="D217" s="28" t="s">
        <v>162</v>
      </c>
      <c r="E217" s="26"/>
      <c r="F217" s="29"/>
      <c r="G217" s="26">
        <v>17600000</v>
      </c>
      <c r="H217" s="26"/>
      <c r="I217" s="26"/>
      <c r="J217" s="26"/>
      <c r="K217" s="26">
        <f t="shared" si="16"/>
        <v>17600000</v>
      </c>
      <c r="L217" s="26"/>
      <c r="M217" s="32"/>
      <c r="N217" s="32"/>
      <c r="O217" s="32"/>
    </row>
    <row r="218" spans="1:15" ht="21.75" hidden="1" customHeight="1" x14ac:dyDescent="0.3">
      <c r="A218" s="1221"/>
      <c r="B218" s="26" t="s">
        <v>26</v>
      </c>
      <c r="C218" s="27" t="s">
        <v>170</v>
      </c>
      <c r="D218" s="28" t="s">
        <v>395</v>
      </c>
      <c r="E218" s="26"/>
      <c r="F218" s="29"/>
      <c r="G218" s="26"/>
      <c r="H218" s="26"/>
      <c r="I218" s="26"/>
      <c r="J218" s="26"/>
      <c r="K218" s="26">
        <f t="shared" si="16"/>
        <v>0</v>
      </c>
      <c r="L218" s="26">
        <f t="shared" ref="L218:L226" si="17">IF(F218="",E218-K218,F218-K218)</f>
        <v>0</v>
      </c>
      <c r="M218" s="32"/>
      <c r="N218" s="32"/>
      <c r="O218" s="32"/>
    </row>
    <row r="219" spans="1:15" ht="21.75" hidden="1" customHeight="1" x14ac:dyDescent="0.3">
      <c r="A219" s="1221"/>
      <c r="B219" s="26" t="s">
        <v>28</v>
      </c>
      <c r="C219" s="27" t="s">
        <v>396</v>
      </c>
      <c r="D219" s="28" t="s">
        <v>397</v>
      </c>
      <c r="E219" s="26">
        <v>2722720</v>
      </c>
      <c r="F219" s="29"/>
      <c r="G219" s="26">
        <v>2722720</v>
      </c>
      <c r="H219" s="26"/>
      <c r="I219" s="26"/>
      <c r="J219" s="26"/>
      <c r="K219" s="26">
        <f t="shared" si="16"/>
        <v>2722720</v>
      </c>
      <c r="L219" s="26">
        <f t="shared" si="17"/>
        <v>0</v>
      </c>
      <c r="M219" s="32"/>
      <c r="N219" s="32"/>
      <c r="O219" s="32"/>
    </row>
    <row r="220" spans="1:15" ht="21.75" hidden="1" customHeight="1" x14ac:dyDescent="0.3">
      <c r="A220" s="1221"/>
      <c r="B220" s="26" t="s">
        <v>30</v>
      </c>
      <c r="C220" s="27" t="s">
        <v>398</v>
      </c>
      <c r="D220" s="28" t="s">
        <v>200</v>
      </c>
      <c r="E220" s="26">
        <v>20999000</v>
      </c>
      <c r="F220" s="29">
        <v>20999000</v>
      </c>
      <c r="G220" s="26">
        <v>15795000</v>
      </c>
      <c r="H220" s="26">
        <v>5204000</v>
      </c>
      <c r="I220" s="26"/>
      <c r="J220" s="26"/>
      <c r="K220" s="26">
        <f t="shared" si="16"/>
        <v>20999000</v>
      </c>
      <c r="L220" s="26">
        <f t="shared" si="17"/>
        <v>0</v>
      </c>
      <c r="M220" s="32" t="s">
        <v>399</v>
      </c>
      <c r="N220" s="32"/>
      <c r="O220" s="32"/>
    </row>
    <row r="221" spans="1:15" ht="21.75" hidden="1" customHeight="1" x14ac:dyDescent="0.3">
      <c r="A221" s="1221"/>
      <c r="B221" s="26" t="s">
        <v>33</v>
      </c>
      <c r="C221" s="27" t="s">
        <v>99</v>
      </c>
      <c r="D221" s="28" t="s">
        <v>400</v>
      </c>
      <c r="E221" s="26">
        <v>16050000</v>
      </c>
      <c r="F221" s="29"/>
      <c r="G221" s="26">
        <v>8025000</v>
      </c>
      <c r="H221" s="26">
        <v>8025000</v>
      </c>
      <c r="I221" s="26"/>
      <c r="J221" s="26"/>
      <c r="K221" s="26">
        <f t="shared" si="16"/>
        <v>16050000</v>
      </c>
      <c r="L221" s="26">
        <f t="shared" si="17"/>
        <v>0</v>
      </c>
      <c r="M221" s="32"/>
      <c r="N221" s="32"/>
      <c r="O221" s="32"/>
    </row>
    <row r="222" spans="1:15" ht="21.75" hidden="1" customHeight="1" x14ac:dyDescent="0.3">
      <c r="A222" s="1221"/>
      <c r="B222" s="26" t="s">
        <v>39</v>
      </c>
      <c r="C222" s="27" t="s">
        <v>401</v>
      </c>
      <c r="D222" s="28" t="s">
        <v>400</v>
      </c>
      <c r="E222" s="26">
        <v>9600000</v>
      </c>
      <c r="F222" s="29"/>
      <c r="G222" s="26">
        <v>9600000</v>
      </c>
      <c r="H222" s="26"/>
      <c r="I222" s="26"/>
      <c r="J222" s="26"/>
      <c r="K222" s="26">
        <f t="shared" si="16"/>
        <v>9600000</v>
      </c>
      <c r="L222" s="26">
        <f t="shared" si="17"/>
        <v>0</v>
      </c>
      <c r="M222" s="32"/>
      <c r="N222" s="32"/>
      <c r="O222" s="32"/>
    </row>
    <row r="223" spans="1:15" ht="39.75" hidden="1" customHeight="1" x14ac:dyDescent="0.3">
      <c r="A223" s="1222"/>
      <c r="B223" s="26" t="s">
        <v>44</v>
      </c>
      <c r="C223" s="45" t="s">
        <v>402</v>
      </c>
      <c r="D223" s="46" t="s">
        <v>403</v>
      </c>
      <c r="E223" s="1172">
        <v>3800000</v>
      </c>
      <c r="F223" s="1179"/>
      <c r="G223" s="1172">
        <v>3800000</v>
      </c>
      <c r="H223" s="1172"/>
      <c r="I223" s="1172"/>
      <c r="J223" s="1172"/>
      <c r="K223" s="26">
        <f t="shared" si="16"/>
        <v>3800000</v>
      </c>
      <c r="L223" s="26">
        <f t="shared" si="17"/>
        <v>0</v>
      </c>
      <c r="M223" s="1177"/>
      <c r="N223" s="1177"/>
      <c r="O223" s="1177"/>
    </row>
    <row r="224" spans="1:15" ht="21.75" hidden="1" customHeight="1" x14ac:dyDescent="0.3">
      <c r="A224" s="1222"/>
      <c r="B224" s="26" t="s">
        <v>49</v>
      </c>
      <c r="C224" s="45" t="s">
        <v>404</v>
      </c>
      <c r="D224" s="46" t="s">
        <v>299</v>
      </c>
      <c r="E224" s="1172">
        <v>8000000</v>
      </c>
      <c r="F224" s="1179"/>
      <c r="G224" s="1172">
        <v>8000000</v>
      </c>
      <c r="H224" s="1172"/>
      <c r="I224" s="1172"/>
      <c r="J224" s="1172"/>
      <c r="K224" s="26">
        <f t="shared" si="16"/>
        <v>8000000</v>
      </c>
      <c r="L224" s="26">
        <f t="shared" si="17"/>
        <v>0</v>
      </c>
      <c r="M224" s="1177"/>
      <c r="N224" s="1177"/>
      <c r="O224" s="1177"/>
    </row>
    <row r="225" spans="1:17" ht="21.75" hidden="1" customHeight="1" x14ac:dyDescent="0.3">
      <c r="A225" s="1222"/>
      <c r="B225" s="26" t="s">
        <v>55</v>
      </c>
      <c r="C225" s="45" t="s">
        <v>405</v>
      </c>
      <c r="D225" s="46" t="s">
        <v>173</v>
      </c>
      <c r="E225" s="1172">
        <v>5323000</v>
      </c>
      <c r="F225" s="1179"/>
      <c r="G225" s="1172">
        <v>5323000</v>
      </c>
      <c r="H225" s="1172"/>
      <c r="I225" s="1172"/>
      <c r="J225" s="1172"/>
      <c r="K225" s="26">
        <f t="shared" si="16"/>
        <v>5323000</v>
      </c>
      <c r="L225" s="26">
        <f t="shared" si="17"/>
        <v>0</v>
      </c>
      <c r="M225" s="1177"/>
      <c r="N225" s="1177"/>
      <c r="O225" s="1177"/>
    </row>
    <row r="226" spans="1:17" ht="21.75" hidden="1" customHeight="1" x14ac:dyDescent="0.3">
      <c r="A226" s="1222"/>
      <c r="B226" s="26" t="s">
        <v>59</v>
      </c>
      <c r="C226" s="45" t="s">
        <v>406</v>
      </c>
      <c r="D226" s="46" t="s">
        <v>100</v>
      </c>
      <c r="E226" s="1172"/>
      <c r="F226" s="1179">
        <f>21800000+22238000</f>
        <v>44038000</v>
      </c>
      <c r="G226" s="1172">
        <v>44038000</v>
      </c>
      <c r="H226" s="1172"/>
      <c r="I226" s="1172"/>
      <c r="J226" s="1172"/>
      <c r="K226" s="26">
        <f t="shared" si="16"/>
        <v>44038000</v>
      </c>
      <c r="L226" s="26">
        <f t="shared" si="17"/>
        <v>0</v>
      </c>
      <c r="M226" s="1177"/>
      <c r="N226" s="1177"/>
      <c r="O226" s="1177"/>
    </row>
    <row r="227" spans="1:17" ht="21.75" hidden="1" customHeight="1" x14ac:dyDescent="0.3">
      <c r="A227" s="1222"/>
      <c r="B227" s="1177"/>
      <c r="C227" s="1177"/>
      <c r="D227" s="1177"/>
      <c r="E227" s="1177"/>
      <c r="F227" s="1179"/>
      <c r="G227" s="1177"/>
      <c r="H227" s="1172"/>
      <c r="I227" s="1177"/>
      <c r="J227" s="1177"/>
      <c r="K227" s="299">
        <f>SUM(K214:K226)</f>
        <v>190158170</v>
      </c>
      <c r="L227" s="298">
        <f>SUM(L214:L226)</f>
        <v>9700000</v>
      </c>
      <c r="M227" s="1177"/>
      <c r="N227" s="1177"/>
      <c r="O227" s="1177"/>
    </row>
    <row r="228" spans="1:17" ht="21.75" hidden="1" customHeight="1" x14ac:dyDescent="0.3">
      <c r="A228" s="1230" t="s">
        <v>407</v>
      </c>
      <c r="B228" s="484" t="s">
        <v>194</v>
      </c>
      <c r="C228" s="485" t="s">
        <v>359</v>
      </c>
      <c r="D228" s="486" t="s">
        <v>100</v>
      </c>
      <c r="E228" s="487">
        <v>798512000</v>
      </c>
      <c r="F228" s="487">
        <v>798512000</v>
      </c>
      <c r="G228" s="484">
        <v>229563000</v>
      </c>
      <c r="H228" s="484">
        <v>306084000</v>
      </c>
      <c r="I228" s="484">
        <v>222940000</v>
      </c>
      <c r="J228" s="488"/>
      <c r="K228" s="484">
        <f>SUM(G228:I228)</f>
        <v>758587000</v>
      </c>
      <c r="L228" s="484">
        <f>IF(F228="",E228-K228,F228-K228)</f>
        <v>39925000</v>
      </c>
      <c r="M228" s="489"/>
      <c r="N228" s="489"/>
      <c r="O228" s="490" t="s">
        <v>408</v>
      </c>
      <c r="P228" s="103"/>
      <c r="Q228" s="312"/>
    </row>
    <row r="229" spans="1:17" ht="21.75" hidden="1" customHeight="1" x14ac:dyDescent="0.3">
      <c r="A229" s="1231"/>
      <c r="B229" s="240" t="s">
        <v>196</v>
      </c>
      <c r="C229" s="241" t="s">
        <v>409</v>
      </c>
      <c r="D229" s="242" t="s">
        <v>410</v>
      </c>
      <c r="E229" s="240">
        <v>9300000</v>
      </c>
      <c r="F229" s="243"/>
      <c r="G229" s="240">
        <v>9300000</v>
      </c>
      <c r="H229" s="240"/>
      <c r="I229" s="240"/>
      <c r="J229" s="240"/>
      <c r="K229" s="240">
        <f t="shared" ref="K229:K235" si="18">SUM(G229:J229)</f>
        <v>9300000</v>
      </c>
      <c r="L229" s="240">
        <f>IF(F229="",E229-K229,F229-K229)</f>
        <v>0</v>
      </c>
      <c r="M229" s="244"/>
      <c r="N229" s="244"/>
      <c r="O229" s="244"/>
    </row>
    <row r="230" spans="1:17" ht="21.75" hidden="1" customHeight="1" x14ac:dyDescent="0.3">
      <c r="A230" s="1231"/>
      <c r="B230" s="240" t="s">
        <v>20</v>
      </c>
      <c r="C230" s="241" t="s">
        <v>118</v>
      </c>
      <c r="D230" s="242" t="s">
        <v>301</v>
      </c>
      <c r="E230" s="240">
        <v>42597100</v>
      </c>
      <c r="F230" s="243"/>
      <c r="G230" s="240">
        <v>42597100</v>
      </c>
      <c r="H230" s="240"/>
      <c r="I230" s="240"/>
      <c r="J230" s="240"/>
      <c r="K230" s="240">
        <f t="shared" si="18"/>
        <v>42597100</v>
      </c>
      <c r="L230" s="240">
        <f>IF(F230="",E230-K230,F230-K230)</f>
        <v>0</v>
      </c>
      <c r="M230" s="244"/>
      <c r="N230" s="244"/>
      <c r="O230" s="244"/>
    </row>
    <row r="231" spans="1:17" ht="21.75" hidden="1" customHeight="1" x14ac:dyDescent="0.3">
      <c r="A231" s="1231"/>
      <c r="B231" s="240" t="s">
        <v>24</v>
      </c>
      <c r="C231" s="241" t="s">
        <v>411</v>
      </c>
      <c r="D231" s="242"/>
      <c r="E231" s="240"/>
      <c r="F231" s="243"/>
      <c r="G231" s="240">
        <v>200000</v>
      </c>
      <c r="H231" s="240"/>
      <c r="I231" s="240"/>
      <c r="J231" s="240"/>
      <c r="K231" s="240">
        <f t="shared" si="18"/>
        <v>200000</v>
      </c>
      <c r="L231" s="240"/>
      <c r="M231" s="244"/>
      <c r="N231" s="244"/>
      <c r="O231" s="244"/>
    </row>
    <row r="232" spans="1:17" ht="21.75" hidden="1" customHeight="1" x14ac:dyDescent="0.3">
      <c r="A232" s="1231"/>
      <c r="B232" s="240" t="s">
        <v>26</v>
      </c>
      <c r="C232" s="241" t="s">
        <v>201</v>
      </c>
      <c r="D232" s="242" t="s">
        <v>200</v>
      </c>
      <c r="E232" s="240">
        <v>20990000</v>
      </c>
      <c r="F232" s="243"/>
      <c r="G232" s="240"/>
      <c r="H232" s="240"/>
      <c r="I232" s="240"/>
      <c r="J232" s="240"/>
      <c r="K232" s="240">
        <f t="shared" si="18"/>
        <v>0</v>
      </c>
      <c r="L232" s="240">
        <f>IF(F232="",E232-K232,F232-K232)</f>
        <v>20990000</v>
      </c>
      <c r="M232" s="244" t="s">
        <v>47</v>
      </c>
      <c r="N232" s="244" t="s">
        <v>412</v>
      </c>
      <c r="O232" s="491">
        <v>43798</v>
      </c>
    </row>
    <row r="233" spans="1:17" ht="21.75" hidden="1" customHeight="1" x14ac:dyDescent="0.3">
      <c r="A233" s="1231"/>
      <c r="B233" s="240" t="s">
        <v>28</v>
      </c>
      <c r="C233" s="241" t="s">
        <v>304</v>
      </c>
      <c r="D233" s="242" t="s">
        <v>265</v>
      </c>
      <c r="E233" s="240">
        <v>65266000</v>
      </c>
      <c r="F233" s="243"/>
      <c r="G233" s="240">
        <v>65266000</v>
      </c>
      <c r="H233" s="240"/>
      <c r="I233" s="240"/>
      <c r="J233" s="240"/>
      <c r="K233" s="240">
        <f t="shared" si="18"/>
        <v>65266000</v>
      </c>
      <c r="L233" s="240">
        <f>IF(F233="",E233-K233,F233-K233)</f>
        <v>0</v>
      </c>
      <c r="M233" s="244"/>
      <c r="N233" s="244"/>
      <c r="O233" s="491"/>
    </row>
    <row r="234" spans="1:17" ht="21.75" hidden="1" customHeight="1" x14ac:dyDescent="0.3">
      <c r="A234" s="1231"/>
      <c r="B234" s="240" t="s">
        <v>30</v>
      </c>
      <c r="C234" s="241" t="s">
        <v>340</v>
      </c>
      <c r="D234" s="242" t="s">
        <v>156</v>
      </c>
      <c r="E234" s="240">
        <v>17727273</v>
      </c>
      <c r="F234" s="243"/>
      <c r="G234" s="240">
        <v>16000000</v>
      </c>
      <c r="H234" s="240">
        <v>1727273</v>
      </c>
      <c r="I234" s="240"/>
      <c r="J234" s="240"/>
      <c r="K234" s="240">
        <f t="shared" si="18"/>
        <v>17727273</v>
      </c>
      <c r="L234" s="240">
        <f>IF(F234="",E234-K234,F234-K234)</f>
        <v>0</v>
      </c>
      <c r="M234" s="244"/>
      <c r="N234" s="244"/>
      <c r="O234" s="491"/>
    </row>
    <row r="235" spans="1:17" ht="21.75" hidden="1" customHeight="1" x14ac:dyDescent="0.3">
      <c r="A235" s="1231"/>
      <c r="B235" s="240" t="s">
        <v>33</v>
      </c>
      <c r="C235" s="241" t="s">
        <v>413</v>
      </c>
      <c r="D235" s="242"/>
      <c r="E235" s="240"/>
      <c r="F235" s="243">
        <v>120436501</v>
      </c>
      <c r="G235" s="240">
        <v>58238000</v>
      </c>
      <c r="H235" s="240">
        <v>62198501</v>
      </c>
      <c r="I235" s="240"/>
      <c r="J235" s="240"/>
      <c r="K235" s="240">
        <f t="shared" si="18"/>
        <v>120436501</v>
      </c>
      <c r="L235" s="240">
        <f>IF(F235="",E235-K235,F235-K235)</f>
        <v>0</v>
      </c>
      <c r="M235" s="244"/>
      <c r="N235" s="244"/>
      <c r="O235" s="491"/>
    </row>
    <row r="236" spans="1:17" ht="21.75" hidden="1" customHeight="1" x14ac:dyDescent="0.3">
      <c r="A236" s="1232"/>
      <c r="B236" s="316"/>
      <c r="C236" s="326"/>
      <c r="D236" s="327"/>
      <c r="E236" s="316"/>
      <c r="F236" s="301"/>
      <c r="G236" s="316"/>
      <c r="H236" s="316"/>
      <c r="I236" s="316"/>
      <c r="J236" s="316"/>
      <c r="K236" s="316"/>
      <c r="L236" s="316"/>
      <c r="M236" s="302"/>
      <c r="N236" s="302"/>
      <c r="O236" s="732"/>
    </row>
    <row r="237" spans="1:17" ht="21.75" hidden="1" customHeight="1" x14ac:dyDescent="0.3">
      <c r="A237" s="1233"/>
      <c r="B237" s="492"/>
      <c r="C237" s="492"/>
      <c r="D237" s="492"/>
      <c r="E237" s="492"/>
      <c r="F237" s="493"/>
      <c r="G237" s="492"/>
      <c r="H237" s="494"/>
      <c r="I237" s="492"/>
      <c r="J237" s="492"/>
      <c r="K237" s="495">
        <f>SUM(K228:K235)</f>
        <v>1014113874</v>
      </c>
      <c r="L237" s="496">
        <f>SUM(L228:L235)</f>
        <v>60915000</v>
      </c>
      <c r="M237" s="492"/>
      <c r="N237" s="492"/>
      <c r="O237" s="492"/>
    </row>
    <row r="238" spans="1:17" ht="21.75" hidden="1" customHeight="1" x14ac:dyDescent="0.3">
      <c r="A238" s="1201"/>
      <c r="B238" s="240" t="s">
        <v>196</v>
      </c>
      <c r="C238" s="241" t="s">
        <v>201</v>
      </c>
      <c r="D238" s="242" t="s">
        <v>200</v>
      </c>
      <c r="E238" s="240">
        <v>36860571</v>
      </c>
      <c r="F238" s="243"/>
      <c r="G238" s="240">
        <v>18430000</v>
      </c>
      <c r="H238" s="240">
        <v>14744000</v>
      </c>
      <c r="I238" s="240">
        <f>3686751-180</f>
        <v>3686571</v>
      </c>
      <c r="J238" s="240"/>
      <c r="K238" s="240">
        <f>SUM(G238:J238)</f>
        <v>36860571</v>
      </c>
      <c r="L238" s="240">
        <f>IF(F238="",E238-K238,F238-K238)</f>
        <v>0</v>
      </c>
      <c r="M238" s="269" t="s">
        <v>47</v>
      </c>
      <c r="N238" s="270" t="s">
        <v>414</v>
      </c>
      <c r="O238" s="271">
        <v>43773</v>
      </c>
    </row>
    <row r="239" spans="1:17" ht="21.75" hidden="1" customHeight="1" x14ac:dyDescent="0.3">
      <c r="A239" s="1201"/>
      <c r="B239" s="240" t="s">
        <v>24</v>
      </c>
      <c r="C239" s="241" t="s">
        <v>304</v>
      </c>
      <c r="D239" s="242" t="s">
        <v>265</v>
      </c>
      <c r="E239" s="240">
        <v>5300000</v>
      </c>
      <c r="F239" s="243"/>
      <c r="G239" s="240">
        <v>5300000</v>
      </c>
      <c r="H239" s="240"/>
      <c r="I239" s="240"/>
      <c r="J239" s="240"/>
      <c r="K239" s="240">
        <f>SUM(G239:J239)</f>
        <v>5300000</v>
      </c>
      <c r="L239" s="240">
        <f>IF(F239="",E239-K239,F239-K239)</f>
        <v>0</v>
      </c>
      <c r="M239" s="269"/>
      <c r="N239" s="270"/>
      <c r="O239" s="258"/>
    </row>
    <row r="240" spans="1:17" ht="21.75" hidden="1" customHeight="1" x14ac:dyDescent="0.3">
      <c r="A240" s="1201"/>
      <c r="B240" s="240" t="s">
        <v>26</v>
      </c>
      <c r="C240" s="241" t="s">
        <v>415</v>
      </c>
      <c r="D240" s="242" t="s">
        <v>416</v>
      </c>
      <c r="E240" s="240">
        <v>1100000</v>
      </c>
      <c r="F240" s="243"/>
      <c r="G240" s="240"/>
      <c r="H240" s="240"/>
      <c r="I240" s="240"/>
      <c r="J240" s="240"/>
      <c r="K240" s="240">
        <v>1100000</v>
      </c>
      <c r="L240" s="240">
        <f>IF(F240="",E240-K240,F240-K240)</f>
        <v>0</v>
      </c>
      <c r="M240" s="277" t="s">
        <v>417</v>
      </c>
      <c r="N240" s="270"/>
      <c r="O240" s="258"/>
    </row>
    <row r="241" spans="1:17" ht="21.75" hidden="1" customHeight="1" x14ac:dyDescent="0.3">
      <c r="A241" s="1201"/>
      <c r="B241" s="240" t="s">
        <v>28</v>
      </c>
      <c r="C241" s="241" t="s">
        <v>215</v>
      </c>
      <c r="D241" s="242" t="s">
        <v>418</v>
      </c>
      <c r="E241" s="240">
        <v>55074636</v>
      </c>
      <c r="F241" s="243"/>
      <c r="G241" s="240">
        <v>25033925</v>
      </c>
      <c r="H241" s="240"/>
      <c r="I241" s="240"/>
      <c r="J241" s="240"/>
      <c r="K241" s="240">
        <f>SUM(G241:J241)</f>
        <v>25033925</v>
      </c>
      <c r="L241" s="240">
        <f>IF(F241="",E241-K241,F241-K241)</f>
        <v>30040711</v>
      </c>
      <c r="M241" s="269" t="s">
        <v>47</v>
      </c>
      <c r="N241" s="270" t="s">
        <v>419</v>
      </c>
      <c r="O241" s="271">
        <v>43782</v>
      </c>
    </row>
    <row r="242" spans="1:17" ht="21.75" hidden="1" customHeight="1" x14ac:dyDescent="0.3">
      <c r="A242" s="1201"/>
      <c r="B242" s="240" t="s">
        <v>30</v>
      </c>
      <c r="C242" s="241" t="s">
        <v>164</v>
      </c>
      <c r="D242" s="242" t="s">
        <v>41</v>
      </c>
      <c r="E242" s="240">
        <v>11295350</v>
      </c>
      <c r="F242" s="243"/>
      <c r="G242" s="240">
        <v>11295350</v>
      </c>
      <c r="H242" s="240"/>
      <c r="I242" s="240"/>
      <c r="J242" s="240"/>
      <c r="K242" s="240">
        <f>SUM(G242:J242)</f>
        <v>11295350</v>
      </c>
      <c r="L242" s="240">
        <f>IF(F242="",E242-K242,F242-K242)</f>
        <v>0</v>
      </c>
      <c r="M242" s="277" t="s">
        <v>420</v>
      </c>
      <c r="N242" s="270"/>
      <c r="O242" s="258"/>
    </row>
    <row r="243" spans="1:17" ht="21.75" hidden="1" customHeight="1" x14ac:dyDescent="0.3">
      <c r="A243" s="1201"/>
      <c r="B243" s="240" t="s">
        <v>33</v>
      </c>
      <c r="C243" s="241" t="s">
        <v>336</v>
      </c>
      <c r="D243" s="242" t="s">
        <v>286</v>
      </c>
      <c r="E243" s="240"/>
      <c r="F243" s="243"/>
      <c r="G243" s="240">
        <v>12040000</v>
      </c>
      <c r="H243" s="240"/>
      <c r="I243" s="240"/>
      <c r="J243" s="240"/>
      <c r="K243" s="240">
        <f>SUM(G243:J243)</f>
        <v>12040000</v>
      </c>
      <c r="L243" s="240"/>
      <c r="M243" s="269"/>
      <c r="N243" s="270"/>
      <c r="O243" s="258"/>
    </row>
    <row r="244" spans="1:17" ht="21.75" hidden="1" customHeight="1" x14ac:dyDescent="0.3">
      <c r="A244" s="1201"/>
      <c r="B244" s="240" t="s">
        <v>39</v>
      </c>
      <c r="C244" s="241" t="s">
        <v>421</v>
      </c>
      <c r="D244" s="242" t="s">
        <v>422</v>
      </c>
      <c r="E244" s="240">
        <v>15500000</v>
      </c>
      <c r="F244" s="243"/>
      <c r="G244" s="240">
        <v>15500000</v>
      </c>
      <c r="H244" s="240"/>
      <c r="I244" s="240"/>
      <c r="J244" s="240"/>
      <c r="K244" s="240">
        <f>SUM(G244:J244)</f>
        <v>15500000</v>
      </c>
      <c r="L244" s="240">
        <f>IF(F244="",E244-K244,F244-K244)</f>
        <v>0</v>
      </c>
      <c r="M244" s="269"/>
      <c r="N244" s="270"/>
      <c r="O244" s="258"/>
    </row>
    <row r="245" spans="1:17" ht="21.75" hidden="1" customHeight="1" x14ac:dyDescent="0.3">
      <c r="A245" s="1201"/>
      <c r="B245" s="322" t="s">
        <v>44</v>
      </c>
      <c r="C245" s="323" t="s">
        <v>423</v>
      </c>
      <c r="D245" s="324" t="s">
        <v>65</v>
      </c>
      <c r="E245" s="322">
        <v>5250000</v>
      </c>
      <c r="F245" s="325"/>
      <c r="G245" s="322">
        <v>1575000</v>
      </c>
      <c r="H245" s="322"/>
      <c r="I245" s="322"/>
      <c r="J245" s="322"/>
      <c r="K245" s="322">
        <f>SUM(G245:J245)</f>
        <v>1575000</v>
      </c>
      <c r="L245" s="322">
        <f>IF(F245="",E245-K245,F245-K245)</f>
        <v>3675000</v>
      </c>
      <c r="M245" s="269"/>
      <c r="N245" s="270"/>
      <c r="O245" s="258"/>
    </row>
    <row r="246" spans="1:17" s="42" customFormat="1" ht="30" hidden="1" customHeight="1" thickBot="1" x14ac:dyDescent="0.35">
      <c r="A246" s="1202"/>
      <c r="B246" s="278"/>
      <c r="C246" s="278"/>
      <c r="D246" s="278"/>
      <c r="E246" s="278"/>
      <c r="F246" s="279"/>
      <c r="G246" s="278"/>
      <c r="H246" s="360"/>
      <c r="I246" s="278"/>
      <c r="J246" s="278"/>
      <c r="K246" s="297">
        <f>SUM(K238:K245)</f>
        <v>108704846</v>
      </c>
      <c r="L246" s="296">
        <f>SUM(L238:L245)</f>
        <v>33715711</v>
      </c>
      <c r="M246" s="280"/>
      <c r="N246" s="281"/>
      <c r="O246" s="282"/>
      <c r="Q246" s="208"/>
    </row>
    <row r="247" spans="1:17" ht="23.25" hidden="1" customHeight="1" x14ac:dyDescent="0.3">
      <c r="A247" s="1208" t="s">
        <v>424</v>
      </c>
      <c r="B247" s="19" t="s">
        <v>194</v>
      </c>
      <c r="C247" s="136" t="s">
        <v>425</v>
      </c>
      <c r="D247" s="137"/>
      <c r="E247" s="138">
        <v>2000000</v>
      </c>
      <c r="F247" s="22"/>
      <c r="G247" s="138">
        <v>2000000</v>
      </c>
      <c r="H247" s="19"/>
      <c r="I247" s="19"/>
      <c r="J247" s="19"/>
      <c r="K247" s="19">
        <f t="shared" ref="K247:K276" si="19">SUM(G247:J247)</f>
        <v>2000000</v>
      </c>
      <c r="L247" s="19">
        <f t="shared" ref="L247:L253" si="20">IF(F247="",E247-K247,F247-K247)</f>
        <v>0</v>
      </c>
      <c r="M247" s="23"/>
      <c r="N247" s="24"/>
      <c r="O247" s="151"/>
    </row>
    <row r="248" spans="1:17" ht="23.25" hidden="1" customHeight="1" x14ac:dyDescent="0.3">
      <c r="A248" s="1207"/>
      <c r="B248" s="26" t="s">
        <v>24</v>
      </c>
      <c r="C248" s="45" t="s">
        <v>88</v>
      </c>
      <c r="D248" s="46" t="s">
        <v>397</v>
      </c>
      <c r="E248" s="1172">
        <v>24192000</v>
      </c>
      <c r="F248" s="1179"/>
      <c r="G248" s="1172">
        <v>24192000</v>
      </c>
      <c r="H248" s="144"/>
      <c r="I248" s="1172"/>
      <c r="J248" s="1172"/>
      <c r="K248" s="26">
        <f t="shared" si="19"/>
        <v>24192000</v>
      </c>
      <c r="L248" s="26">
        <f t="shared" si="20"/>
        <v>0</v>
      </c>
      <c r="M248" s="34"/>
      <c r="N248" s="33"/>
      <c r="O248" s="152"/>
    </row>
    <row r="249" spans="1:17" ht="23.25" hidden="1" customHeight="1" x14ac:dyDescent="0.3">
      <c r="A249" s="1207"/>
      <c r="B249" s="26" t="s">
        <v>26</v>
      </c>
      <c r="C249" s="45" t="s">
        <v>88</v>
      </c>
      <c r="D249" s="46" t="s">
        <v>426</v>
      </c>
      <c r="E249" s="1172">
        <v>2878600</v>
      </c>
      <c r="F249" s="1179"/>
      <c r="G249" s="1172">
        <v>2878600</v>
      </c>
      <c r="H249" s="144"/>
      <c r="I249" s="1172"/>
      <c r="J249" s="1172"/>
      <c r="K249" s="26">
        <f t="shared" si="19"/>
        <v>2878600</v>
      </c>
      <c r="L249" s="26">
        <f t="shared" si="20"/>
        <v>0</v>
      </c>
      <c r="M249" s="34"/>
      <c r="N249" s="33"/>
      <c r="O249" s="152"/>
    </row>
    <row r="250" spans="1:17" ht="23.25" hidden="1" customHeight="1" x14ac:dyDescent="0.3">
      <c r="A250" s="1207"/>
      <c r="B250" s="26" t="s">
        <v>28</v>
      </c>
      <c r="C250" s="45" t="s">
        <v>31</v>
      </c>
      <c r="D250" s="46" t="s">
        <v>195</v>
      </c>
      <c r="E250" s="1172">
        <v>81896000</v>
      </c>
      <c r="F250" s="1179"/>
      <c r="G250" s="1172">
        <v>5980000</v>
      </c>
      <c r="H250" s="1172">
        <v>75916000</v>
      </c>
      <c r="I250" s="1172"/>
      <c r="J250" s="1172"/>
      <c r="K250" s="1172">
        <f t="shared" si="19"/>
        <v>81896000</v>
      </c>
      <c r="L250" s="26">
        <f t="shared" si="20"/>
        <v>0</v>
      </c>
      <c r="M250" s="34"/>
      <c r="N250" s="33"/>
      <c r="O250" s="152"/>
    </row>
    <row r="251" spans="1:17" s="42" customFormat="1" ht="23.25" hidden="1" customHeight="1" x14ac:dyDescent="0.3">
      <c r="A251" s="1207"/>
      <c r="B251" s="38" t="s">
        <v>33</v>
      </c>
      <c r="C251" s="95" t="s">
        <v>427</v>
      </c>
      <c r="D251" s="96" t="s">
        <v>229</v>
      </c>
      <c r="E251" s="97">
        <v>34474000</v>
      </c>
      <c r="F251" s="219">
        <v>24590500</v>
      </c>
      <c r="G251" s="97">
        <v>10342000</v>
      </c>
      <c r="H251" s="97">
        <v>14248500</v>
      </c>
      <c r="I251" s="97"/>
      <c r="J251" s="97"/>
      <c r="K251" s="97">
        <f t="shared" si="19"/>
        <v>24590500</v>
      </c>
      <c r="L251" s="38">
        <f t="shared" si="20"/>
        <v>0</v>
      </c>
      <c r="M251" s="39" t="s">
        <v>47</v>
      </c>
      <c r="N251" s="139" t="s">
        <v>428</v>
      </c>
      <c r="O251" s="237">
        <v>43781</v>
      </c>
      <c r="Q251" s="208"/>
    </row>
    <row r="252" spans="1:17" ht="23.25" hidden="1" customHeight="1" x14ac:dyDescent="0.3">
      <c r="A252" s="1207"/>
      <c r="B252" s="26" t="s">
        <v>39</v>
      </c>
      <c r="C252" s="45" t="s">
        <v>429</v>
      </c>
      <c r="D252" s="46" t="s">
        <v>430</v>
      </c>
      <c r="E252" s="1172">
        <v>6392000</v>
      </c>
      <c r="F252" s="1179"/>
      <c r="G252" s="1172">
        <v>4474000</v>
      </c>
      <c r="H252" s="1172">
        <v>1918000</v>
      </c>
      <c r="I252" s="1172"/>
      <c r="J252" s="1172"/>
      <c r="K252" s="1172">
        <f t="shared" si="19"/>
        <v>6392000</v>
      </c>
      <c r="L252" s="26">
        <f t="shared" si="20"/>
        <v>0</v>
      </c>
      <c r="M252" s="44" t="s">
        <v>431</v>
      </c>
      <c r="N252" s="33"/>
      <c r="O252" s="152"/>
    </row>
    <row r="253" spans="1:17" ht="23.25" hidden="1" customHeight="1" x14ac:dyDescent="0.3">
      <c r="A253" s="1207"/>
      <c r="B253" s="26" t="s">
        <v>44</v>
      </c>
      <c r="C253" s="45" t="s">
        <v>172</v>
      </c>
      <c r="D253" s="46" t="s">
        <v>432</v>
      </c>
      <c r="E253" s="1172">
        <v>1925000</v>
      </c>
      <c r="F253" s="1179"/>
      <c r="G253" s="1172">
        <v>962500</v>
      </c>
      <c r="H253" s="1172">
        <v>962500</v>
      </c>
      <c r="I253" s="1172"/>
      <c r="J253" s="1172"/>
      <c r="K253" s="1172">
        <f t="shared" si="19"/>
        <v>1925000</v>
      </c>
      <c r="L253" s="26">
        <f t="shared" si="20"/>
        <v>0</v>
      </c>
      <c r="M253" s="44" t="s">
        <v>433</v>
      </c>
      <c r="N253" s="33"/>
      <c r="O253" s="152"/>
    </row>
    <row r="254" spans="1:17" ht="23.25" hidden="1" customHeight="1" x14ac:dyDescent="0.3">
      <c r="A254" s="1207"/>
      <c r="B254" s="26" t="s">
        <v>49</v>
      </c>
      <c r="C254" s="45" t="s">
        <v>336</v>
      </c>
      <c r="D254" s="105" t="s">
        <v>286</v>
      </c>
      <c r="E254" s="1172"/>
      <c r="F254" s="1179"/>
      <c r="G254" s="1172">
        <v>3753000</v>
      </c>
      <c r="H254" s="1172"/>
      <c r="I254" s="1172"/>
      <c r="J254" s="1172"/>
      <c r="K254" s="1172">
        <f t="shared" si="19"/>
        <v>3753000</v>
      </c>
      <c r="L254" s="26"/>
      <c r="M254" s="44"/>
      <c r="N254" s="33"/>
      <c r="O254" s="152"/>
    </row>
    <row r="255" spans="1:17" ht="23.25" hidden="1" customHeight="1" x14ac:dyDescent="0.3">
      <c r="A255" s="1207"/>
      <c r="B255" s="26" t="s">
        <v>55</v>
      </c>
      <c r="C255" s="45" t="s">
        <v>336</v>
      </c>
      <c r="D255" s="105" t="s">
        <v>434</v>
      </c>
      <c r="E255" s="1172"/>
      <c r="F255" s="1179"/>
      <c r="G255" s="1172">
        <v>997000</v>
      </c>
      <c r="H255" s="1172"/>
      <c r="I255" s="1172"/>
      <c r="J255" s="1172"/>
      <c r="K255" s="1172">
        <f t="shared" si="19"/>
        <v>997000</v>
      </c>
      <c r="L255" s="26"/>
      <c r="M255" s="44"/>
      <c r="N255" s="33"/>
      <c r="O255" s="152"/>
    </row>
    <row r="256" spans="1:17" ht="23.25" hidden="1" customHeight="1" x14ac:dyDescent="0.3">
      <c r="A256" s="1207"/>
      <c r="B256" s="26" t="s">
        <v>63</v>
      </c>
      <c r="C256" s="45" t="s">
        <v>99</v>
      </c>
      <c r="D256" s="105" t="s">
        <v>100</v>
      </c>
      <c r="E256" s="1172">
        <v>156045000</v>
      </c>
      <c r="F256" s="1179">
        <v>168285000</v>
      </c>
      <c r="G256" s="1172">
        <v>78022500</v>
      </c>
      <c r="H256" s="1172">
        <v>81848500</v>
      </c>
      <c r="I256" s="1172"/>
      <c r="J256" s="1172"/>
      <c r="K256" s="1172">
        <f t="shared" si="19"/>
        <v>159871000</v>
      </c>
      <c r="L256" s="26">
        <f>IF(F256="",E256-K256,F256-K256)</f>
        <v>8414000</v>
      </c>
      <c r="M256" s="44"/>
      <c r="N256" s="33"/>
      <c r="O256" s="152"/>
      <c r="P256" s="5" t="s">
        <v>435</v>
      </c>
      <c r="Q256" s="307">
        <v>8414000</v>
      </c>
    </row>
    <row r="257" spans="1:15" ht="23.25" hidden="1" customHeight="1" x14ac:dyDescent="0.3">
      <c r="A257" s="1207"/>
      <c r="B257" s="26" t="s">
        <v>67</v>
      </c>
      <c r="C257" s="45" t="s">
        <v>336</v>
      </c>
      <c r="D257" s="105" t="s">
        <v>436</v>
      </c>
      <c r="E257" s="1172"/>
      <c r="F257" s="1179"/>
      <c r="G257" s="1172">
        <v>7549000</v>
      </c>
      <c r="H257" s="1172"/>
      <c r="I257" s="1172"/>
      <c r="J257" s="1172"/>
      <c r="K257" s="1172">
        <f t="shared" si="19"/>
        <v>7549000</v>
      </c>
      <c r="L257" s="26"/>
      <c r="M257" s="44"/>
      <c r="N257" s="33"/>
      <c r="O257" s="152"/>
    </row>
    <row r="258" spans="1:15" ht="23.25" hidden="1" customHeight="1" x14ac:dyDescent="0.3">
      <c r="A258" s="1207"/>
      <c r="B258" s="26" t="s">
        <v>72</v>
      </c>
      <c r="C258" s="45" t="s">
        <v>437</v>
      </c>
      <c r="D258" s="105" t="s">
        <v>438</v>
      </c>
      <c r="E258" s="1172">
        <v>2285000</v>
      </c>
      <c r="F258" s="1179"/>
      <c r="G258" s="1172">
        <v>2285000</v>
      </c>
      <c r="H258" s="1172"/>
      <c r="I258" s="1172"/>
      <c r="J258" s="1172"/>
      <c r="K258" s="1172">
        <f t="shared" si="19"/>
        <v>2285000</v>
      </c>
      <c r="L258" s="26">
        <f t="shared" ref="L258:L268" si="21">IF(F258="",E258-K258,F258-K258)</f>
        <v>0</v>
      </c>
      <c r="M258" s="44"/>
      <c r="N258" s="33"/>
      <c r="O258" s="152"/>
    </row>
    <row r="259" spans="1:15" ht="23.25" hidden="1" customHeight="1" x14ac:dyDescent="0.3">
      <c r="A259" s="1207"/>
      <c r="B259" s="26" t="s">
        <v>74</v>
      </c>
      <c r="C259" s="45" t="s">
        <v>439</v>
      </c>
      <c r="D259" s="105" t="s">
        <v>173</v>
      </c>
      <c r="E259" s="1172">
        <v>260272000</v>
      </c>
      <c r="F259" s="1179"/>
      <c r="G259" s="1172">
        <v>78080000</v>
      </c>
      <c r="H259" s="1172">
        <v>104108000</v>
      </c>
      <c r="I259" s="144">
        <v>79244000</v>
      </c>
      <c r="J259" s="1172"/>
      <c r="K259" s="1172">
        <f t="shared" si="19"/>
        <v>261432000</v>
      </c>
      <c r="L259" s="26">
        <f t="shared" si="21"/>
        <v>-1160000</v>
      </c>
      <c r="M259" s="44"/>
      <c r="N259" s="33" t="s">
        <v>440</v>
      </c>
      <c r="O259" s="236">
        <v>43797</v>
      </c>
    </row>
    <row r="260" spans="1:15" ht="23.25" hidden="1" customHeight="1" x14ac:dyDescent="0.3">
      <c r="A260" s="1207"/>
      <c r="B260" s="26" t="s">
        <v>78</v>
      </c>
      <c r="C260" s="45" t="s">
        <v>121</v>
      </c>
      <c r="D260" s="105" t="s">
        <v>441</v>
      </c>
      <c r="E260" s="1172">
        <v>4380000</v>
      </c>
      <c r="F260" s="1179"/>
      <c r="G260" s="1172">
        <v>4380000</v>
      </c>
      <c r="H260" s="1172"/>
      <c r="I260" s="1172"/>
      <c r="J260" s="1172"/>
      <c r="K260" s="1172">
        <f t="shared" si="19"/>
        <v>4380000</v>
      </c>
      <c r="L260" s="26">
        <f t="shared" si="21"/>
        <v>0</v>
      </c>
      <c r="M260" s="44"/>
      <c r="N260" s="33"/>
      <c r="O260" s="152"/>
    </row>
    <row r="261" spans="1:15" ht="23.25" hidden="1" customHeight="1" x14ac:dyDescent="0.3">
      <c r="A261" s="1207"/>
      <c r="B261" s="26" t="s">
        <v>83</v>
      </c>
      <c r="C261" s="45" t="s">
        <v>442</v>
      </c>
      <c r="D261" s="105" t="s">
        <v>443</v>
      </c>
      <c r="E261" s="1172">
        <v>23484000</v>
      </c>
      <c r="F261" s="1179"/>
      <c r="G261" s="1172">
        <v>11342000</v>
      </c>
      <c r="H261" s="1172">
        <v>12142000</v>
      </c>
      <c r="I261" s="1172"/>
      <c r="J261" s="1172"/>
      <c r="K261" s="1172">
        <f t="shared" si="19"/>
        <v>23484000</v>
      </c>
      <c r="L261" s="26">
        <f t="shared" si="21"/>
        <v>0</v>
      </c>
      <c r="M261" s="44"/>
      <c r="N261" s="33" t="s">
        <v>444</v>
      </c>
      <c r="O261" s="236">
        <v>43805</v>
      </c>
    </row>
    <row r="262" spans="1:15" ht="23.25" hidden="1" customHeight="1" x14ac:dyDescent="0.3">
      <c r="A262" s="1207"/>
      <c r="B262" s="26" t="s">
        <v>87</v>
      </c>
      <c r="C262" s="45" t="s">
        <v>123</v>
      </c>
      <c r="D262" s="105" t="s">
        <v>445</v>
      </c>
      <c r="E262" s="1172">
        <v>8000000</v>
      </c>
      <c r="F262" s="1179"/>
      <c r="G262" s="1172">
        <v>8000000</v>
      </c>
      <c r="H262" s="1172"/>
      <c r="I262" s="1172"/>
      <c r="J262" s="1172"/>
      <c r="K262" s="1172">
        <f t="shared" si="19"/>
        <v>8000000</v>
      </c>
      <c r="L262" s="26">
        <f t="shared" si="21"/>
        <v>0</v>
      </c>
      <c r="M262" s="44"/>
      <c r="N262" s="33"/>
      <c r="O262" s="152"/>
    </row>
    <row r="263" spans="1:15" ht="23.25" hidden="1" customHeight="1" x14ac:dyDescent="0.3">
      <c r="A263" s="1207"/>
      <c r="B263" s="26" t="s">
        <v>91</v>
      </c>
      <c r="C263" s="45" t="s">
        <v>292</v>
      </c>
      <c r="D263" s="105" t="s">
        <v>104</v>
      </c>
      <c r="E263" s="1172">
        <v>25926100</v>
      </c>
      <c r="F263" s="1179">
        <f>25926100+1360000</f>
        <v>27286100</v>
      </c>
      <c r="G263" s="1172">
        <v>15555660</v>
      </c>
      <c r="H263" s="1172">
        <v>11730000</v>
      </c>
      <c r="I263" s="1172">
        <v>440</v>
      </c>
      <c r="J263" s="1172"/>
      <c r="K263" s="1172">
        <f t="shared" si="19"/>
        <v>27286100</v>
      </c>
      <c r="L263" s="26">
        <f t="shared" si="21"/>
        <v>0</v>
      </c>
      <c r="M263" s="44"/>
      <c r="N263" s="33"/>
      <c r="O263" s="152"/>
    </row>
    <row r="264" spans="1:15" ht="23.25" hidden="1" customHeight="1" x14ac:dyDescent="0.3">
      <c r="A264" s="1207"/>
      <c r="B264" s="26" t="s">
        <v>95</v>
      </c>
      <c r="C264" s="45" t="s">
        <v>446</v>
      </c>
      <c r="D264" s="105" t="s">
        <v>104</v>
      </c>
      <c r="E264" s="1172">
        <v>4500000</v>
      </c>
      <c r="F264" s="1179"/>
      <c r="G264" s="1172">
        <v>4500000</v>
      </c>
      <c r="H264" s="1172"/>
      <c r="I264" s="1172"/>
      <c r="J264" s="1172"/>
      <c r="K264" s="1172">
        <f t="shared" si="19"/>
        <v>4500000</v>
      </c>
      <c r="L264" s="26">
        <f t="shared" si="21"/>
        <v>0</v>
      </c>
      <c r="M264" s="44"/>
      <c r="N264" s="33"/>
      <c r="O264" s="152"/>
    </row>
    <row r="265" spans="1:15" ht="23.25" hidden="1" customHeight="1" x14ac:dyDescent="0.3">
      <c r="A265" s="1207"/>
      <c r="B265" s="26" t="s">
        <v>98</v>
      </c>
      <c r="C265" s="45" t="s">
        <v>447</v>
      </c>
      <c r="D265" s="105" t="s">
        <v>448</v>
      </c>
      <c r="E265" s="1172">
        <v>73000000</v>
      </c>
      <c r="F265" s="1179">
        <v>73000000</v>
      </c>
      <c r="G265" s="1172">
        <v>20700000</v>
      </c>
      <c r="H265" s="1172">
        <v>34500000</v>
      </c>
      <c r="I265" s="1172">
        <v>17800000</v>
      </c>
      <c r="J265" s="1172"/>
      <c r="K265" s="1172">
        <f t="shared" si="19"/>
        <v>73000000</v>
      </c>
      <c r="L265" s="26">
        <f t="shared" si="21"/>
        <v>0</v>
      </c>
      <c r="M265" s="44"/>
      <c r="N265" s="33"/>
      <c r="O265" s="152"/>
    </row>
    <row r="266" spans="1:15" ht="23.25" hidden="1" customHeight="1" x14ac:dyDescent="0.3">
      <c r="A266" s="1207"/>
      <c r="B266" s="26" t="s">
        <v>102</v>
      </c>
      <c r="C266" s="45" t="s">
        <v>449</v>
      </c>
      <c r="D266" s="105" t="s">
        <v>450</v>
      </c>
      <c r="E266" s="1172">
        <v>6630000</v>
      </c>
      <c r="F266" s="1179"/>
      <c r="G266" s="1172">
        <v>6630000</v>
      </c>
      <c r="H266" s="1172"/>
      <c r="I266" s="1172"/>
      <c r="J266" s="1172"/>
      <c r="K266" s="1172">
        <f t="shared" si="19"/>
        <v>6630000</v>
      </c>
      <c r="L266" s="26">
        <f t="shared" si="21"/>
        <v>0</v>
      </c>
      <c r="M266" s="44"/>
      <c r="N266" s="33"/>
      <c r="O266" s="152"/>
    </row>
    <row r="267" spans="1:15" ht="23.25" hidden="1" customHeight="1" x14ac:dyDescent="0.3">
      <c r="A267" s="1207"/>
      <c r="B267" s="26" t="s">
        <v>106</v>
      </c>
      <c r="C267" s="45" t="s">
        <v>107</v>
      </c>
      <c r="D267" s="105" t="s">
        <v>341</v>
      </c>
      <c r="E267" s="1172">
        <v>3000000</v>
      </c>
      <c r="F267" s="1179"/>
      <c r="G267" s="1172">
        <v>3000000</v>
      </c>
      <c r="H267" s="1172"/>
      <c r="I267" s="1172"/>
      <c r="J267" s="1172"/>
      <c r="K267" s="1172">
        <f t="shared" si="19"/>
        <v>3000000</v>
      </c>
      <c r="L267" s="26">
        <f t="shared" si="21"/>
        <v>0</v>
      </c>
      <c r="M267" s="44"/>
      <c r="N267" s="33"/>
      <c r="O267" s="152"/>
    </row>
    <row r="268" spans="1:15" ht="23.25" hidden="1" customHeight="1" x14ac:dyDescent="0.3">
      <c r="A268" s="1207"/>
      <c r="B268" s="26" t="s">
        <v>109</v>
      </c>
      <c r="C268" s="45" t="s">
        <v>451</v>
      </c>
      <c r="D268" s="105" t="s">
        <v>452</v>
      </c>
      <c r="E268" s="1172">
        <v>8520000</v>
      </c>
      <c r="F268" s="1179"/>
      <c r="G268" s="1172">
        <v>4260000</v>
      </c>
      <c r="H268" s="1172">
        <v>4260000</v>
      </c>
      <c r="I268" s="1172"/>
      <c r="J268" s="1172"/>
      <c r="K268" s="1172">
        <f t="shared" si="19"/>
        <v>8520000</v>
      </c>
      <c r="L268" s="26">
        <f t="shared" si="21"/>
        <v>0</v>
      </c>
      <c r="M268" s="44"/>
      <c r="N268" s="33"/>
      <c r="O268" s="152"/>
    </row>
    <row r="269" spans="1:15" ht="23.25" hidden="1" customHeight="1" x14ac:dyDescent="0.3">
      <c r="A269" s="1207"/>
      <c r="B269" s="26" t="s">
        <v>112</v>
      </c>
      <c r="C269" s="45" t="s">
        <v>336</v>
      </c>
      <c r="D269" s="105" t="s">
        <v>453</v>
      </c>
      <c r="E269" s="1172"/>
      <c r="F269" s="1179"/>
      <c r="G269" s="1172">
        <v>10509500</v>
      </c>
      <c r="H269" s="1172">
        <v>5881000</v>
      </c>
      <c r="I269" s="1172"/>
      <c r="J269" s="1172"/>
      <c r="K269" s="1172">
        <f t="shared" si="19"/>
        <v>16390500</v>
      </c>
      <c r="L269" s="26"/>
      <c r="M269" s="44"/>
      <c r="N269" s="33"/>
      <c r="O269" s="152"/>
    </row>
    <row r="270" spans="1:15" ht="23.25" hidden="1" customHeight="1" x14ac:dyDescent="0.3">
      <c r="A270" s="1207"/>
      <c r="B270" s="26" t="s">
        <v>115</v>
      </c>
      <c r="C270" s="45" t="s">
        <v>454</v>
      </c>
      <c r="D270" s="45" t="s">
        <v>454</v>
      </c>
      <c r="E270" s="1172">
        <v>2461800</v>
      </c>
      <c r="F270" s="1179"/>
      <c r="G270" s="1172">
        <v>2461800</v>
      </c>
      <c r="H270" s="1172"/>
      <c r="I270" s="1172"/>
      <c r="J270" s="1172"/>
      <c r="K270" s="1172">
        <f t="shared" si="19"/>
        <v>2461800</v>
      </c>
      <c r="L270" s="26">
        <f t="shared" ref="L270:L276" si="22">IF(F270="",E270-K270,F270-K270)</f>
        <v>0</v>
      </c>
      <c r="M270" s="44"/>
      <c r="N270" s="33"/>
      <c r="O270" s="152"/>
    </row>
    <row r="271" spans="1:15" ht="23.25" hidden="1" customHeight="1" x14ac:dyDescent="0.3">
      <c r="A271" s="1207"/>
      <c r="B271" s="26" t="s">
        <v>117</v>
      </c>
      <c r="C271" s="45" t="s">
        <v>88</v>
      </c>
      <c r="D271" s="45" t="s">
        <v>455</v>
      </c>
      <c r="E271" s="1172">
        <v>2268000</v>
      </c>
      <c r="F271" s="1179"/>
      <c r="G271" s="1172">
        <v>2268000</v>
      </c>
      <c r="H271" s="1172"/>
      <c r="I271" s="1172"/>
      <c r="J271" s="1172"/>
      <c r="K271" s="1172">
        <f t="shared" si="19"/>
        <v>2268000</v>
      </c>
      <c r="L271" s="26">
        <f t="shared" si="22"/>
        <v>0</v>
      </c>
      <c r="M271" s="44"/>
      <c r="N271" s="33"/>
      <c r="O271" s="152"/>
    </row>
    <row r="272" spans="1:15" ht="23.25" hidden="1" customHeight="1" x14ac:dyDescent="0.3">
      <c r="A272" s="1207"/>
      <c r="B272" s="26" t="s">
        <v>120</v>
      </c>
      <c r="C272" s="45" t="s">
        <v>167</v>
      </c>
      <c r="D272" s="45" t="s">
        <v>438</v>
      </c>
      <c r="E272" s="1172">
        <v>3566000</v>
      </c>
      <c r="F272" s="1179"/>
      <c r="G272" s="1172">
        <v>3566000</v>
      </c>
      <c r="H272" s="1172"/>
      <c r="I272" s="1172"/>
      <c r="J272" s="1172"/>
      <c r="K272" s="1172">
        <f t="shared" si="19"/>
        <v>3566000</v>
      </c>
      <c r="L272" s="26">
        <f t="shared" si="22"/>
        <v>0</v>
      </c>
      <c r="M272" s="44"/>
      <c r="N272" s="33"/>
      <c r="O272" s="152"/>
    </row>
    <row r="273" spans="1:17" ht="23.25" hidden="1" customHeight="1" x14ac:dyDescent="0.3">
      <c r="A273" s="1207"/>
      <c r="B273" s="26" t="s">
        <v>122</v>
      </c>
      <c r="C273" s="45" t="s">
        <v>456</v>
      </c>
      <c r="D273" s="45" t="s">
        <v>457</v>
      </c>
      <c r="E273" s="1172">
        <v>15011000</v>
      </c>
      <c r="F273" s="1179"/>
      <c r="G273" s="1172">
        <v>15011000</v>
      </c>
      <c r="H273" s="1172"/>
      <c r="I273" s="1172"/>
      <c r="J273" s="1172"/>
      <c r="K273" s="1172">
        <f t="shared" si="19"/>
        <v>15011000</v>
      </c>
      <c r="L273" s="26">
        <f t="shared" si="22"/>
        <v>0</v>
      </c>
      <c r="M273" s="44"/>
      <c r="N273" s="33"/>
      <c r="O273" s="152"/>
    </row>
    <row r="274" spans="1:17" ht="23.25" hidden="1" customHeight="1" x14ac:dyDescent="0.3">
      <c r="A274" s="1207"/>
      <c r="B274" s="26" t="s">
        <v>125</v>
      </c>
      <c r="C274" s="45" t="s">
        <v>458</v>
      </c>
      <c r="D274" s="45" t="s">
        <v>162</v>
      </c>
      <c r="E274" s="1172">
        <v>19600000</v>
      </c>
      <c r="F274" s="1179"/>
      <c r="G274" s="1172">
        <v>19600000</v>
      </c>
      <c r="H274" s="1172"/>
      <c r="I274" s="1172"/>
      <c r="J274" s="1172"/>
      <c r="K274" s="1172">
        <f t="shared" si="19"/>
        <v>19600000</v>
      </c>
      <c r="L274" s="26">
        <f t="shared" si="22"/>
        <v>0</v>
      </c>
      <c r="M274" s="44"/>
      <c r="N274" s="33"/>
      <c r="O274" s="152"/>
    </row>
    <row r="275" spans="1:17" s="52" customFormat="1" ht="32.25" hidden="1" customHeight="1" x14ac:dyDescent="0.3">
      <c r="A275" s="1207"/>
      <c r="B275" s="26" t="s">
        <v>128</v>
      </c>
      <c r="C275" s="53" t="s">
        <v>459</v>
      </c>
      <c r="D275" s="54" t="s">
        <v>460</v>
      </c>
      <c r="E275" s="1179"/>
      <c r="F275" s="1179">
        <v>9000000</v>
      </c>
      <c r="G275" s="1179">
        <v>2000000</v>
      </c>
      <c r="H275" s="1179">
        <v>2000000</v>
      </c>
      <c r="I275" s="1179">
        <v>5000000</v>
      </c>
      <c r="J275" s="1179"/>
      <c r="K275" s="1179">
        <f t="shared" si="19"/>
        <v>9000000</v>
      </c>
      <c r="L275" s="26">
        <f t="shared" si="22"/>
        <v>0</v>
      </c>
      <c r="M275" s="49"/>
      <c r="N275" s="50"/>
      <c r="O275" s="238"/>
      <c r="Q275" s="314"/>
    </row>
    <row r="276" spans="1:17" s="52" customFormat="1" ht="32.25" hidden="1" customHeight="1" x14ac:dyDescent="0.3">
      <c r="A276" s="1207"/>
      <c r="B276" s="26" t="s">
        <v>131</v>
      </c>
      <c r="C276" s="140" t="s">
        <v>461</v>
      </c>
      <c r="D276" s="141" t="s">
        <v>462</v>
      </c>
      <c r="E276" s="142"/>
      <c r="F276" s="1179">
        <v>1530000</v>
      </c>
      <c r="G276" s="142">
        <f>450000+500000+180000+150000+250000</f>
        <v>1530000</v>
      </c>
      <c r="H276" s="142"/>
      <c r="I276" s="142"/>
      <c r="J276" s="143"/>
      <c r="K276" s="1179">
        <f t="shared" si="19"/>
        <v>1530000</v>
      </c>
      <c r="L276" s="26">
        <f t="shared" si="22"/>
        <v>0</v>
      </c>
      <c r="M276" s="49"/>
      <c r="N276" s="50"/>
      <c r="O276" s="239"/>
      <c r="Q276" s="314"/>
    </row>
    <row r="277" spans="1:17" s="52" customFormat="1" ht="32.25" hidden="1" customHeight="1" x14ac:dyDescent="0.3">
      <c r="A277" s="1207"/>
      <c r="B277" s="1172">
        <v>35</v>
      </c>
      <c r="C277" s="140" t="s">
        <v>463</v>
      </c>
      <c r="D277" s="141" t="s">
        <v>464</v>
      </c>
      <c r="E277" s="142">
        <v>2700000</v>
      </c>
      <c r="F277" s="1179"/>
      <c r="G277" s="142">
        <v>2700000</v>
      </c>
      <c r="H277" s="142"/>
      <c r="I277" s="142"/>
      <c r="J277" s="143"/>
      <c r="K277" s="1179"/>
      <c r="L277" s="1172"/>
      <c r="M277" s="49"/>
      <c r="N277" s="50"/>
      <c r="O277" s="239"/>
      <c r="Q277" s="314"/>
    </row>
    <row r="278" spans="1:17" ht="23.25" hidden="1" customHeight="1" thickBot="1" x14ac:dyDescent="0.35">
      <c r="A278" s="1207"/>
      <c r="B278" s="1172"/>
      <c r="C278" s="246"/>
      <c r="D278" s="104"/>
      <c r="E278" s="104"/>
      <c r="F278" s="1179"/>
      <c r="G278" s="104"/>
      <c r="H278" s="361"/>
      <c r="I278" s="104"/>
      <c r="J278" s="247"/>
      <c r="K278" s="299">
        <f>SUM(K247:K276)</f>
        <v>808388500</v>
      </c>
      <c r="L278" s="298">
        <f>SUM(L247:L275)</f>
        <v>7254000</v>
      </c>
      <c r="M278" s="34"/>
      <c r="N278" s="33"/>
      <c r="O278" s="245"/>
    </row>
    <row r="279" spans="1:17" ht="19.5" hidden="1" x14ac:dyDescent="0.3">
      <c r="A279" s="1219" t="s">
        <v>465</v>
      </c>
      <c r="B279" s="248" t="s">
        <v>194</v>
      </c>
      <c r="C279" s="249" t="s">
        <v>50</v>
      </c>
      <c r="D279" s="250"/>
      <c r="E279" s="251">
        <v>15020000</v>
      </c>
      <c r="F279" s="252"/>
      <c r="G279" s="251">
        <f>14520000+500000</f>
        <v>15020000</v>
      </c>
      <c r="H279" s="251"/>
      <c r="I279" s="251"/>
      <c r="J279" s="251"/>
      <c r="K279" s="248">
        <f>SUM(G279:J279)</f>
        <v>15020000</v>
      </c>
      <c r="L279" s="248">
        <f>IF(F279="",E279-K279,F279-K279)</f>
        <v>0</v>
      </c>
      <c r="M279" s="253"/>
      <c r="N279" s="253"/>
      <c r="O279" s="254"/>
    </row>
    <row r="280" spans="1:17" ht="19.5" hidden="1" x14ac:dyDescent="0.3">
      <c r="A280" s="1201"/>
      <c r="B280" s="240" t="s">
        <v>196</v>
      </c>
      <c r="C280" s="255" t="s">
        <v>466</v>
      </c>
      <c r="D280" s="256" t="s">
        <v>100</v>
      </c>
      <c r="E280" s="257">
        <v>43230000</v>
      </c>
      <c r="F280" s="243"/>
      <c r="G280" s="257">
        <v>43230000</v>
      </c>
      <c r="H280" s="257"/>
      <c r="I280" s="257"/>
      <c r="J280" s="257"/>
      <c r="K280" s="240">
        <f>SUM(G280:J280)</f>
        <v>43230000</v>
      </c>
      <c r="L280" s="240">
        <f>IF(F280="",E280-K280,F280-K280)</f>
        <v>0</v>
      </c>
      <c r="M280" s="244" t="s">
        <v>467</v>
      </c>
      <c r="N280" s="244"/>
      <c r="O280" s="258"/>
    </row>
    <row r="281" spans="1:17" ht="19.5" hidden="1" x14ac:dyDescent="0.3">
      <c r="A281" s="1201"/>
      <c r="B281" s="240" t="s">
        <v>20</v>
      </c>
      <c r="C281" s="255" t="s">
        <v>75</v>
      </c>
      <c r="D281" s="259" t="s">
        <v>397</v>
      </c>
      <c r="E281" s="257">
        <v>28500000</v>
      </c>
      <c r="F281" s="243"/>
      <c r="G281" s="257">
        <v>14250000</v>
      </c>
      <c r="H281" s="257">
        <v>14250000</v>
      </c>
      <c r="I281" s="257"/>
      <c r="J281" s="257"/>
      <c r="K281" s="240">
        <f>SUM(G281:J281)</f>
        <v>28500000</v>
      </c>
      <c r="L281" s="240">
        <f>IF(F281="",E281-K281,F281-K281)</f>
        <v>0</v>
      </c>
      <c r="M281" s="260"/>
      <c r="N281" s="260"/>
      <c r="O281" s="258"/>
    </row>
    <row r="282" spans="1:17" ht="19.5" hidden="1" x14ac:dyDescent="0.3">
      <c r="A282" s="1201"/>
      <c r="B282" s="240" t="s">
        <v>24</v>
      </c>
      <c r="C282" s="255" t="s">
        <v>468</v>
      </c>
      <c r="D282" s="259" t="s">
        <v>51</v>
      </c>
      <c r="E282" s="257">
        <v>3119600</v>
      </c>
      <c r="F282" s="243"/>
      <c r="G282" s="257">
        <v>3119600</v>
      </c>
      <c r="H282" s="257"/>
      <c r="I282" s="257"/>
      <c r="J282" s="257"/>
      <c r="K282" s="240">
        <f>SUM(G282:J282)</f>
        <v>3119600</v>
      </c>
      <c r="L282" s="240">
        <f>IF(F282="",E282-K282,F282-K282)</f>
        <v>0</v>
      </c>
      <c r="M282" s="260" t="s">
        <v>469</v>
      </c>
      <c r="N282" s="260"/>
      <c r="O282" s="258"/>
    </row>
    <row r="283" spans="1:17" ht="19.5" hidden="1" x14ac:dyDescent="0.3">
      <c r="A283" s="1201"/>
      <c r="B283" s="240" t="s">
        <v>26</v>
      </c>
      <c r="C283" s="255" t="s">
        <v>470</v>
      </c>
      <c r="D283" s="259" t="s">
        <v>139</v>
      </c>
      <c r="E283" s="257">
        <v>19000000</v>
      </c>
      <c r="F283" s="243"/>
      <c r="G283" s="257">
        <v>2000000</v>
      </c>
      <c r="H283" s="257"/>
      <c r="I283" s="257"/>
      <c r="J283" s="257"/>
      <c r="K283" s="240">
        <f>SUM(G283:J283)</f>
        <v>2000000</v>
      </c>
      <c r="L283" s="240">
        <f>IF(F283="",E283-K283,F283-K283)</f>
        <v>17000000</v>
      </c>
      <c r="M283" s="260"/>
      <c r="N283" s="260"/>
      <c r="O283" s="258"/>
    </row>
    <row r="284" spans="1:17" ht="21" hidden="1" thickBot="1" x14ac:dyDescent="0.35">
      <c r="A284" s="1202"/>
      <c r="B284" s="261"/>
      <c r="C284" s="261"/>
      <c r="D284" s="261"/>
      <c r="E284" s="261"/>
      <c r="F284" s="262" t="s">
        <v>2</v>
      </c>
      <c r="G284" s="261"/>
      <c r="H284" s="261"/>
      <c r="I284" s="261"/>
      <c r="J284" s="261"/>
      <c r="K284" s="297">
        <f>SUM(K279:K283)</f>
        <v>91869600</v>
      </c>
      <c r="L284" s="296">
        <f>SUM(L279:L283)</f>
        <v>17000000</v>
      </c>
      <c r="M284" s="263"/>
      <c r="N284" s="263"/>
      <c r="O284" s="264"/>
    </row>
    <row r="285" spans="1:17" ht="20.25" hidden="1" customHeight="1" x14ac:dyDescent="0.3">
      <c r="A285" s="1215" t="s">
        <v>471</v>
      </c>
      <c r="B285" s="248" t="s">
        <v>194</v>
      </c>
      <c r="C285" s="249" t="s">
        <v>215</v>
      </c>
      <c r="D285" s="250" t="s">
        <v>472</v>
      </c>
      <c r="E285" s="251">
        <v>91300000</v>
      </c>
      <c r="F285" s="252">
        <v>93500000</v>
      </c>
      <c r="G285" s="251">
        <v>45650000</v>
      </c>
      <c r="H285" s="251">
        <v>47850000</v>
      </c>
      <c r="I285" s="251"/>
      <c r="J285" s="251"/>
      <c r="K285" s="248">
        <f>SUM(G285:J285)</f>
        <v>93500000</v>
      </c>
      <c r="L285" s="248">
        <f>IF(F285="",E285-K285,F285-K285)</f>
        <v>0</v>
      </c>
      <c r="M285" s="266" t="s">
        <v>47</v>
      </c>
      <c r="N285" s="267" t="s">
        <v>473</v>
      </c>
      <c r="O285" s="268">
        <v>43794</v>
      </c>
    </row>
    <row r="286" spans="1:17" ht="20.25" hidden="1" customHeight="1" x14ac:dyDescent="0.3">
      <c r="A286" s="1216"/>
      <c r="B286" s="240" t="s">
        <v>196</v>
      </c>
      <c r="C286" s="255" t="s">
        <v>215</v>
      </c>
      <c r="D286" s="256" t="s">
        <v>472</v>
      </c>
      <c r="E286" s="257">
        <v>65000000</v>
      </c>
      <c r="F286" s="243"/>
      <c r="G286" s="257">
        <v>32500000</v>
      </c>
      <c r="H286" s="257">
        <v>32500000</v>
      </c>
      <c r="I286" s="257"/>
      <c r="J286" s="257"/>
      <c r="K286" s="240">
        <f>SUM(G286:J286)</f>
        <v>65000000</v>
      </c>
      <c r="L286" s="240">
        <f>IF(F286="",E286-K286,F286-K286)</f>
        <v>0</v>
      </c>
      <c r="M286" s="269"/>
      <c r="N286" s="270" t="s">
        <v>474</v>
      </c>
      <c r="O286" s="271">
        <v>43795</v>
      </c>
    </row>
    <row r="287" spans="1:17" ht="20.25" hidden="1" customHeight="1" x14ac:dyDescent="0.3">
      <c r="A287" s="1217"/>
      <c r="B287" s="240" t="s">
        <v>20</v>
      </c>
      <c r="C287" s="255" t="s">
        <v>475</v>
      </c>
      <c r="D287" s="259"/>
      <c r="E287" s="257">
        <v>25000000</v>
      </c>
      <c r="F287" s="243"/>
      <c r="G287" s="257">
        <v>12500000</v>
      </c>
      <c r="H287" s="257">
        <v>12500000</v>
      </c>
      <c r="I287" s="257"/>
      <c r="J287" s="257"/>
      <c r="K287" s="240">
        <f>SUM(G287:J287)</f>
        <v>25000000</v>
      </c>
      <c r="L287" s="240">
        <f>IF(F287="",E287-K287,F287-K287)</f>
        <v>0</v>
      </c>
      <c r="M287" s="636"/>
      <c r="N287" s="637"/>
      <c r="O287" s="449"/>
    </row>
    <row r="288" spans="1:17" ht="20.25" hidden="1" customHeight="1" x14ac:dyDescent="0.3">
      <c r="A288" s="1217"/>
      <c r="B288" s="316"/>
      <c r="C288" s="255" t="s">
        <v>476</v>
      </c>
      <c r="D288" s="259" t="s">
        <v>190</v>
      </c>
      <c r="E288" s="257">
        <v>5000000</v>
      </c>
      <c r="F288" s="243"/>
      <c r="G288" s="257">
        <v>5000000</v>
      </c>
      <c r="H288" s="257"/>
      <c r="I288" s="257"/>
      <c r="J288" s="257"/>
      <c r="K288" s="240"/>
      <c r="L288" s="240"/>
      <c r="M288" s="636"/>
      <c r="N288" s="637"/>
      <c r="O288" s="449"/>
    </row>
    <row r="289" spans="1:17" ht="20.25" hidden="1" customHeight="1" x14ac:dyDescent="0.3">
      <c r="A289" s="1217"/>
      <c r="B289" s="316"/>
      <c r="C289" s="255" t="s">
        <v>215</v>
      </c>
      <c r="D289" s="259" t="s">
        <v>462</v>
      </c>
      <c r="E289" s="257">
        <v>2000000</v>
      </c>
      <c r="F289" s="243"/>
      <c r="G289" s="257">
        <v>2000000</v>
      </c>
      <c r="H289" s="257"/>
      <c r="I289" s="257"/>
      <c r="J289" s="257"/>
      <c r="K289" s="240">
        <f>SUM(G289:J289)</f>
        <v>2000000</v>
      </c>
      <c r="L289" s="240">
        <f>IF(F289="",E289-K289,F289-K289)</f>
        <v>0</v>
      </c>
      <c r="M289" s="636"/>
      <c r="N289" s="637"/>
      <c r="O289" s="449"/>
    </row>
    <row r="290" spans="1:17" ht="27" hidden="1" customHeight="1" thickBot="1" x14ac:dyDescent="0.35">
      <c r="A290" s="1218"/>
      <c r="B290" s="272"/>
      <c r="C290" s="261"/>
      <c r="D290" s="261"/>
      <c r="E290" s="261"/>
      <c r="F290" s="262"/>
      <c r="G290" s="261"/>
      <c r="H290" s="261"/>
      <c r="I290" s="261"/>
      <c r="J290" s="261"/>
      <c r="K290" s="297">
        <f>SUM(K285:K289)</f>
        <v>185500000</v>
      </c>
      <c r="L290" s="296">
        <f>SUM(L285:L289)</f>
        <v>0</v>
      </c>
      <c r="M290" s="274"/>
      <c r="N290" s="275"/>
      <c r="O290" s="264"/>
    </row>
    <row r="291" spans="1:17" ht="30" hidden="1" customHeight="1" x14ac:dyDescent="0.3">
      <c r="A291" s="1211" t="s">
        <v>477</v>
      </c>
      <c r="B291" s="19" t="s">
        <v>194</v>
      </c>
      <c r="C291" s="20" t="s">
        <v>45</v>
      </c>
      <c r="D291" s="21" t="s">
        <v>478</v>
      </c>
      <c r="E291" s="19">
        <v>2400000</v>
      </c>
      <c r="F291" s="225"/>
      <c r="G291" s="19">
        <v>2400000</v>
      </c>
      <c r="H291" s="19"/>
      <c r="I291" s="19"/>
      <c r="J291" s="19"/>
      <c r="K291" s="19">
        <f t="shared" ref="K291:K312" si="23">SUM(G291:J291)</f>
        <v>2400000</v>
      </c>
      <c r="L291" s="26">
        <f t="shared" ref="L291:L299" si="24">IF(F291="",E291-K291,F291-K291)</f>
        <v>0</v>
      </c>
      <c r="M291" s="107"/>
      <c r="N291" s="24"/>
      <c r="O291" s="25"/>
    </row>
    <row r="292" spans="1:17" ht="21.75" hidden="1" customHeight="1" x14ac:dyDescent="0.3">
      <c r="A292" s="1212"/>
      <c r="B292" s="26" t="s">
        <v>196</v>
      </c>
      <c r="C292" s="27" t="s">
        <v>340</v>
      </c>
      <c r="D292" s="28"/>
      <c r="E292" s="26">
        <v>1000000</v>
      </c>
      <c r="F292" s="226"/>
      <c r="G292" s="26">
        <v>1000000</v>
      </c>
      <c r="H292" s="26"/>
      <c r="I292" s="26"/>
      <c r="J292" s="26"/>
      <c r="K292" s="26">
        <f t="shared" si="23"/>
        <v>1000000</v>
      </c>
      <c r="L292" s="26">
        <f t="shared" si="24"/>
        <v>0</v>
      </c>
      <c r="M292" s="108"/>
      <c r="N292" s="33"/>
      <c r="O292" s="32"/>
    </row>
    <row r="293" spans="1:17" ht="21.75" hidden="1" customHeight="1" x14ac:dyDescent="0.3">
      <c r="A293" s="1212"/>
      <c r="B293" s="26" t="s">
        <v>20</v>
      </c>
      <c r="C293" s="27" t="s">
        <v>56</v>
      </c>
      <c r="D293" s="28" t="s">
        <v>339</v>
      </c>
      <c r="E293" s="26">
        <v>1700000</v>
      </c>
      <c r="F293" s="226"/>
      <c r="G293" s="26">
        <v>1700000</v>
      </c>
      <c r="H293" s="26"/>
      <c r="I293" s="26"/>
      <c r="J293" s="26"/>
      <c r="K293" s="26">
        <f t="shared" si="23"/>
        <v>1700000</v>
      </c>
      <c r="L293" s="26">
        <f t="shared" si="24"/>
        <v>0</v>
      </c>
      <c r="M293" s="108"/>
      <c r="N293" s="33"/>
      <c r="O293" s="32"/>
    </row>
    <row r="294" spans="1:17" s="116" customFormat="1" ht="36.75" hidden="1" customHeight="1" x14ac:dyDescent="0.3">
      <c r="A294" s="1212"/>
      <c r="B294" s="26" t="s">
        <v>24</v>
      </c>
      <c r="C294" s="109" t="s">
        <v>479</v>
      </c>
      <c r="D294" s="110" t="s">
        <v>173</v>
      </c>
      <c r="E294" s="111">
        <v>100430000</v>
      </c>
      <c r="F294" s="226"/>
      <c r="G294" s="111">
        <v>30879000</v>
      </c>
      <c r="H294" s="111">
        <v>50000000</v>
      </c>
      <c r="I294" s="111">
        <v>19551000</v>
      </c>
      <c r="J294" s="112"/>
      <c r="K294" s="111">
        <f t="shared" si="23"/>
        <v>100430000</v>
      </c>
      <c r="L294" s="26">
        <f t="shared" si="24"/>
        <v>0</v>
      </c>
      <c r="M294" s="113"/>
      <c r="N294" s="114"/>
      <c r="O294" s="115"/>
      <c r="Q294" s="134"/>
    </row>
    <row r="295" spans="1:17" ht="36" hidden="1" customHeight="1" x14ac:dyDescent="0.3">
      <c r="A295" s="1212"/>
      <c r="B295" s="26" t="s">
        <v>26</v>
      </c>
      <c r="C295" s="27" t="s">
        <v>480</v>
      </c>
      <c r="D295" s="28" t="s">
        <v>173</v>
      </c>
      <c r="E295" s="26">
        <v>31957000</v>
      </c>
      <c r="F295" s="226">
        <v>31390000</v>
      </c>
      <c r="G295" s="26">
        <v>31390000</v>
      </c>
      <c r="H295" s="26"/>
      <c r="I295" s="26"/>
      <c r="J295" s="26"/>
      <c r="K295" s="26">
        <f t="shared" si="23"/>
        <v>31390000</v>
      </c>
      <c r="L295" s="26">
        <f t="shared" si="24"/>
        <v>0</v>
      </c>
      <c r="M295" s="108"/>
      <c r="N295" s="33"/>
      <c r="O295" s="32"/>
    </row>
    <row r="296" spans="1:17" ht="26.25" hidden="1" customHeight="1" x14ac:dyDescent="0.3">
      <c r="A296" s="1212"/>
      <c r="B296" s="26" t="s">
        <v>28</v>
      </c>
      <c r="C296" s="27" t="s">
        <v>88</v>
      </c>
      <c r="D296" s="28" t="s">
        <v>339</v>
      </c>
      <c r="E296" s="26">
        <v>6432000</v>
      </c>
      <c r="F296" s="226"/>
      <c r="G296" s="26">
        <v>6432000</v>
      </c>
      <c r="H296" s="26"/>
      <c r="I296" s="26"/>
      <c r="J296" s="26"/>
      <c r="K296" s="26">
        <f t="shared" si="23"/>
        <v>6432000</v>
      </c>
      <c r="L296" s="26">
        <f t="shared" si="24"/>
        <v>0</v>
      </c>
      <c r="M296" s="108"/>
      <c r="N296" s="33"/>
      <c r="O296" s="32"/>
    </row>
    <row r="297" spans="1:17" ht="26.25" hidden="1" customHeight="1" x14ac:dyDescent="0.3">
      <c r="A297" s="1212"/>
      <c r="B297" s="26" t="s">
        <v>30</v>
      </c>
      <c r="C297" s="27" t="s">
        <v>340</v>
      </c>
      <c r="D297" s="28" t="s">
        <v>368</v>
      </c>
      <c r="E297" s="26">
        <v>6870000</v>
      </c>
      <c r="F297" s="226"/>
      <c r="G297" s="26">
        <v>6870000</v>
      </c>
      <c r="H297" s="26"/>
      <c r="I297" s="26"/>
      <c r="J297" s="26"/>
      <c r="K297" s="26">
        <f t="shared" si="23"/>
        <v>6870000</v>
      </c>
      <c r="L297" s="26">
        <f t="shared" si="24"/>
        <v>0</v>
      </c>
      <c r="M297" s="108"/>
      <c r="N297" s="33"/>
      <c r="O297" s="32"/>
    </row>
    <row r="298" spans="1:17" ht="26.25" hidden="1" customHeight="1" x14ac:dyDescent="0.3">
      <c r="A298" s="1212"/>
      <c r="B298" s="26" t="s">
        <v>33</v>
      </c>
      <c r="C298" s="27" t="s">
        <v>481</v>
      </c>
      <c r="D298" s="28" t="s">
        <v>195</v>
      </c>
      <c r="E298" s="26">
        <v>16390000</v>
      </c>
      <c r="F298" s="226"/>
      <c r="G298" s="26">
        <v>16390000</v>
      </c>
      <c r="H298" s="26"/>
      <c r="I298" s="26"/>
      <c r="J298" s="26"/>
      <c r="K298" s="26">
        <f t="shared" si="23"/>
        <v>16390000</v>
      </c>
      <c r="L298" s="26">
        <f t="shared" si="24"/>
        <v>0</v>
      </c>
      <c r="M298" s="108"/>
      <c r="N298" s="33"/>
      <c r="O298" s="32"/>
    </row>
    <row r="299" spans="1:17" ht="26.25" hidden="1" customHeight="1" x14ac:dyDescent="0.3">
      <c r="A299" s="1212"/>
      <c r="B299" s="26" t="s">
        <v>39</v>
      </c>
      <c r="C299" s="27" t="s">
        <v>31</v>
      </c>
      <c r="D299" s="28" t="s">
        <v>482</v>
      </c>
      <c r="E299" s="26">
        <v>5452000</v>
      </c>
      <c r="F299" s="226"/>
      <c r="G299" s="26">
        <v>5452000</v>
      </c>
      <c r="H299" s="26"/>
      <c r="I299" s="26"/>
      <c r="J299" s="26"/>
      <c r="K299" s="26">
        <f t="shared" si="23"/>
        <v>5452000</v>
      </c>
      <c r="L299" s="26">
        <f t="shared" si="24"/>
        <v>0</v>
      </c>
      <c r="M299" s="108"/>
      <c r="N299" s="33"/>
      <c r="O299" s="32"/>
    </row>
    <row r="300" spans="1:17" ht="26.25" hidden="1" customHeight="1" x14ac:dyDescent="0.3">
      <c r="A300" s="1213"/>
      <c r="B300" s="26" t="s">
        <v>44</v>
      </c>
      <c r="C300" s="45" t="s">
        <v>161</v>
      </c>
      <c r="D300" s="46" t="s">
        <v>483</v>
      </c>
      <c r="E300" s="1172"/>
      <c r="F300" s="227"/>
      <c r="G300" s="1172">
        <v>2250000</v>
      </c>
      <c r="H300" s="1172"/>
      <c r="I300" s="1172"/>
      <c r="J300" s="1172"/>
      <c r="K300" s="1172">
        <f t="shared" si="23"/>
        <v>2250000</v>
      </c>
      <c r="L300" s="26"/>
      <c r="M300" s="108"/>
      <c r="N300" s="33"/>
      <c r="O300" s="32"/>
    </row>
    <row r="301" spans="1:17" s="42" customFormat="1" ht="26.25" hidden="1" customHeight="1" x14ac:dyDescent="0.3">
      <c r="A301" s="1213"/>
      <c r="B301" s="38" t="s">
        <v>49</v>
      </c>
      <c r="C301" s="95" t="s">
        <v>164</v>
      </c>
      <c r="D301" s="96" t="s">
        <v>165</v>
      </c>
      <c r="E301" s="97">
        <v>18440000</v>
      </c>
      <c r="F301" s="228">
        <v>18440000</v>
      </c>
      <c r="G301" s="97">
        <v>18440000</v>
      </c>
      <c r="H301" s="97"/>
      <c r="I301" s="97"/>
      <c r="J301" s="97"/>
      <c r="K301" s="97">
        <f t="shared" si="23"/>
        <v>18440000</v>
      </c>
      <c r="L301" s="38">
        <f>IF(F301="",E301-K301,F301-K301)</f>
        <v>0</v>
      </c>
      <c r="M301" s="117"/>
      <c r="N301" s="40"/>
      <c r="O301" s="41"/>
      <c r="Q301" s="208"/>
    </row>
    <row r="302" spans="1:17" ht="26.25" hidden="1" customHeight="1" x14ac:dyDescent="0.3">
      <c r="A302" s="1213"/>
      <c r="B302" s="26" t="s">
        <v>55</v>
      </c>
      <c r="C302" s="45" t="s">
        <v>296</v>
      </c>
      <c r="D302" s="46" t="s">
        <v>299</v>
      </c>
      <c r="E302" s="1172">
        <v>2500000</v>
      </c>
      <c r="F302" s="227"/>
      <c r="G302" s="1172">
        <v>2500000</v>
      </c>
      <c r="H302" s="1172"/>
      <c r="I302" s="1172"/>
      <c r="J302" s="1172"/>
      <c r="K302" s="1172">
        <f t="shared" si="23"/>
        <v>2500000</v>
      </c>
      <c r="L302" s="26">
        <f>IF(F302="",E302-K302,F302-K302)</f>
        <v>0</v>
      </c>
      <c r="M302" s="108"/>
      <c r="N302" s="33"/>
      <c r="O302" s="32"/>
    </row>
    <row r="303" spans="1:17" ht="26.25" hidden="1" customHeight="1" x14ac:dyDescent="0.3">
      <c r="A303" s="1213"/>
      <c r="B303" s="26" t="s">
        <v>59</v>
      </c>
      <c r="C303" s="45" t="s">
        <v>484</v>
      </c>
      <c r="D303" s="46" t="s">
        <v>301</v>
      </c>
      <c r="E303" s="1172">
        <v>1000000</v>
      </c>
      <c r="F303" s="227"/>
      <c r="G303" s="1172">
        <v>1000000</v>
      </c>
      <c r="H303" s="1172"/>
      <c r="I303" s="1172"/>
      <c r="J303" s="1172"/>
      <c r="K303" s="1172">
        <f t="shared" si="23"/>
        <v>1000000</v>
      </c>
      <c r="L303" s="26">
        <f>IF(F303="",E303-K303,F303-K303)</f>
        <v>0</v>
      </c>
      <c r="M303" s="108"/>
      <c r="N303" s="33"/>
      <c r="O303" s="32"/>
    </row>
    <row r="304" spans="1:17" ht="26.25" hidden="1" customHeight="1" x14ac:dyDescent="0.3">
      <c r="A304" s="1213"/>
      <c r="B304" s="26" t="s">
        <v>63</v>
      </c>
      <c r="C304" s="45" t="s">
        <v>485</v>
      </c>
      <c r="D304" s="46" t="s">
        <v>486</v>
      </c>
      <c r="E304" s="1172"/>
      <c r="F304" s="227"/>
      <c r="G304" s="1172">
        <v>3376000</v>
      </c>
      <c r="H304" s="1172">
        <v>1408000</v>
      </c>
      <c r="I304" s="1172"/>
      <c r="J304" s="1172"/>
      <c r="K304" s="1172">
        <f t="shared" si="23"/>
        <v>4784000</v>
      </c>
      <c r="L304" s="26"/>
      <c r="M304" s="108"/>
      <c r="N304" s="33"/>
      <c r="O304" s="32"/>
    </row>
    <row r="305" spans="1:15" ht="26.25" hidden="1" customHeight="1" x14ac:dyDescent="0.3">
      <c r="A305" s="1213"/>
      <c r="B305" s="26" t="s">
        <v>67</v>
      </c>
      <c r="C305" s="45" t="s">
        <v>487</v>
      </c>
      <c r="D305" s="46" t="s">
        <v>173</v>
      </c>
      <c r="E305" s="1172">
        <v>4405000</v>
      </c>
      <c r="F305" s="227"/>
      <c r="G305" s="1172">
        <v>4405000</v>
      </c>
      <c r="H305" s="1172"/>
      <c r="I305" s="1172"/>
      <c r="J305" s="1172"/>
      <c r="K305" s="1172">
        <f t="shared" si="23"/>
        <v>4405000</v>
      </c>
      <c r="L305" s="26">
        <f>IF(F305="",E305-K305,F305-K305)</f>
        <v>0</v>
      </c>
      <c r="M305" s="108"/>
      <c r="N305" s="33"/>
      <c r="O305" s="1177"/>
    </row>
    <row r="306" spans="1:15" ht="26.25" hidden="1" customHeight="1" x14ac:dyDescent="0.3">
      <c r="A306" s="1213"/>
      <c r="B306" s="26" t="s">
        <v>72</v>
      </c>
      <c r="C306" s="45" t="s">
        <v>488</v>
      </c>
      <c r="D306" s="46" t="s">
        <v>368</v>
      </c>
      <c r="E306" s="1172"/>
      <c r="F306" s="227">
        <v>59915000</v>
      </c>
      <c r="G306" s="1172">
        <v>56000000</v>
      </c>
      <c r="H306" s="1172">
        <v>3915000</v>
      </c>
      <c r="I306" s="1172"/>
      <c r="J306" s="1172"/>
      <c r="K306" s="1172">
        <f t="shared" si="23"/>
        <v>59915000</v>
      </c>
      <c r="L306" s="26">
        <f>IF(F306="",E306-K306,F306-K306)</f>
        <v>0</v>
      </c>
      <c r="M306" s="108"/>
      <c r="N306" s="33"/>
      <c r="O306" s="1177"/>
    </row>
    <row r="307" spans="1:15" ht="26.25" hidden="1" customHeight="1" x14ac:dyDescent="0.3">
      <c r="A307" s="1213"/>
      <c r="B307" s="26" t="s">
        <v>74</v>
      </c>
      <c r="C307" s="45" t="s">
        <v>489</v>
      </c>
      <c r="D307" s="46" t="s">
        <v>100</v>
      </c>
      <c r="E307" s="1172">
        <v>40000000</v>
      </c>
      <c r="F307" s="227">
        <v>40000000</v>
      </c>
      <c r="G307" s="1172">
        <v>40000000</v>
      </c>
      <c r="H307" s="1172"/>
      <c r="I307" s="1172"/>
      <c r="J307" s="1172"/>
      <c r="K307" s="1172">
        <f t="shared" si="23"/>
        <v>40000000</v>
      </c>
      <c r="L307" s="26">
        <f>IF(F307="",E307-K307,F307-K307)</f>
        <v>0</v>
      </c>
      <c r="M307" s="108"/>
      <c r="N307" s="33"/>
      <c r="O307" s="1177"/>
    </row>
    <row r="308" spans="1:15" ht="26.25" hidden="1" customHeight="1" x14ac:dyDescent="0.3">
      <c r="A308" s="1213"/>
      <c r="B308" s="26" t="s">
        <v>78</v>
      </c>
      <c r="C308" s="45" t="s">
        <v>490</v>
      </c>
      <c r="D308" s="46" t="s">
        <v>491</v>
      </c>
      <c r="E308" s="1172">
        <v>4200000</v>
      </c>
      <c r="F308" s="227"/>
      <c r="G308" s="1172">
        <v>4200000</v>
      </c>
      <c r="H308" s="1172"/>
      <c r="I308" s="1172"/>
      <c r="J308" s="1172"/>
      <c r="K308" s="1172">
        <f t="shared" si="23"/>
        <v>4200000</v>
      </c>
      <c r="L308" s="26">
        <f>IF(F308="",E308-K308,F308-K308)</f>
        <v>0</v>
      </c>
      <c r="M308" s="108"/>
      <c r="N308" s="33"/>
      <c r="O308" s="1177"/>
    </row>
    <row r="309" spans="1:15" ht="26.25" hidden="1" customHeight="1" x14ac:dyDescent="0.3">
      <c r="A309" s="1213"/>
      <c r="B309" s="26" t="s">
        <v>83</v>
      </c>
      <c r="C309" s="45" t="s">
        <v>492</v>
      </c>
      <c r="D309" s="46" t="s">
        <v>46</v>
      </c>
      <c r="E309" s="1172"/>
      <c r="F309" s="227">
        <v>17325000</v>
      </c>
      <c r="G309" s="1172">
        <f>F309-H309</f>
        <v>8662500</v>
      </c>
      <c r="H309" s="1172">
        <v>8662500</v>
      </c>
      <c r="I309" s="1172"/>
      <c r="J309" s="1172"/>
      <c r="K309" s="1172">
        <f t="shared" si="23"/>
        <v>17325000</v>
      </c>
      <c r="L309" s="1172"/>
      <c r="M309" s="108"/>
      <c r="N309" s="33"/>
      <c r="O309" s="1177"/>
    </row>
    <row r="310" spans="1:15" ht="26.25" hidden="1" customHeight="1" x14ac:dyDescent="0.3">
      <c r="A310" s="1213"/>
      <c r="B310" s="26" t="s">
        <v>87</v>
      </c>
      <c r="C310" s="45" t="s">
        <v>493</v>
      </c>
      <c r="D310" s="46" t="s">
        <v>494</v>
      </c>
      <c r="E310" s="1172"/>
      <c r="F310" s="227">
        <v>66800000</v>
      </c>
      <c r="G310" s="1172">
        <v>14500000</v>
      </c>
      <c r="H310" s="1172">
        <v>30000000</v>
      </c>
      <c r="I310" s="1172">
        <v>7900000</v>
      </c>
      <c r="J310" s="1172">
        <v>14400000</v>
      </c>
      <c r="K310" s="1172">
        <f t="shared" si="23"/>
        <v>66800000</v>
      </c>
      <c r="L310" s="26">
        <f>IF(F310="",E310-K310,F310-K310)</f>
        <v>0</v>
      </c>
      <c r="M310" s="108"/>
      <c r="N310" s="33"/>
      <c r="O310" s="1177"/>
    </row>
    <row r="311" spans="1:15" ht="26.25" hidden="1" customHeight="1" x14ac:dyDescent="0.3">
      <c r="A311" s="1213"/>
      <c r="B311" s="1172"/>
      <c r="C311" s="45" t="s">
        <v>495</v>
      </c>
      <c r="D311" s="46" t="s">
        <v>496</v>
      </c>
      <c r="E311" s="1172"/>
      <c r="F311" s="227">
        <v>70909265</v>
      </c>
      <c r="G311" s="1172">
        <v>70909265</v>
      </c>
      <c r="H311" s="1172"/>
      <c r="I311" s="1172"/>
      <c r="J311" s="1172"/>
      <c r="K311" s="1172">
        <f>SUM(G311:J311)</f>
        <v>70909265</v>
      </c>
      <c r="L311" s="26">
        <f>IF(F311="",E311-K311,F311-K311)</f>
        <v>0</v>
      </c>
      <c r="M311" s="108"/>
      <c r="N311" s="33"/>
      <c r="O311" s="1177"/>
    </row>
    <row r="312" spans="1:15" ht="26.25" hidden="1" customHeight="1" x14ac:dyDescent="0.3">
      <c r="A312" s="1213"/>
      <c r="B312" s="1172"/>
      <c r="C312" s="45" t="s">
        <v>497</v>
      </c>
      <c r="D312" s="46" t="s">
        <v>323</v>
      </c>
      <c r="E312" s="1172"/>
      <c r="F312" s="227">
        <v>32115600</v>
      </c>
      <c r="G312" s="1172">
        <v>25692480</v>
      </c>
      <c r="H312" s="1172">
        <v>6423120</v>
      </c>
      <c r="I312" s="1172"/>
      <c r="J312" s="1172"/>
      <c r="K312" s="1172">
        <f t="shared" si="23"/>
        <v>32115600</v>
      </c>
      <c r="L312" s="26">
        <f>IF(F312="",E312-K312,F312-K312)</f>
        <v>0</v>
      </c>
      <c r="M312" s="108"/>
      <c r="N312" s="33"/>
      <c r="O312" s="1177"/>
    </row>
    <row r="313" spans="1:15" ht="21" hidden="1" thickBot="1" x14ac:dyDescent="0.35">
      <c r="A313" s="1214"/>
      <c r="B313" s="118"/>
      <c r="C313" s="119"/>
      <c r="D313" s="119"/>
      <c r="E313" s="119"/>
      <c r="F313" s="229"/>
      <c r="G313" s="119"/>
      <c r="H313" s="363"/>
      <c r="I313" s="119"/>
      <c r="J313" s="119"/>
      <c r="K313" s="289">
        <f>SUM(K291:K312)</f>
        <v>496707865</v>
      </c>
      <c r="L313" s="289">
        <f>SUM(L291:L312)</f>
        <v>0</v>
      </c>
      <c r="M313" s="106"/>
      <c r="N313" s="59"/>
      <c r="O313" s="60"/>
    </row>
    <row r="314" spans="1:15" ht="3.75" customHeight="1" thickBot="1" x14ac:dyDescent="0.35">
      <c r="A314" s="200"/>
      <c r="B314" s="61"/>
      <c r="C314" s="62"/>
      <c r="D314" s="63"/>
      <c r="E314" s="61"/>
      <c r="F314" s="221"/>
      <c r="G314" s="61"/>
      <c r="H314" s="61"/>
      <c r="I314" s="61"/>
      <c r="J314" s="61"/>
      <c r="K314" s="61"/>
      <c r="L314" s="61"/>
      <c r="M314" s="64"/>
      <c r="N314" s="65"/>
      <c r="O314" s="66"/>
    </row>
    <row r="315" spans="1:15" ht="23.25" customHeight="1" x14ac:dyDescent="0.3">
      <c r="A315" s="1203" t="s">
        <v>498</v>
      </c>
      <c r="B315" s="19" t="s">
        <v>194</v>
      </c>
      <c r="C315" s="67" t="s">
        <v>158</v>
      </c>
      <c r="D315" s="68" t="s">
        <v>499</v>
      </c>
      <c r="E315" s="69">
        <v>2500000</v>
      </c>
      <c r="F315" s="22"/>
      <c r="G315" s="69">
        <v>2500000</v>
      </c>
      <c r="H315" s="69"/>
      <c r="I315" s="69"/>
      <c r="J315" s="69"/>
      <c r="K315" s="19">
        <f t="shared" ref="K315:K322" si="25">SUM(G315:J315)</f>
        <v>2500000</v>
      </c>
      <c r="L315" s="26">
        <f>IF(F315="",E315-K315,F315-K315)</f>
        <v>0</v>
      </c>
      <c r="M315" s="23"/>
      <c r="N315" s="24"/>
      <c r="O315" s="25"/>
    </row>
    <row r="316" spans="1:15" ht="23.25" customHeight="1" x14ac:dyDescent="0.3">
      <c r="A316" s="1204"/>
      <c r="B316" s="26" t="s">
        <v>196</v>
      </c>
      <c r="C316" s="27" t="s">
        <v>31</v>
      </c>
      <c r="D316" s="28"/>
      <c r="E316" s="26"/>
      <c r="F316" s="29"/>
      <c r="G316" s="26">
        <v>2846000</v>
      </c>
      <c r="H316" s="26"/>
      <c r="I316" s="26"/>
      <c r="J316" s="26"/>
      <c r="K316" s="26">
        <f t="shared" si="25"/>
        <v>2846000</v>
      </c>
      <c r="L316" s="26"/>
      <c r="M316" s="30"/>
      <c r="N316" s="31"/>
      <c r="O316" s="32"/>
    </row>
    <row r="317" spans="1:15" ht="23.25" customHeight="1" x14ac:dyDescent="0.3">
      <c r="A317" s="1204"/>
      <c r="B317" s="26" t="s">
        <v>20</v>
      </c>
      <c r="C317" s="27" t="s">
        <v>118</v>
      </c>
      <c r="D317" s="28"/>
      <c r="E317" s="26">
        <v>6036000</v>
      </c>
      <c r="F317" s="29"/>
      <c r="G317" s="26">
        <v>6036000</v>
      </c>
      <c r="H317" s="26"/>
      <c r="I317" s="26"/>
      <c r="J317" s="26"/>
      <c r="K317" s="26">
        <f t="shared" si="25"/>
        <v>6036000</v>
      </c>
      <c r="L317" s="26">
        <f>IF(F317="",E317-K317,F317-K317)</f>
        <v>0</v>
      </c>
      <c r="M317" s="30"/>
      <c r="N317" s="31"/>
      <c r="O317" s="32"/>
    </row>
    <row r="318" spans="1:15" ht="23.25" customHeight="1" x14ac:dyDescent="0.3">
      <c r="A318" s="1205"/>
      <c r="B318" s="26" t="s">
        <v>24</v>
      </c>
      <c r="C318" s="27" t="s">
        <v>500</v>
      </c>
      <c r="D318" s="28"/>
      <c r="E318" s="26">
        <v>1063000</v>
      </c>
      <c r="F318" s="1179"/>
      <c r="G318" s="26">
        <v>1063000</v>
      </c>
      <c r="H318" s="26"/>
      <c r="I318" s="26" t="s">
        <v>501</v>
      </c>
      <c r="J318" s="26"/>
      <c r="K318" s="26">
        <f t="shared" si="25"/>
        <v>1063000</v>
      </c>
      <c r="L318" s="26">
        <f>IF(F318="",E318-K318,F318-K318)</f>
        <v>0</v>
      </c>
      <c r="M318" s="34"/>
      <c r="N318" s="33"/>
      <c r="O318" s="32"/>
    </row>
    <row r="319" spans="1:15" ht="23.25" customHeight="1" x14ac:dyDescent="0.3">
      <c r="A319" s="1205"/>
      <c r="B319" s="26" t="s">
        <v>26</v>
      </c>
      <c r="C319" s="27" t="s">
        <v>502</v>
      </c>
      <c r="D319" s="28"/>
      <c r="E319" s="26">
        <v>850000</v>
      </c>
      <c r="F319" s="1179"/>
      <c r="G319" s="26">
        <v>850000</v>
      </c>
      <c r="H319" s="26"/>
      <c r="I319" s="26"/>
      <c r="J319" s="26"/>
      <c r="K319" s="1172">
        <f t="shared" si="25"/>
        <v>850000</v>
      </c>
      <c r="L319" s="26">
        <f>IF(F319="",E319-K319,F319-K319)</f>
        <v>0</v>
      </c>
      <c r="M319" s="34"/>
      <c r="N319" s="33"/>
      <c r="O319" s="32"/>
    </row>
    <row r="320" spans="1:15" ht="23.25" customHeight="1" x14ac:dyDescent="0.3">
      <c r="A320" s="1205"/>
      <c r="B320" s="26" t="s">
        <v>28</v>
      </c>
      <c r="C320" s="27" t="s">
        <v>336</v>
      </c>
      <c r="D320" s="28" t="s">
        <v>286</v>
      </c>
      <c r="E320" s="26"/>
      <c r="F320" s="1179"/>
      <c r="G320" s="26">
        <v>530000</v>
      </c>
      <c r="H320" s="26"/>
      <c r="I320" s="26"/>
      <c r="J320" s="26"/>
      <c r="K320" s="1172">
        <f t="shared" si="25"/>
        <v>530000</v>
      </c>
      <c r="L320" s="26"/>
      <c r="M320" s="34"/>
      <c r="N320" s="33"/>
      <c r="O320" s="32"/>
    </row>
    <row r="321" spans="1:17" ht="23.25" customHeight="1" x14ac:dyDescent="0.3">
      <c r="A321" s="1205"/>
      <c r="B321" s="26" t="s">
        <v>30</v>
      </c>
      <c r="C321" s="27" t="s">
        <v>336</v>
      </c>
      <c r="D321" s="28" t="s">
        <v>453</v>
      </c>
      <c r="E321" s="26"/>
      <c r="F321" s="1179"/>
      <c r="G321" s="26">
        <v>18672000</v>
      </c>
      <c r="H321" s="26"/>
      <c r="I321" s="26"/>
      <c r="J321" s="26"/>
      <c r="K321" s="1172">
        <f t="shared" si="25"/>
        <v>18672000</v>
      </c>
      <c r="L321" s="26"/>
      <c r="M321" s="34"/>
      <c r="N321" s="33"/>
      <c r="O321" s="32"/>
    </row>
    <row r="322" spans="1:17" ht="23.25" customHeight="1" x14ac:dyDescent="0.3">
      <c r="A322" s="1205"/>
      <c r="B322" s="26" t="s">
        <v>33</v>
      </c>
      <c r="C322" s="27" t="s">
        <v>503</v>
      </c>
      <c r="D322" s="28" t="s">
        <v>453</v>
      </c>
      <c r="E322" s="26"/>
      <c r="F322" s="1179"/>
      <c r="G322" s="26">
        <v>1900000</v>
      </c>
      <c r="H322" s="26"/>
      <c r="I322" s="26"/>
      <c r="J322" s="26"/>
      <c r="K322" s="1172">
        <f t="shared" si="25"/>
        <v>1900000</v>
      </c>
      <c r="L322" s="26"/>
      <c r="N322" s="33"/>
      <c r="O322" s="32"/>
    </row>
    <row r="323" spans="1:17" ht="23.25" customHeight="1" thickBot="1" x14ac:dyDescent="0.35">
      <c r="A323" s="1206"/>
      <c r="B323" s="120"/>
      <c r="C323" s="121"/>
      <c r="D323" s="121"/>
      <c r="E323" s="121"/>
      <c r="F323" s="220"/>
      <c r="G323" s="121"/>
      <c r="H323" s="364"/>
      <c r="I323" s="121"/>
      <c r="J323" s="121"/>
      <c r="K323" s="289">
        <f>SUM(K315:K322)</f>
        <v>34397000</v>
      </c>
      <c r="L323" s="288">
        <f>SUM(L315:L322)</f>
        <v>0</v>
      </c>
      <c r="M323" s="58"/>
      <c r="N323" s="59"/>
      <c r="O323" s="60"/>
    </row>
    <row r="324" spans="1:17" ht="5.25" customHeight="1" thickBot="1" x14ac:dyDescent="0.35">
      <c r="A324" s="200"/>
      <c r="B324" s="61"/>
      <c r="C324" s="62"/>
      <c r="D324" s="63"/>
      <c r="E324" s="61"/>
      <c r="F324" s="221"/>
      <c r="G324" s="61"/>
      <c r="H324" s="61"/>
      <c r="I324" s="61"/>
      <c r="J324" s="61"/>
      <c r="K324" s="61"/>
      <c r="L324" s="61"/>
      <c r="M324" s="64"/>
      <c r="N324" s="65"/>
      <c r="O324" s="66"/>
    </row>
    <row r="325" spans="1:17" s="128" customFormat="1" ht="24.75" customHeight="1" x14ac:dyDescent="0.3">
      <c r="A325" s="1207" t="s">
        <v>504</v>
      </c>
      <c r="B325" s="19" t="s">
        <v>194</v>
      </c>
      <c r="C325" s="122" t="s">
        <v>505</v>
      </c>
      <c r="D325" s="123" t="s">
        <v>506</v>
      </c>
      <c r="E325" s="124"/>
      <c r="F325" s="224"/>
      <c r="G325" s="124">
        <v>7865000</v>
      </c>
      <c r="H325" s="124"/>
      <c r="I325" s="124"/>
      <c r="J325" s="124"/>
      <c r="K325" s="124">
        <f t="shared" ref="K325:K342" si="26">SUM(G325:J325)</f>
        <v>7865000</v>
      </c>
      <c r="L325" s="26"/>
      <c r="M325" s="125"/>
      <c r="N325" s="126"/>
      <c r="O325" s="127"/>
      <c r="Q325" s="310"/>
    </row>
    <row r="326" spans="1:17" s="128" customFormat="1" ht="24.75" customHeight="1" x14ac:dyDescent="0.3">
      <c r="A326" s="1207"/>
      <c r="B326" s="26" t="s">
        <v>196</v>
      </c>
      <c r="C326" s="109" t="s">
        <v>118</v>
      </c>
      <c r="D326" s="129" t="s">
        <v>507</v>
      </c>
      <c r="E326" s="111"/>
      <c r="F326" s="29">
        <v>324714300</v>
      </c>
      <c r="G326" s="111">
        <v>130000000</v>
      </c>
      <c r="H326" s="111">
        <v>100000000</v>
      </c>
      <c r="I326" s="111">
        <v>94714300</v>
      </c>
      <c r="J326" s="111"/>
      <c r="K326" s="111">
        <f t="shared" si="26"/>
        <v>324714300</v>
      </c>
      <c r="L326" s="26">
        <f>IF(F326="",E326-K326,F326-K326)</f>
        <v>0</v>
      </c>
      <c r="M326" s="130"/>
      <c r="N326" s="126"/>
      <c r="O326" s="115"/>
      <c r="Q326" s="310"/>
    </row>
    <row r="327" spans="1:17" s="128" customFormat="1" ht="24.75" customHeight="1" x14ac:dyDescent="0.3">
      <c r="A327" s="1207"/>
      <c r="B327" s="26" t="s">
        <v>20</v>
      </c>
      <c r="C327" s="109" t="s">
        <v>278</v>
      </c>
      <c r="D327" s="129" t="s">
        <v>400</v>
      </c>
      <c r="E327" s="111"/>
      <c r="F327" s="29">
        <v>43846000</v>
      </c>
      <c r="G327" s="111">
        <v>43846000</v>
      </c>
      <c r="H327" s="111"/>
      <c r="I327" s="111"/>
      <c r="J327" s="111"/>
      <c r="K327" s="111">
        <f t="shared" si="26"/>
        <v>43846000</v>
      </c>
      <c r="L327" s="26">
        <f>IF(F327="",E327-K327,F327-K327)</f>
        <v>0</v>
      </c>
      <c r="M327" s="44" t="s">
        <v>508</v>
      </c>
      <c r="N327" s="126"/>
      <c r="O327" s="115"/>
      <c r="Q327" s="310"/>
    </row>
    <row r="328" spans="1:17" s="116" customFormat="1" ht="24.75" customHeight="1" x14ac:dyDescent="0.3">
      <c r="A328" s="1207"/>
      <c r="B328" s="26" t="s">
        <v>24</v>
      </c>
      <c r="C328" s="109" t="s">
        <v>164</v>
      </c>
      <c r="D328" s="129" t="s">
        <v>173</v>
      </c>
      <c r="E328" s="111">
        <v>302561600</v>
      </c>
      <c r="F328" s="29">
        <v>315866800</v>
      </c>
      <c r="G328" s="111">
        <v>110000000</v>
      </c>
      <c r="H328" s="111">
        <v>100000000</v>
      </c>
      <c r="I328" s="111">
        <v>105866800</v>
      </c>
      <c r="J328" s="111"/>
      <c r="K328" s="111">
        <f t="shared" si="26"/>
        <v>315866800</v>
      </c>
      <c r="L328" s="26">
        <f>IF(F328="",E328-K328,F328-K328)</f>
        <v>0</v>
      </c>
      <c r="M328" s="130"/>
      <c r="N328" s="126"/>
      <c r="O328" s="115"/>
      <c r="Q328" s="134"/>
    </row>
    <row r="329" spans="1:17" s="116" customFormat="1" ht="24.75" customHeight="1" x14ac:dyDescent="0.3">
      <c r="A329" s="1207"/>
      <c r="B329" s="26" t="s">
        <v>26</v>
      </c>
      <c r="C329" s="109" t="s">
        <v>509</v>
      </c>
      <c r="D329" s="129" t="s">
        <v>173</v>
      </c>
      <c r="E329" s="111">
        <f>156097500+69027500+10000000</f>
        <v>235125000</v>
      </c>
      <c r="F329" s="29">
        <v>235125000</v>
      </c>
      <c r="G329" s="111">
        <v>51000000</v>
      </c>
      <c r="H329" s="111">
        <v>34226000</v>
      </c>
      <c r="I329" s="111">
        <v>34226000</v>
      </c>
      <c r="J329" s="111">
        <v>115673000</v>
      </c>
      <c r="K329" s="111">
        <f t="shared" si="26"/>
        <v>235125000</v>
      </c>
      <c r="L329" s="26">
        <f>IF(F329="",E329-K329,F329-K329)</f>
        <v>0</v>
      </c>
      <c r="M329" s="130"/>
      <c r="N329" s="126"/>
      <c r="O329" s="115"/>
      <c r="Q329" s="134"/>
    </row>
    <row r="330" spans="1:17" s="116" customFormat="1" ht="24.75" customHeight="1" x14ac:dyDescent="0.3">
      <c r="A330" s="1207"/>
      <c r="B330" s="26" t="s">
        <v>28</v>
      </c>
      <c r="C330" s="109" t="s">
        <v>510</v>
      </c>
      <c r="D330" s="129" t="s">
        <v>511</v>
      </c>
      <c r="E330" s="111"/>
      <c r="F330" s="29"/>
      <c r="G330" s="111">
        <v>598000</v>
      </c>
      <c r="H330" s="111">
        <v>18909000</v>
      </c>
      <c r="I330" s="111"/>
      <c r="J330" s="111"/>
      <c r="K330" s="111">
        <f t="shared" si="26"/>
        <v>19507000</v>
      </c>
      <c r="L330" s="26"/>
      <c r="M330" s="130"/>
      <c r="N330" s="126"/>
      <c r="O330" s="115"/>
      <c r="Q330" s="134"/>
    </row>
    <row r="331" spans="1:17" s="116" customFormat="1" ht="24.75" customHeight="1" x14ac:dyDescent="0.3">
      <c r="A331" s="1207"/>
      <c r="B331" s="26" t="s">
        <v>30</v>
      </c>
      <c r="C331" s="109" t="s">
        <v>512</v>
      </c>
      <c r="D331" s="129" t="s">
        <v>513</v>
      </c>
      <c r="E331" s="131">
        <v>313200372</v>
      </c>
      <c r="F331" s="29"/>
      <c r="G331" s="111">
        <v>313200372</v>
      </c>
      <c r="H331" s="111"/>
      <c r="I331" s="111"/>
      <c r="J331" s="111"/>
      <c r="K331" s="111">
        <f t="shared" si="26"/>
        <v>313200372</v>
      </c>
      <c r="L331" s="26">
        <f t="shared" ref="L331:L339" si="27">IF(F331="",E331-K331,F331-K331)</f>
        <v>0</v>
      </c>
      <c r="M331" s="130"/>
      <c r="N331" s="126"/>
      <c r="O331" s="115"/>
      <c r="Q331" s="134"/>
    </row>
    <row r="332" spans="1:17" s="116" customFormat="1" ht="24.75" customHeight="1" x14ac:dyDescent="0.3">
      <c r="A332" s="1207"/>
      <c r="B332" s="26" t="s">
        <v>33</v>
      </c>
      <c r="C332" s="109" t="s">
        <v>514</v>
      </c>
      <c r="D332" s="129" t="s">
        <v>301</v>
      </c>
      <c r="E332" s="132">
        <v>2608000</v>
      </c>
      <c r="F332" s="29"/>
      <c r="G332" s="111">
        <v>2608000</v>
      </c>
      <c r="H332" s="111"/>
      <c r="I332" s="111"/>
      <c r="J332" s="111"/>
      <c r="K332" s="111">
        <f t="shared" si="26"/>
        <v>2608000</v>
      </c>
      <c r="L332" s="26">
        <f t="shared" si="27"/>
        <v>0</v>
      </c>
      <c r="M332" s="130"/>
      <c r="N332" s="126"/>
      <c r="O332" s="115"/>
      <c r="Q332" s="134"/>
    </row>
    <row r="333" spans="1:17" s="116" customFormat="1" ht="24.75" customHeight="1" x14ac:dyDescent="0.3">
      <c r="A333" s="1207"/>
      <c r="B333" s="26" t="s">
        <v>39</v>
      </c>
      <c r="C333" s="109" t="s">
        <v>515</v>
      </c>
      <c r="D333" s="129" t="s">
        <v>301</v>
      </c>
      <c r="E333" s="132">
        <v>143979000</v>
      </c>
      <c r="F333" s="29">
        <v>143979000</v>
      </c>
      <c r="G333" s="111">
        <v>102000000</v>
      </c>
      <c r="H333" s="111">
        <v>41979000</v>
      </c>
      <c r="I333" s="111"/>
      <c r="J333" s="111"/>
      <c r="K333" s="111">
        <f t="shared" si="26"/>
        <v>143979000</v>
      </c>
      <c r="L333" s="26">
        <f t="shared" si="27"/>
        <v>0</v>
      </c>
      <c r="M333" s="130"/>
      <c r="N333" s="126"/>
      <c r="O333" s="133"/>
      <c r="Q333" s="134"/>
    </row>
    <row r="334" spans="1:17" s="116" customFormat="1" ht="24.75" customHeight="1" x14ac:dyDescent="0.3">
      <c r="A334" s="1207"/>
      <c r="B334" s="26" t="s">
        <v>44</v>
      </c>
      <c r="C334" s="109" t="s">
        <v>92</v>
      </c>
      <c r="D334" s="129" t="s">
        <v>516</v>
      </c>
      <c r="E334" s="132"/>
      <c r="F334" s="29">
        <f>84720680+20422500</f>
        <v>105143180</v>
      </c>
      <c r="G334" s="111">
        <v>81994544</v>
      </c>
      <c r="H334" s="111">
        <v>16472456</v>
      </c>
      <c r="I334" s="111">
        <v>6676180</v>
      </c>
      <c r="J334" s="111"/>
      <c r="K334" s="111">
        <f t="shared" si="26"/>
        <v>105143180</v>
      </c>
      <c r="L334" s="26">
        <f t="shared" si="27"/>
        <v>0</v>
      </c>
      <c r="M334" s="130"/>
      <c r="N334" s="126"/>
      <c r="O334" s="133"/>
      <c r="Q334" s="134"/>
    </row>
    <row r="335" spans="1:17" s="116" customFormat="1" ht="24.75" customHeight="1" x14ac:dyDescent="0.3">
      <c r="A335" s="1207"/>
      <c r="B335" s="26" t="s">
        <v>49</v>
      </c>
      <c r="C335" s="109" t="s">
        <v>31</v>
      </c>
      <c r="D335" s="129" t="s">
        <v>195</v>
      </c>
      <c r="E335" s="132"/>
      <c r="F335" s="29">
        <f>84720680+20422500</f>
        <v>105143180</v>
      </c>
      <c r="G335" s="111">
        <f>F335-H335</f>
        <v>24705430</v>
      </c>
      <c r="H335" s="111">
        <v>80437750</v>
      </c>
      <c r="I335" s="111"/>
      <c r="J335" s="111"/>
      <c r="K335" s="111">
        <f t="shared" si="26"/>
        <v>105143180</v>
      </c>
      <c r="L335" s="26">
        <f t="shared" si="27"/>
        <v>0</v>
      </c>
      <c r="M335" s="130"/>
      <c r="N335" s="126"/>
      <c r="O335" s="133"/>
      <c r="Q335" s="134"/>
    </row>
    <row r="336" spans="1:17" s="116" customFormat="1" ht="34.5" customHeight="1" x14ac:dyDescent="0.3">
      <c r="A336" s="1207"/>
      <c r="B336" s="26" t="s">
        <v>55</v>
      </c>
      <c r="C336" s="109" t="s">
        <v>517</v>
      </c>
      <c r="D336" s="129"/>
      <c r="E336" s="132">
        <v>80775881</v>
      </c>
      <c r="F336" s="29"/>
      <c r="G336" s="111">
        <v>39970433</v>
      </c>
      <c r="H336" s="111">
        <v>40805448</v>
      </c>
      <c r="I336" s="111"/>
      <c r="J336" s="111"/>
      <c r="K336" s="111">
        <f t="shared" si="26"/>
        <v>80775881</v>
      </c>
      <c r="L336" s="26">
        <f t="shared" si="27"/>
        <v>0</v>
      </c>
      <c r="M336" s="130"/>
      <c r="N336" s="126"/>
      <c r="O336" s="133"/>
      <c r="Q336" s="134"/>
    </row>
    <row r="337" spans="1:17" s="116" customFormat="1" ht="38.25" customHeight="1" x14ac:dyDescent="0.3">
      <c r="A337" s="1207"/>
      <c r="B337" s="1050" t="s">
        <v>59</v>
      </c>
      <c r="C337" s="109" t="s">
        <v>518</v>
      </c>
      <c r="D337" s="129" t="s">
        <v>519</v>
      </c>
      <c r="E337" s="132">
        <v>50000000</v>
      </c>
      <c r="F337" s="29"/>
      <c r="G337" s="111">
        <v>50000000</v>
      </c>
      <c r="H337" s="111"/>
      <c r="I337" s="111"/>
      <c r="J337" s="111"/>
      <c r="K337" s="111">
        <f t="shared" si="26"/>
        <v>50000000</v>
      </c>
      <c r="L337" s="26">
        <f t="shared" si="27"/>
        <v>0</v>
      </c>
      <c r="M337" s="130"/>
      <c r="N337" s="126"/>
      <c r="O337" s="133"/>
      <c r="Q337" s="134"/>
    </row>
    <row r="338" spans="1:17" s="116" customFormat="1" ht="24.75" customHeight="1" x14ac:dyDescent="0.3">
      <c r="A338" s="1207"/>
      <c r="B338" s="1050" t="s">
        <v>63</v>
      </c>
      <c r="C338" s="109" t="s">
        <v>520</v>
      </c>
      <c r="D338" s="129" t="s">
        <v>521</v>
      </c>
      <c r="E338" s="132">
        <v>500000</v>
      </c>
      <c r="F338" s="29"/>
      <c r="G338" s="111">
        <v>500000</v>
      </c>
      <c r="H338" s="111"/>
      <c r="I338" s="111"/>
      <c r="J338" s="111"/>
      <c r="K338" s="111">
        <f t="shared" si="26"/>
        <v>500000</v>
      </c>
      <c r="L338" s="26">
        <f t="shared" si="27"/>
        <v>0</v>
      </c>
      <c r="M338" s="130"/>
      <c r="N338" s="126"/>
      <c r="O338" s="133"/>
      <c r="Q338" s="134"/>
    </row>
    <row r="339" spans="1:17" s="116" customFormat="1" ht="24.75" customHeight="1" x14ac:dyDescent="0.3">
      <c r="A339" s="1207"/>
      <c r="B339" s="26"/>
      <c r="C339" s="109" t="s">
        <v>92</v>
      </c>
      <c r="D339" s="129" t="s">
        <v>204</v>
      </c>
      <c r="E339" s="132">
        <v>3750000</v>
      </c>
      <c r="F339" s="29"/>
      <c r="G339" s="111">
        <v>3750000</v>
      </c>
      <c r="H339" s="111"/>
      <c r="I339" s="111"/>
      <c r="J339" s="111"/>
      <c r="K339" s="111">
        <f t="shared" si="26"/>
        <v>3750000</v>
      </c>
      <c r="L339" s="26">
        <f t="shared" si="27"/>
        <v>0</v>
      </c>
      <c r="M339" s="130"/>
      <c r="N339" s="126"/>
      <c r="O339" s="133"/>
      <c r="Q339" s="134"/>
    </row>
    <row r="340" spans="1:17" s="116" customFormat="1" ht="24.75" customHeight="1" x14ac:dyDescent="0.3">
      <c r="A340" s="1207"/>
      <c r="B340" s="26"/>
      <c r="C340" s="109" t="s">
        <v>522</v>
      </c>
      <c r="D340" s="129" t="s">
        <v>258</v>
      </c>
      <c r="E340" s="132"/>
      <c r="F340" s="29"/>
      <c r="G340" s="111">
        <v>10000000</v>
      </c>
      <c r="H340" s="111"/>
      <c r="I340" s="111"/>
      <c r="J340" s="111"/>
      <c r="K340" s="111">
        <f t="shared" si="26"/>
        <v>10000000</v>
      </c>
      <c r="L340" s="26"/>
      <c r="M340" s="130"/>
      <c r="N340" s="126"/>
      <c r="O340" s="133"/>
      <c r="Q340" s="134"/>
    </row>
    <row r="341" spans="1:17" s="116" customFormat="1" ht="24.75" customHeight="1" x14ac:dyDescent="0.3">
      <c r="A341" s="1207"/>
      <c r="B341" s="26"/>
      <c r="C341" s="109" t="s">
        <v>510</v>
      </c>
      <c r="D341" s="116" t="s">
        <v>258</v>
      </c>
      <c r="E341" s="132"/>
      <c r="F341" s="29"/>
      <c r="G341" s="132">
        <v>6833000</v>
      </c>
      <c r="H341" s="132">
        <v>650000</v>
      </c>
      <c r="I341" s="111"/>
      <c r="J341" s="111"/>
      <c r="K341" s="111">
        <f t="shared" si="26"/>
        <v>7483000</v>
      </c>
      <c r="L341" s="26"/>
      <c r="M341" s="130"/>
      <c r="N341" s="126"/>
      <c r="O341" s="133"/>
      <c r="Q341" s="134"/>
    </row>
    <row r="342" spans="1:17" s="116" customFormat="1" ht="24.75" customHeight="1" x14ac:dyDescent="0.3">
      <c r="A342" s="1207"/>
      <c r="B342" s="26"/>
      <c r="C342" s="109" t="s">
        <v>34</v>
      </c>
      <c r="D342" s="116" t="s">
        <v>104</v>
      </c>
      <c r="E342" s="132">
        <v>3850000</v>
      </c>
      <c r="F342" s="29"/>
      <c r="G342" s="132">
        <v>3850000</v>
      </c>
      <c r="H342" s="132"/>
      <c r="I342" s="111"/>
      <c r="J342" s="111"/>
      <c r="K342" s="111">
        <f t="shared" si="26"/>
        <v>3850000</v>
      </c>
      <c r="L342" s="26">
        <f>IF(F342="",E342-K342,F342-K342)</f>
        <v>0</v>
      </c>
      <c r="M342" s="130"/>
      <c r="N342" s="126"/>
      <c r="O342" s="133"/>
      <c r="Q342" s="134"/>
    </row>
    <row r="343" spans="1:17" ht="22.5" customHeight="1" x14ac:dyDescent="0.3">
      <c r="A343" s="1207"/>
      <c r="B343" s="26"/>
      <c r="C343" s="27"/>
      <c r="D343" s="27"/>
      <c r="E343" s="27"/>
      <c r="F343" s="29"/>
      <c r="G343" s="27"/>
      <c r="H343" s="365"/>
      <c r="I343" s="27"/>
      <c r="J343" s="27"/>
      <c r="K343" s="291">
        <f>SUM(K325:K342)</f>
        <v>1773356713</v>
      </c>
      <c r="L343" s="290">
        <f>SUM(L325:L339)</f>
        <v>0</v>
      </c>
      <c r="M343" s="30"/>
      <c r="N343" s="91"/>
      <c r="O343" s="60"/>
    </row>
    <row r="344" spans="1:17" ht="6" customHeight="1" thickBot="1" x14ac:dyDescent="0.35">
      <c r="A344" s="200"/>
      <c r="B344" s="72"/>
      <c r="C344" s="73"/>
      <c r="D344" s="74"/>
      <c r="E344" s="72"/>
      <c r="F344" s="222"/>
      <c r="G344" s="72"/>
      <c r="H344" s="72"/>
      <c r="I344" s="72"/>
      <c r="J344" s="72"/>
      <c r="K344" s="72"/>
      <c r="L344" s="72"/>
      <c r="M344" s="75"/>
      <c r="N344" s="65"/>
      <c r="O344" s="65"/>
    </row>
    <row r="345" spans="1:17" ht="25.5" customHeight="1" x14ac:dyDescent="0.3">
      <c r="A345" s="1198" t="s">
        <v>523</v>
      </c>
      <c r="B345" s="19" t="s">
        <v>194</v>
      </c>
      <c r="C345" s="67" t="s">
        <v>292</v>
      </c>
      <c r="D345" s="68" t="s">
        <v>104</v>
      </c>
      <c r="E345" s="69">
        <v>16610000</v>
      </c>
      <c r="F345" s="224"/>
      <c r="G345" s="69">
        <v>12000000</v>
      </c>
      <c r="H345" s="69">
        <v>4610000</v>
      </c>
      <c r="I345" s="69"/>
      <c r="J345" s="69"/>
      <c r="K345" s="69">
        <f t="shared" ref="K345:K354" si="28">SUM(G345:J345)</f>
        <v>16610000</v>
      </c>
      <c r="L345" s="26">
        <f>IF(F345="",E345-K345,F345-K345)</f>
        <v>0</v>
      </c>
      <c r="M345" s="135"/>
      <c r="N345" s="79"/>
      <c r="O345" s="25"/>
    </row>
    <row r="346" spans="1:17" ht="23.25" customHeight="1" x14ac:dyDescent="0.3">
      <c r="A346" s="1199"/>
      <c r="B346" s="26" t="s">
        <v>196</v>
      </c>
      <c r="C346" s="27" t="s">
        <v>118</v>
      </c>
      <c r="D346" s="28"/>
      <c r="E346" s="26">
        <v>38063600</v>
      </c>
      <c r="F346" s="29"/>
      <c r="G346" s="26">
        <v>38063000</v>
      </c>
      <c r="H346" s="26"/>
      <c r="I346" s="26"/>
      <c r="J346" s="26"/>
      <c r="K346" s="26">
        <f t="shared" si="28"/>
        <v>38063000</v>
      </c>
      <c r="L346" s="26"/>
      <c r="M346" s="34"/>
      <c r="N346" s="33"/>
      <c r="O346" s="32"/>
    </row>
    <row r="347" spans="1:17" ht="23.25" customHeight="1" x14ac:dyDescent="0.3">
      <c r="A347" s="1199"/>
      <c r="B347" s="26" t="s">
        <v>20</v>
      </c>
      <c r="C347" s="27" t="s">
        <v>107</v>
      </c>
      <c r="D347" s="28" t="s">
        <v>2</v>
      </c>
      <c r="E347" s="26">
        <v>5980000</v>
      </c>
      <c r="F347" s="29"/>
      <c r="G347" s="26">
        <v>5980000</v>
      </c>
      <c r="H347" s="26"/>
      <c r="I347" s="26"/>
      <c r="J347" s="26"/>
      <c r="K347" s="26">
        <f t="shared" si="28"/>
        <v>5980000</v>
      </c>
      <c r="L347" s="26">
        <f>IF(F347="",E347-K347,F347-K347)</f>
        <v>0</v>
      </c>
      <c r="M347" s="34"/>
      <c r="N347" s="33"/>
      <c r="O347" s="32"/>
    </row>
    <row r="348" spans="1:17" ht="23.25" customHeight="1" x14ac:dyDescent="0.3">
      <c r="A348" s="1199"/>
      <c r="B348" s="26" t="s">
        <v>24</v>
      </c>
      <c r="C348" s="27" t="s">
        <v>34</v>
      </c>
      <c r="D348" s="28" t="s">
        <v>204</v>
      </c>
      <c r="E348" s="26">
        <v>21978600</v>
      </c>
      <c r="F348" s="29"/>
      <c r="G348" s="26">
        <v>8278600</v>
      </c>
      <c r="H348" s="26"/>
      <c r="I348" s="26"/>
      <c r="J348" s="26"/>
      <c r="K348" s="26">
        <f t="shared" si="28"/>
        <v>8278600</v>
      </c>
      <c r="L348" s="26">
        <f>IF(F348="",E348-K348,F348-K348)</f>
        <v>13700000</v>
      </c>
      <c r="M348" s="34"/>
      <c r="N348" s="33"/>
      <c r="O348" s="32"/>
    </row>
    <row r="349" spans="1:17" ht="23.25" customHeight="1" x14ac:dyDescent="0.3">
      <c r="A349" s="1199"/>
      <c r="B349" s="26" t="s">
        <v>26</v>
      </c>
      <c r="C349" s="27" t="s">
        <v>336</v>
      </c>
      <c r="D349" s="28" t="s">
        <v>434</v>
      </c>
      <c r="E349" s="26"/>
      <c r="F349" s="29"/>
      <c r="G349" s="26">
        <v>13550000</v>
      </c>
      <c r="H349" s="26"/>
      <c r="I349" s="26"/>
      <c r="J349" s="26"/>
      <c r="K349" s="26">
        <f t="shared" si="28"/>
        <v>13550000</v>
      </c>
      <c r="L349" s="26"/>
      <c r="M349" s="34"/>
      <c r="N349" s="33"/>
      <c r="O349" s="32"/>
    </row>
    <row r="350" spans="1:17" ht="23.25" customHeight="1" x14ac:dyDescent="0.3">
      <c r="A350" s="1199"/>
      <c r="B350" s="26" t="s">
        <v>28</v>
      </c>
      <c r="C350" s="27" t="s">
        <v>524</v>
      </c>
      <c r="D350" s="28" t="s">
        <v>341</v>
      </c>
      <c r="E350" s="26">
        <v>1000000</v>
      </c>
      <c r="F350" s="29"/>
      <c r="G350" s="26">
        <v>1000000</v>
      </c>
      <c r="H350" s="26"/>
      <c r="I350" s="26"/>
      <c r="J350" s="26"/>
      <c r="K350" s="26">
        <f t="shared" si="28"/>
        <v>1000000</v>
      </c>
      <c r="L350" s="26">
        <f>IF(F350="",E350-K350,F350-K350)</f>
        <v>0</v>
      </c>
      <c r="M350" s="34"/>
      <c r="N350" s="33"/>
      <c r="O350" s="32"/>
    </row>
    <row r="351" spans="1:17" ht="23.25" customHeight="1" x14ac:dyDescent="0.3">
      <c r="A351" s="1199"/>
      <c r="B351" s="26" t="s">
        <v>30</v>
      </c>
      <c r="C351" s="45" t="s">
        <v>272</v>
      </c>
      <c r="D351" s="46" t="s">
        <v>273</v>
      </c>
      <c r="E351" s="1172">
        <v>5679000</v>
      </c>
      <c r="F351" s="1179"/>
      <c r="G351" s="1172">
        <v>5679000</v>
      </c>
      <c r="H351" s="1172"/>
      <c r="I351" s="1172"/>
      <c r="J351" s="1172"/>
      <c r="K351" s="26">
        <f t="shared" si="28"/>
        <v>5679000</v>
      </c>
      <c r="L351" s="26">
        <f>IF(F351="",E351-K351,F351-K351)</f>
        <v>0</v>
      </c>
      <c r="M351" s="34"/>
      <c r="N351" s="33"/>
      <c r="O351" s="32"/>
    </row>
    <row r="352" spans="1:17" ht="23.25" customHeight="1" x14ac:dyDescent="0.3">
      <c r="A352" s="1199"/>
      <c r="B352" s="26" t="s">
        <v>33</v>
      </c>
      <c r="C352" s="45" t="s">
        <v>257</v>
      </c>
      <c r="D352" s="46" t="s">
        <v>525</v>
      </c>
      <c r="E352" s="1172"/>
      <c r="F352" s="1179"/>
      <c r="G352" s="1172">
        <v>985000</v>
      </c>
      <c r="H352" s="1172"/>
      <c r="I352" s="1172"/>
      <c r="J352" s="1172"/>
      <c r="K352" s="1172">
        <f t="shared" si="28"/>
        <v>985000</v>
      </c>
      <c r="L352" s="26"/>
      <c r="M352" s="34"/>
      <c r="N352" s="33"/>
      <c r="O352" s="32"/>
    </row>
    <row r="353" spans="1:17" ht="23.25" customHeight="1" x14ac:dyDescent="0.3">
      <c r="A353" s="1199"/>
      <c r="B353" s="26" t="s">
        <v>39</v>
      </c>
      <c r="C353" s="45" t="s">
        <v>29</v>
      </c>
      <c r="D353" s="46" t="s">
        <v>526</v>
      </c>
      <c r="E353" s="1172"/>
      <c r="F353" s="1179"/>
      <c r="G353" s="1172">
        <v>2000000</v>
      </c>
      <c r="H353" s="1172"/>
      <c r="I353" s="1172"/>
      <c r="J353" s="1172"/>
      <c r="K353" s="1172">
        <f t="shared" si="28"/>
        <v>2000000</v>
      </c>
      <c r="L353" s="1172"/>
      <c r="M353" s="34"/>
      <c r="N353" s="33"/>
      <c r="O353" s="1177"/>
    </row>
    <row r="354" spans="1:17" ht="23.25" customHeight="1" x14ac:dyDescent="0.3">
      <c r="A354" s="1199"/>
      <c r="B354" s="26" t="s">
        <v>44</v>
      </c>
      <c r="C354" s="45" t="s">
        <v>99</v>
      </c>
      <c r="D354" s="46" t="s">
        <v>100</v>
      </c>
      <c r="E354" s="1172"/>
      <c r="F354" s="1179">
        <v>8400000</v>
      </c>
      <c r="G354" s="1172">
        <v>8400000</v>
      </c>
      <c r="H354" s="1172"/>
      <c r="I354" s="1172"/>
      <c r="J354" s="1172"/>
      <c r="K354" s="1172">
        <f t="shared" si="28"/>
        <v>8400000</v>
      </c>
      <c r="L354" s="26">
        <f>IF(F354="",E354-K354,F354-K354)</f>
        <v>0</v>
      </c>
      <c r="M354" s="34"/>
      <c r="N354" s="33"/>
      <c r="O354" s="1177"/>
    </row>
    <row r="355" spans="1:17" ht="23.25" customHeight="1" thickBot="1" x14ac:dyDescent="0.35">
      <c r="A355" s="1200"/>
      <c r="B355" s="120"/>
      <c r="C355" s="121"/>
      <c r="D355" s="121"/>
      <c r="E355" s="121"/>
      <c r="F355" s="86"/>
      <c r="G355" s="121"/>
      <c r="H355" s="364"/>
      <c r="I355" s="121"/>
      <c r="J355" s="121"/>
      <c r="K355" s="295">
        <f>SUM(K345:K354)</f>
        <v>100545600</v>
      </c>
      <c r="L355" s="294">
        <f>SUM(L345:L354)</f>
        <v>13700000</v>
      </c>
      <c r="M355" s="58"/>
      <c r="N355" s="59"/>
      <c r="O355" s="60"/>
      <c r="Q355" s="5"/>
    </row>
    <row r="356" spans="1:17" ht="20.25" customHeight="1" x14ac:dyDescent="0.3">
      <c r="A356" s="1227" t="s">
        <v>527</v>
      </c>
      <c r="B356" s="69" t="s">
        <v>194</v>
      </c>
      <c r="C356" s="67" t="s">
        <v>278</v>
      </c>
      <c r="D356" s="68" t="s">
        <v>100</v>
      </c>
      <c r="E356" s="69">
        <v>108825000</v>
      </c>
      <c r="F356" s="224">
        <v>119375000</v>
      </c>
      <c r="G356" s="69">
        <v>54415500</v>
      </c>
      <c r="H356" s="69">
        <v>58994500</v>
      </c>
      <c r="I356" s="69"/>
      <c r="J356" s="69"/>
      <c r="K356" s="69">
        <f t="shared" ref="K356:K363" si="29">SUM(G356:J356)</f>
        <v>113410000</v>
      </c>
      <c r="L356" s="69">
        <f t="shared" ref="L356:L363" si="30">IF(F356="",E356-K356,F356-K356)</f>
        <v>5965000</v>
      </c>
      <c r="M356" s="25"/>
      <c r="N356" s="25"/>
      <c r="O356" s="25"/>
      <c r="Q356" s="5"/>
    </row>
    <row r="357" spans="1:17" ht="20.25" customHeight="1" x14ac:dyDescent="0.3">
      <c r="A357" s="1228"/>
      <c r="B357" s="26" t="s">
        <v>196</v>
      </c>
      <c r="C357" s="27" t="s">
        <v>442</v>
      </c>
      <c r="D357" s="28" t="s">
        <v>443</v>
      </c>
      <c r="E357" s="26">
        <v>15216800</v>
      </c>
      <c r="F357" s="29">
        <v>15216800</v>
      </c>
      <c r="G357" s="26">
        <v>7500000</v>
      </c>
      <c r="H357" s="26">
        <v>7716800</v>
      </c>
      <c r="I357" s="26"/>
      <c r="J357" s="26"/>
      <c r="K357" s="26">
        <f t="shared" si="29"/>
        <v>15216800</v>
      </c>
      <c r="L357" s="26">
        <f t="shared" si="30"/>
        <v>0</v>
      </c>
      <c r="M357" s="32"/>
      <c r="N357" s="32"/>
      <c r="O357" s="32"/>
      <c r="Q357" s="5"/>
    </row>
    <row r="358" spans="1:17" ht="20.25" customHeight="1" x14ac:dyDescent="0.3">
      <c r="A358" s="1228"/>
      <c r="B358" s="26" t="s">
        <v>20</v>
      </c>
      <c r="C358" s="27" t="s">
        <v>123</v>
      </c>
      <c r="D358" s="28" t="s">
        <v>384</v>
      </c>
      <c r="E358" s="26">
        <v>5130000</v>
      </c>
      <c r="F358" s="29"/>
      <c r="G358" s="26">
        <v>5130000</v>
      </c>
      <c r="H358" s="26"/>
      <c r="I358" s="26"/>
      <c r="J358" s="26"/>
      <c r="K358" s="26">
        <f t="shared" si="29"/>
        <v>5130000</v>
      </c>
      <c r="L358" s="26">
        <f t="shared" si="30"/>
        <v>0</v>
      </c>
      <c r="M358" s="32"/>
      <c r="N358" s="32"/>
      <c r="O358" s="32"/>
      <c r="Q358" s="5"/>
    </row>
    <row r="359" spans="1:17" ht="20.25" customHeight="1" x14ac:dyDescent="0.3">
      <c r="A359" s="1228"/>
      <c r="B359" s="26" t="s">
        <v>24</v>
      </c>
      <c r="C359" s="27" t="s">
        <v>161</v>
      </c>
      <c r="D359" s="28" t="s">
        <v>528</v>
      </c>
      <c r="E359" s="26">
        <v>16500000</v>
      </c>
      <c r="F359" s="29"/>
      <c r="G359" s="26">
        <v>14000000</v>
      </c>
      <c r="H359" s="26">
        <v>2500000</v>
      </c>
      <c r="I359" s="26"/>
      <c r="J359" s="26"/>
      <c r="K359" s="26">
        <f t="shared" si="29"/>
        <v>16500000</v>
      </c>
      <c r="L359" s="26">
        <f t="shared" si="30"/>
        <v>0</v>
      </c>
      <c r="M359" s="32"/>
      <c r="N359" s="32"/>
      <c r="O359" s="32"/>
      <c r="Q359" s="5"/>
    </row>
    <row r="360" spans="1:17" ht="20.25" customHeight="1" x14ac:dyDescent="0.3">
      <c r="A360" s="1228"/>
      <c r="B360" s="26" t="s">
        <v>26</v>
      </c>
      <c r="C360" s="27" t="s">
        <v>304</v>
      </c>
      <c r="D360" s="28" t="s">
        <v>265</v>
      </c>
      <c r="E360" s="26">
        <v>11326000</v>
      </c>
      <c r="F360" s="29"/>
      <c r="G360" s="26">
        <v>11326000</v>
      </c>
      <c r="H360" s="26"/>
      <c r="I360" s="26"/>
      <c r="J360" s="26"/>
      <c r="K360" s="26">
        <f t="shared" si="29"/>
        <v>11326000</v>
      </c>
      <c r="L360" s="26">
        <f t="shared" si="30"/>
        <v>0</v>
      </c>
      <c r="M360" s="32"/>
      <c r="N360" s="32"/>
      <c r="O360" s="32"/>
      <c r="Q360" s="5"/>
    </row>
    <row r="361" spans="1:17" ht="20.25" customHeight="1" x14ac:dyDescent="0.3">
      <c r="A361" s="1228"/>
      <c r="B361" s="26" t="s">
        <v>28</v>
      </c>
      <c r="C361" s="27" t="s">
        <v>31</v>
      </c>
      <c r="D361" s="28" t="s">
        <v>195</v>
      </c>
      <c r="E361" s="26">
        <v>20872000</v>
      </c>
      <c r="F361" s="29">
        <v>20872000</v>
      </c>
      <c r="G361" s="26">
        <v>15000000</v>
      </c>
      <c r="H361" s="26">
        <v>5872000</v>
      </c>
      <c r="I361" s="26"/>
      <c r="J361" s="26"/>
      <c r="K361" s="26">
        <f t="shared" si="29"/>
        <v>20872000</v>
      </c>
      <c r="L361" s="26">
        <f t="shared" si="30"/>
        <v>0</v>
      </c>
      <c r="M361" s="32"/>
      <c r="N361" s="32"/>
      <c r="O361" s="32"/>
      <c r="Q361" s="5"/>
    </row>
    <row r="362" spans="1:17" ht="20.25" customHeight="1" x14ac:dyDescent="0.3">
      <c r="A362" s="1229"/>
      <c r="B362" s="26" t="s">
        <v>30</v>
      </c>
      <c r="C362" s="45" t="s">
        <v>99</v>
      </c>
      <c r="D362" s="46" t="s">
        <v>400</v>
      </c>
      <c r="E362" s="1172">
        <v>46656000</v>
      </c>
      <c r="F362" s="1179"/>
      <c r="G362" s="1172">
        <v>19000000</v>
      </c>
      <c r="H362" s="1172">
        <v>20000000</v>
      </c>
      <c r="I362" s="1172">
        <v>7656000</v>
      </c>
      <c r="J362" s="1172"/>
      <c r="K362" s="26">
        <f t="shared" si="29"/>
        <v>46656000</v>
      </c>
      <c r="L362" s="26">
        <f t="shared" si="30"/>
        <v>0</v>
      </c>
      <c r="M362" s="1177"/>
      <c r="N362" s="1177"/>
      <c r="O362" s="1177"/>
      <c r="Q362" s="5"/>
    </row>
    <row r="363" spans="1:17" ht="20.25" customHeight="1" x14ac:dyDescent="0.3">
      <c r="A363" s="1229"/>
      <c r="B363" s="26" t="s">
        <v>33</v>
      </c>
      <c r="C363" s="45" t="s">
        <v>529</v>
      </c>
      <c r="D363" s="46" t="s">
        <v>173</v>
      </c>
      <c r="E363" s="1172"/>
      <c r="F363" s="1179">
        <v>272487000</v>
      </c>
      <c r="G363" s="1172">
        <v>48990000</v>
      </c>
      <c r="H363" s="1172">
        <v>48990000</v>
      </c>
      <c r="I363" s="1172">
        <v>174507000</v>
      </c>
      <c r="J363" s="1172"/>
      <c r="K363" s="1172">
        <f t="shared" si="29"/>
        <v>272487000</v>
      </c>
      <c r="L363" s="26">
        <f t="shared" si="30"/>
        <v>0</v>
      </c>
      <c r="M363" s="1177"/>
      <c r="N363" s="1177"/>
      <c r="O363" s="1177"/>
      <c r="Q363" s="5"/>
    </row>
    <row r="364" spans="1:17" ht="20.25" customHeight="1" thickBot="1" x14ac:dyDescent="0.35">
      <c r="A364" s="1229"/>
      <c r="B364" s="1172"/>
      <c r="C364" s="45"/>
      <c r="D364" s="45"/>
      <c r="E364" s="45"/>
      <c r="F364" s="1179"/>
      <c r="G364" s="45"/>
      <c r="H364" s="366"/>
      <c r="I364" s="45"/>
      <c r="J364" s="45"/>
      <c r="K364" s="299">
        <f>SUM(K356:K363)</f>
        <v>501597800</v>
      </c>
      <c r="L364" s="298">
        <f>SUM(L356:L363)</f>
        <v>5965000</v>
      </c>
      <c r="M364" s="1177"/>
      <c r="N364" s="1177"/>
      <c r="O364" s="1177"/>
      <c r="Q364" s="5"/>
    </row>
    <row r="365" spans="1:17" ht="20.25" customHeight="1" x14ac:dyDescent="0.3">
      <c r="A365" s="1223" t="s">
        <v>530</v>
      </c>
      <c r="B365" s="248" t="s">
        <v>194</v>
      </c>
      <c r="C365" s="265" t="s">
        <v>92</v>
      </c>
      <c r="D365" s="276"/>
      <c r="E365" s="248">
        <v>458058260</v>
      </c>
      <c r="F365" s="252"/>
      <c r="G365" s="248">
        <v>109411500</v>
      </c>
      <c r="H365" s="248">
        <v>265386000</v>
      </c>
      <c r="I365" s="248"/>
      <c r="J365" s="248"/>
      <c r="K365" s="248">
        <f t="shared" ref="K365:K382" si="31">SUM(G365:J365)</f>
        <v>374797500</v>
      </c>
      <c r="L365" s="248">
        <f>IF(F365="",E365-K365,F365-K365)</f>
        <v>83260760</v>
      </c>
      <c r="M365" s="253"/>
      <c r="N365" s="253"/>
      <c r="O365" s="254"/>
      <c r="Q365" s="5"/>
    </row>
    <row r="366" spans="1:17" ht="23.25" customHeight="1" x14ac:dyDescent="0.3">
      <c r="A366" s="1201"/>
      <c r="B366" s="240" t="s">
        <v>196</v>
      </c>
      <c r="C366" s="241" t="s">
        <v>531</v>
      </c>
      <c r="D366" s="242" t="s">
        <v>341</v>
      </c>
      <c r="E366" s="240">
        <v>1500000</v>
      </c>
      <c r="F366" s="243"/>
      <c r="G366" s="240">
        <v>1500000</v>
      </c>
      <c r="H366" s="240"/>
      <c r="I366" s="240"/>
      <c r="J366" s="240"/>
      <c r="K366" s="240">
        <f t="shared" si="31"/>
        <v>1500000</v>
      </c>
      <c r="L366" s="240">
        <f>IF(F366="",E366-K366,F366-K366)</f>
        <v>0</v>
      </c>
      <c r="M366" s="244"/>
      <c r="N366" s="244"/>
      <c r="O366" s="258"/>
      <c r="Q366" s="5"/>
    </row>
    <row r="367" spans="1:17" ht="23.25" customHeight="1" x14ac:dyDescent="0.3">
      <c r="A367" s="1201"/>
      <c r="B367" s="240" t="s">
        <v>20</v>
      </c>
      <c r="C367" s="241" t="s">
        <v>532</v>
      </c>
      <c r="D367" s="242" t="s">
        <v>533</v>
      </c>
      <c r="E367" s="240"/>
      <c r="F367" s="243">
        <f>6680000-1171314</f>
        <v>5508686</v>
      </c>
      <c r="G367" s="240">
        <v>2786000</v>
      </c>
      <c r="H367" s="240">
        <v>2722686</v>
      </c>
      <c r="I367" s="240"/>
      <c r="J367" s="240"/>
      <c r="K367" s="240">
        <f t="shared" si="31"/>
        <v>5508686</v>
      </c>
      <c r="L367" s="240">
        <f>IF(F367="",E367-K367,F367-K367)</f>
        <v>0</v>
      </c>
      <c r="M367" s="244"/>
      <c r="N367" s="244"/>
      <c r="O367" s="258"/>
      <c r="Q367" s="5"/>
    </row>
    <row r="368" spans="1:17" ht="23.25" customHeight="1" x14ac:dyDescent="0.3">
      <c r="A368" s="1201"/>
      <c r="B368" s="240" t="s">
        <v>24</v>
      </c>
      <c r="C368" s="241" t="s">
        <v>161</v>
      </c>
      <c r="D368" s="242" t="s">
        <v>483</v>
      </c>
      <c r="E368" s="240"/>
      <c r="F368" s="243"/>
      <c r="G368" s="240">
        <v>5850000</v>
      </c>
      <c r="H368" s="240"/>
      <c r="I368" s="240"/>
      <c r="J368" s="240"/>
      <c r="K368" s="240">
        <f t="shared" si="31"/>
        <v>5850000</v>
      </c>
      <c r="L368" s="240"/>
      <c r="M368" s="244"/>
      <c r="N368" s="244"/>
      <c r="O368" s="258"/>
      <c r="Q368" s="5"/>
    </row>
    <row r="369" spans="1:17" ht="23.25" customHeight="1" x14ac:dyDescent="0.3">
      <c r="A369" s="1201"/>
      <c r="B369" s="240" t="s">
        <v>26</v>
      </c>
      <c r="C369" s="241" t="s">
        <v>534</v>
      </c>
      <c r="D369" s="242" t="s">
        <v>173</v>
      </c>
      <c r="E369" s="240">
        <v>1200000</v>
      </c>
      <c r="F369" s="243"/>
      <c r="G369" s="240">
        <v>1200000</v>
      </c>
      <c r="H369" s="240"/>
      <c r="I369" s="240"/>
      <c r="J369" s="240"/>
      <c r="K369" s="240">
        <f t="shared" si="31"/>
        <v>1200000</v>
      </c>
      <c r="L369" s="240">
        <f>IF(F369="",E369-K369,F369-K369)</f>
        <v>0</v>
      </c>
      <c r="M369" s="244"/>
      <c r="N369" s="244"/>
      <c r="O369" s="258"/>
      <c r="Q369" s="5"/>
    </row>
    <row r="370" spans="1:17" ht="23.25" customHeight="1" x14ac:dyDescent="0.3">
      <c r="A370" s="1201"/>
      <c r="B370" s="240" t="s">
        <v>28</v>
      </c>
      <c r="C370" s="241" t="s">
        <v>535</v>
      </c>
      <c r="D370" s="242" t="s">
        <v>373</v>
      </c>
      <c r="E370" s="240">
        <v>9300000</v>
      </c>
      <c r="F370" s="243"/>
      <c r="G370" s="240">
        <v>9300000</v>
      </c>
      <c r="H370" s="240"/>
      <c r="I370" s="240"/>
      <c r="J370" s="240"/>
      <c r="K370" s="240">
        <f t="shared" si="31"/>
        <v>9300000</v>
      </c>
      <c r="L370" s="240">
        <f>IF(F370="",E370-K370,F370-K370)</f>
        <v>0</v>
      </c>
      <c r="M370" s="244"/>
      <c r="N370" s="244"/>
      <c r="O370" s="258"/>
      <c r="Q370" s="5"/>
    </row>
    <row r="371" spans="1:17" ht="23.25" customHeight="1" x14ac:dyDescent="0.3">
      <c r="A371" s="1201"/>
      <c r="B371" s="240" t="s">
        <v>30</v>
      </c>
      <c r="C371" s="241" t="s">
        <v>292</v>
      </c>
      <c r="D371" s="242" t="s">
        <v>104</v>
      </c>
      <c r="E371" s="240">
        <v>28040000</v>
      </c>
      <c r="F371" s="243">
        <v>28040000</v>
      </c>
      <c r="G371" s="240">
        <v>15000000</v>
      </c>
      <c r="H371" s="240"/>
      <c r="I371" s="240"/>
      <c r="J371" s="240"/>
      <c r="K371" s="240">
        <f t="shared" si="31"/>
        <v>15000000</v>
      </c>
      <c r="L371" s="240">
        <f>IF(F371="",E371-K371,F371-K371)</f>
        <v>13040000</v>
      </c>
      <c r="M371" s="244"/>
      <c r="N371" s="244"/>
      <c r="O371" s="258"/>
      <c r="Q371" s="5"/>
    </row>
    <row r="372" spans="1:17" ht="23.25" customHeight="1" x14ac:dyDescent="0.3">
      <c r="A372" s="1201"/>
      <c r="B372" s="240" t="s">
        <v>33</v>
      </c>
      <c r="C372" s="241" t="s">
        <v>536</v>
      </c>
      <c r="D372" s="242" t="s">
        <v>385</v>
      </c>
      <c r="E372" s="240">
        <v>107500000</v>
      </c>
      <c r="F372" s="243">
        <v>119567150</v>
      </c>
      <c r="G372" s="240">
        <v>53750000</v>
      </c>
      <c r="H372" s="240">
        <v>65817150</v>
      </c>
      <c r="I372" s="240"/>
      <c r="J372" s="240"/>
      <c r="K372" s="240">
        <f t="shared" si="31"/>
        <v>119567150</v>
      </c>
      <c r="L372" s="240">
        <f>IF(F372="",E372-K372,F372-K372)</f>
        <v>0</v>
      </c>
      <c r="M372" s="244"/>
      <c r="N372" s="244"/>
      <c r="O372" s="258"/>
      <c r="Q372" s="5"/>
    </row>
    <row r="373" spans="1:17" ht="23.25" customHeight="1" x14ac:dyDescent="0.3">
      <c r="A373" s="1201"/>
      <c r="B373" s="240" t="s">
        <v>39</v>
      </c>
      <c r="C373" s="241" t="s">
        <v>537</v>
      </c>
      <c r="D373" s="242"/>
      <c r="E373" s="240">
        <v>670000</v>
      </c>
      <c r="F373" s="243"/>
      <c r="G373" s="240">
        <v>670000</v>
      </c>
      <c r="H373" s="240"/>
      <c r="I373" s="240"/>
      <c r="J373" s="240"/>
      <c r="K373" s="240">
        <f t="shared" si="31"/>
        <v>670000</v>
      </c>
      <c r="L373" s="240">
        <f>IF(F373="",E373-K373,F373-K373)</f>
        <v>0</v>
      </c>
      <c r="M373" s="244"/>
      <c r="N373" s="244"/>
      <c r="O373" s="258"/>
      <c r="Q373" s="5"/>
    </row>
    <row r="374" spans="1:17" ht="36" customHeight="1" x14ac:dyDescent="0.3">
      <c r="A374" s="1201"/>
      <c r="B374" s="240" t="s">
        <v>44</v>
      </c>
      <c r="C374" s="241" t="s">
        <v>293</v>
      </c>
      <c r="D374" s="242" t="s">
        <v>538</v>
      </c>
      <c r="E374" s="240"/>
      <c r="F374" s="243"/>
      <c r="G374" s="240">
        <v>11054500</v>
      </c>
      <c r="H374" s="240">
        <v>14403840</v>
      </c>
      <c r="I374" s="240"/>
      <c r="J374" s="240"/>
      <c r="K374" s="240">
        <f t="shared" si="31"/>
        <v>25458340</v>
      </c>
      <c r="L374" s="240"/>
      <c r="M374" s="244"/>
      <c r="N374" s="244"/>
      <c r="O374" s="258"/>
      <c r="Q374" s="5"/>
    </row>
    <row r="375" spans="1:17" ht="33.75" customHeight="1" x14ac:dyDescent="0.3">
      <c r="A375" s="1201"/>
      <c r="B375" s="240" t="s">
        <v>49</v>
      </c>
      <c r="C375" s="241" t="s">
        <v>539</v>
      </c>
      <c r="D375" s="242" t="s">
        <v>100</v>
      </c>
      <c r="E375" s="240">
        <v>18180000</v>
      </c>
      <c r="F375" s="243">
        <v>18180000</v>
      </c>
      <c r="G375" s="240">
        <v>18180000</v>
      </c>
      <c r="H375" s="240"/>
      <c r="I375" s="240"/>
      <c r="J375" s="240"/>
      <c r="K375" s="240">
        <f t="shared" si="31"/>
        <v>18180000</v>
      </c>
      <c r="L375" s="240"/>
      <c r="M375" s="244"/>
      <c r="N375" s="244"/>
      <c r="O375" s="258"/>
      <c r="Q375" s="5"/>
    </row>
    <row r="376" spans="1:17" ht="23.25" customHeight="1" x14ac:dyDescent="0.3">
      <c r="A376" s="1201"/>
      <c r="B376" s="240" t="s">
        <v>55</v>
      </c>
      <c r="C376" s="241" t="s">
        <v>172</v>
      </c>
      <c r="D376" s="242" t="s">
        <v>173</v>
      </c>
      <c r="E376" s="240">
        <v>1000000</v>
      </c>
      <c r="F376" s="243"/>
      <c r="G376" s="240">
        <v>1000000</v>
      </c>
      <c r="H376" s="240"/>
      <c r="I376" s="240"/>
      <c r="J376" s="240"/>
      <c r="K376" s="240">
        <f t="shared" si="31"/>
        <v>1000000</v>
      </c>
      <c r="L376" s="240">
        <f t="shared" ref="L376:L382" si="32">IF(F376="",E376-K376,F376-K376)</f>
        <v>0</v>
      </c>
      <c r="M376" s="244"/>
      <c r="N376" s="244"/>
      <c r="O376" s="258"/>
      <c r="Q376" s="5"/>
    </row>
    <row r="377" spans="1:17" ht="23.25" customHeight="1" x14ac:dyDescent="0.3">
      <c r="A377" s="1201"/>
      <c r="B377" s="240" t="s">
        <v>59</v>
      </c>
      <c r="C377" s="241" t="s">
        <v>531</v>
      </c>
      <c r="D377" s="242" t="s">
        <v>521</v>
      </c>
      <c r="E377" s="240">
        <v>17120000</v>
      </c>
      <c r="F377" s="243"/>
      <c r="G377" s="240">
        <v>17120000</v>
      </c>
      <c r="H377" s="240"/>
      <c r="I377" s="240"/>
      <c r="J377" s="240"/>
      <c r="K377" s="240">
        <f t="shared" si="31"/>
        <v>17120000</v>
      </c>
      <c r="L377" s="240">
        <f t="shared" si="32"/>
        <v>0</v>
      </c>
      <c r="M377" s="244"/>
      <c r="N377" s="244"/>
      <c r="O377" s="258"/>
      <c r="Q377" s="5"/>
    </row>
    <row r="378" spans="1:17" ht="23.25" customHeight="1" x14ac:dyDescent="0.3">
      <c r="A378" s="1201"/>
      <c r="B378" s="240" t="s">
        <v>63</v>
      </c>
      <c r="C378" s="241" t="s">
        <v>540</v>
      </c>
      <c r="D378" s="242"/>
      <c r="E378" s="240">
        <v>7290000</v>
      </c>
      <c r="F378" s="243"/>
      <c r="G378" s="240">
        <v>7290000</v>
      </c>
      <c r="H378" s="240"/>
      <c r="I378" s="240"/>
      <c r="J378" s="240"/>
      <c r="K378" s="240">
        <f t="shared" si="31"/>
        <v>7290000</v>
      </c>
      <c r="L378" s="240">
        <f t="shared" si="32"/>
        <v>0</v>
      </c>
      <c r="M378" s="244"/>
      <c r="N378" s="244"/>
      <c r="O378" s="258"/>
      <c r="Q378" s="5"/>
    </row>
    <row r="379" spans="1:17" ht="23.25" customHeight="1" x14ac:dyDescent="0.3">
      <c r="A379" s="1224"/>
      <c r="B379" s="240" t="s">
        <v>67</v>
      </c>
      <c r="C379" s="326" t="s">
        <v>541</v>
      </c>
      <c r="D379" s="327"/>
      <c r="E379" s="316">
        <v>2583000</v>
      </c>
      <c r="F379" s="301"/>
      <c r="G379" s="316">
        <v>2583000</v>
      </c>
      <c r="H379" s="316"/>
      <c r="I379" s="316"/>
      <c r="J379" s="316"/>
      <c r="K379" s="240">
        <f t="shared" si="31"/>
        <v>2583000</v>
      </c>
      <c r="L379" s="240">
        <f t="shared" si="32"/>
        <v>0</v>
      </c>
      <c r="M379" s="302"/>
      <c r="N379" s="302"/>
      <c r="O379" s="321"/>
      <c r="Q379" s="5"/>
    </row>
    <row r="380" spans="1:17" ht="23.25" customHeight="1" x14ac:dyDescent="0.3">
      <c r="A380" s="1224"/>
      <c r="B380" s="240" t="s">
        <v>72</v>
      </c>
      <c r="C380" s="326" t="s">
        <v>531</v>
      </c>
      <c r="D380" s="242" t="s">
        <v>521</v>
      </c>
      <c r="E380" s="316">
        <v>500000</v>
      </c>
      <c r="F380" s="301"/>
      <c r="G380" s="316">
        <v>500000</v>
      </c>
      <c r="H380" s="316"/>
      <c r="I380" s="316"/>
      <c r="J380" s="316"/>
      <c r="K380" s="316">
        <f t="shared" si="31"/>
        <v>500000</v>
      </c>
      <c r="L380" s="316">
        <f t="shared" si="32"/>
        <v>0</v>
      </c>
      <c r="M380" s="302"/>
      <c r="N380" s="302"/>
      <c r="O380" s="321"/>
      <c r="Q380" s="5"/>
    </row>
    <row r="381" spans="1:17" ht="23.25" customHeight="1" x14ac:dyDescent="0.3">
      <c r="A381" s="1224"/>
      <c r="B381" s="240" t="s">
        <v>74</v>
      </c>
      <c r="C381" s="326" t="s">
        <v>542</v>
      </c>
      <c r="D381" s="327" t="s">
        <v>543</v>
      </c>
      <c r="E381" s="316">
        <v>1600000</v>
      </c>
      <c r="F381" s="301"/>
      <c r="G381" s="316">
        <v>1600000</v>
      </c>
      <c r="H381" s="316"/>
      <c r="I381" s="316"/>
      <c r="J381" s="316"/>
      <c r="K381" s="316">
        <f t="shared" si="31"/>
        <v>1600000</v>
      </c>
      <c r="L381" s="316">
        <f t="shared" si="32"/>
        <v>0</v>
      </c>
      <c r="M381" s="302"/>
      <c r="N381" s="302"/>
      <c r="O381" s="321"/>
      <c r="Q381" s="5"/>
    </row>
    <row r="382" spans="1:17" ht="23.25" customHeight="1" x14ac:dyDescent="0.3">
      <c r="A382" s="1224"/>
      <c r="B382" s="240" t="s">
        <v>78</v>
      </c>
      <c r="C382" s="326" t="s">
        <v>161</v>
      </c>
      <c r="D382" s="327" t="s">
        <v>483</v>
      </c>
      <c r="E382" s="316">
        <v>2475000</v>
      </c>
      <c r="F382" s="301"/>
      <c r="G382" s="316">
        <v>2475000</v>
      </c>
      <c r="H382" s="316"/>
      <c r="I382" s="316"/>
      <c r="J382" s="316"/>
      <c r="K382" s="316">
        <f t="shared" si="31"/>
        <v>2475000</v>
      </c>
      <c r="L382" s="316">
        <f t="shared" si="32"/>
        <v>0</v>
      </c>
      <c r="M382" s="302"/>
      <c r="N382" s="302"/>
      <c r="O382" s="321"/>
      <c r="Q382" s="5"/>
    </row>
    <row r="383" spans="1:17" ht="25.5" customHeight="1" thickBot="1" x14ac:dyDescent="0.35">
      <c r="A383" s="1202"/>
      <c r="B383" s="272"/>
      <c r="C383" s="273"/>
      <c r="D383" s="273"/>
      <c r="E383" s="273"/>
      <c r="F383" s="262"/>
      <c r="G383" s="273"/>
      <c r="H383" s="362"/>
      <c r="I383" s="273"/>
      <c r="J383" s="273"/>
      <c r="K383" s="297">
        <f>SUM(K365:K382)</f>
        <v>609599676</v>
      </c>
      <c r="L383" s="296">
        <f>SUM(L365:L381)</f>
        <v>96300760</v>
      </c>
      <c r="M383" s="263"/>
      <c r="N383" s="263"/>
      <c r="O383" s="264"/>
      <c r="Q383" s="5"/>
    </row>
    <row r="384" spans="1:17" ht="21" customHeight="1" x14ac:dyDescent="0.3">
      <c r="A384" s="1211" t="s">
        <v>544</v>
      </c>
      <c r="B384" s="19" t="s">
        <v>194</v>
      </c>
      <c r="C384" s="147" t="s">
        <v>170</v>
      </c>
      <c r="D384" s="148" t="s">
        <v>146</v>
      </c>
      <c r="E384" s="149">
        <v>1745000</v>
      </c>
      <c r="F384" s="22"/>
      <c r="G384" s="149">
        <v>1745000</v>
      </c>
      <c r="H384" s="149"/>
      <c r="I384" s="149"/>
      <c r="J384" s="149"/>
      <c r="K384" s="19">
        <f t="shared" ref="K384:K395" si="33">SUM(G384:J384)</f>
        <v>1745000</v>
      </c>
      <c r="L384" s="19">
        <f>IF(F384="",E384-K384,F384-K384)</f>
        <v>0</v>
      </c>
      <c r="M384" s="150"/>
      <c r="N384" s="150"/>
      <c r="O384" s="151"/>
      <c r="Q384" s="5"/>
    </row>
    <row r="385" spans="1:17" ht="21" customHeight="1" x14ac:dyDescent="0.3">
      <c r="A385" s="1212"/>
      <c r="B385" s="26" t="s">
        <v>196</v>
      </c>
      <c r="C385" s="109" t="s">
        <v>514</v>
      </c>
      <c r="D385" s="110" t="s">
        <v>441</v>
      </c>
      <c r="E385" s="111">
        <v>6736000</v>
      </c>
      <c r="F385" s="29"/>
      <c r="G385" s="111">
        <v>6736000</v>
      </c>
      <c r="H385" s="111"/>
      <c r="I385" s="111"/>
      <c r="J385" s="111"/>
      <c r="K385" s="26">
        <f t="shared" si="33"/>
        <v>6736000</v>
      </c>
      <c r="L385" s="26">
        <f>IF(F385="",E385-K385,F385-K385)</f>
        <v>0</v>
      </c>
      <c r="M385" s="32"/>
      <c r="N385" s="32"/>
      <c r="O385" s="152"/>
      <c r="Q385" s="5"/>
    </row>
    <row r="386" spans="1:17" ht="21" customHeight="1" x14ac:dyDescent="0.3">
      <c r="A386" s="1212"/>
      <c r="B386" s="26" t="s">
        <v>20</v>
      </c>
      <c r="C386" s="109" t="s">
        <v>340</v>
      </c>
      <c r="D386" s="129" t="s">
        <v>545</v>
      </c>
      <c r="E386" s="111"/>
      <c r="F386" s="29"/>
      <c r="G386" s="111">
        <v>100637000</v>
      </c>
      <c r="H386" s="111"/>
      <c r="I386" s="111"/>
      <c r="J386" s="111"/>
      <c r="K386" s="26">
        <f t="shared" si="33"/>
        <v>100637000</v>
      </c>
      <c r="L386" s="26"/>
      <c r="M386" s="51"/>
      <c r="N386" s="51"/>
      <c r="O386" s="152"/>
      <c r="Q386" s="5"/>
    </row>
    <row r="387" spans="1:17" ht="21" customHeight="1" x14ac:dyDescent="0.3">
      <c r="A387" s="1212"/>
      <c r="B387" s="26" t="s">
        <v>24</v>
      </c>
      <c r="C387" s="109" t="s">
        <v>34</v>
      </c>
      <c r="D387" s="129" t="s">
        <v>321</v>
      </c>
      <c r="E387" s="111">
        <v>45462850</v>
      </c>
      <c r="F387" s="29">
        <v>48177050</v>
      </c>
      <c r="G387" s="111">
        <v>30000000</v>
      </c>
      <c r="H387" s="111">
        <v>18177050</v>
      </c>
      <c r="I387" s="111"/>
      <c r="J387" s="111"/>
      <c r="K387" s="26">
        <f t="shared" si="33"/>
        <v>48177050</v>
      </c>
      <c r="L387" s="26">
        <f>IF(F387="",E387-K387,F387-K387)</f>
        <v>0</v>
      </c>
      <c r="M387" s="51"/>
      <c r="N387" s="51"/>
      <c r="O387" s="152"/>
      <c r="Q387" s="5"/>
    </row>
    <row r="388" spans="1:17" ht="21" customHeight="1" x14ac:dyDescent="0.3">
      <c r="A388" s="1212"/>
      <c r="B388" s="26" t="s">
        <v>26</v>
      </c>
      <c r="C388" s="109" t="s">
        <v>118</v>
      </c>
      <c r="D388" s="129" t="s">
        <v>301</v>
      </c>
      <c r="E388" s="111">
        <v>20671300</v>
      </c>
      <c r="F388" s="29"/>
      <c r="G388" s="111">
        <v>20671300</v>
      </c>
      <c r="H388" s="111"/>
      <c r="I388" s="111"/>
      <c r="J388" s="111"/>
      <c r="K388" s="26">
        <f t="shared" si="33"/>
        <v>20671300</v>
      </c>
      <c r="L388" s="26">
        <f>IF(F388="",E388-K388,F388-K388)</f>
        <v>0</v>
      </c>
      <c r="M388" s="51"/>
      <c r="N388" s="51"/>
      <c r="O388" s="152"/>
      <c r="Q388" s="5"/>
    </row>
    <row r="389" spans="1:17" ht="21" customHeight="1" x14ac:dyDescent="0.3">
      <c r="A389" s="1212"/>
      <c r="B389" s="26" t="s">
        <v>28</v>
      </c>
      <c r="C389" s="109" t="s">
        <v>344</v>
      </c>
      <c r="D389" s="129" t="s">
        <v>321</v>
      </c>
      <c r="E389" s="111">
        <v>3150000</v>
      </c>
      <c r="F389" s="29"/>
      <c r="G389" s="111">
        <v>3150000</v>
      </c>
      <c r="H389" s="111"/>
      <c r="I389" s="111"/>
      <c r="J389" s="111"/>
      <c r="K389" s="26">
        <f t="shared" si="33"/>
        <v>3150000</v>
      </c>
      <c r="L389" s="26">
        <f>IF(F389="",E389-K389,F389-K389)</f>
        <v>0</v>
      </c>
      <c r="M389" s="51"/>
      <c r="N389" s="51"/>
      <c r="O389" s="152"/>
      <c r="Q389" s="5"/>
    </row>
    <row r="390" spans="1:17" ht="21" customHeight="1" x14ac:dyDescent="0.3">
      <c r="A390" s="1212"/>
      <c r="B390" s="26" t="s">
        <v>30</v>
      </c>
      <c r="C390" s="109" t="s">
        <v>546</v>
      </c>
      <c r="D390" s="129" t="s">
        <v>373</v>
      </c>
      <c r="E390" s="111">
        <v>48314400</v>
      </c>
      <c r="F390" s="29"/>
      <c r="G390" s="111">
        <v>16125000</v>
      </c>
      <c r="H390" s="111">
        <v>32189400</v>
      </c>
      <c r="I390" s="111"/>
      <c r="J390" s="111"/>
      <c r="K390" s="26">
        <f t="shared" si="33"/>
        <v>48314400</v>
      </c>
      <c r="L390" s="26">
        <f t="shared" ref="L390:L395" si="34">IF(F390="",E390-K390,F390-K390)</f>
        <v>0</v>
      </c>
      <c r="M390" s="51"/>
      <c r="N390" s="51"/>
      <c r="O390" s="152"/>
    </row>
    <row r="391" spans="1:17" ht="21" customHeight="1" x14ac:dyDescent="0.3">
      <c r="A391" s="1212"/>
      <c r="B391" s="26" t="s">
        <v>33</v>
      </c>
      <c r="C391" s="27" t="s">
        <v>547</v>
      </c>
      <c r="D391" s="129" t="s">
        <v>383</v>
      </c>
      <c r="E391" s="111">
        <v>7772000</v>
      </c>
      <c r="F391" s="29"/>
      <c r="G391" s="111">
        <v>4149000</v>
      </c>
      <c r="H391" s="111">
        <v>3536000</v>
      </c>
      <c r="I391" s="82">
        <v>87000</v>
      </c>
      <c r="J391" s="111"/>
      <c r="K391" s="26">
        <f t="shared" si="33"/>
        <v>7772000</v>
      </c>
      <c r="L391" s="26">
        <f t="shared" si="34"/>
        <v>0</v>
      </c>
      <c r="M391" s="51"/>
      <c r="N391" s="51"/>
      <c r="O391" s="152"/>
    </row>
    <row r="392" spans="1:17" ht="21" customHeight="1" x14ac:dyDescent="0.3">
      <c r="A392" s="1212"/>
      <c r="B392" s="26" t="s">
        <v>39</v>
      </c>
      <c r="C392" s="27" t="s">
        <v>161</v>
      </c>
      <c r="D392" s="129" t="s">
        <v>162</v>
      </c>
      <c r="E392" s="111">
        <v>34400000</v>
      </c>
      <c r="F392" s="29"/>
      <c r="G392" s="111">
        <v>12800000</v>
      </c>
      <c r="H392" s="111">
        <v>21600000</v>
      </c>
      <c r="I392" s="111"/>
      <c r="J392" s="111"/>
      <c r="K392" s="26">
        <f t="shared" si="33"/>
        <v>34400000</v>
      </c>
      <c r="L392" s="26">
        <f t="shared" si="34"/>
        <v>0</v>
      </c>
      <c r="M392" s="51"/>
      <c r="N392" s="51"/>
      <c r="O392" s="152"/>
    </row>
    <row r="393" spans="1:17" ht="21" customHeight="1" x14ac:dyDescent="0.3">
      <c r="A393" s="1212"/>
      <c r="B393" s="26" t="s">
        <v>44</v>
      </c>
      <c r="C393" s="27" t="s">
        <v>107</v>
      </c>
      <c r="D393" s="129" t="s">
        <v>156</v>
      </c>
      <c r="E393" s="111">
        <v>7700000</v>
      </c>
      <c r="F393" s="29"/>
      <c r="G393" s="111">
        <v>7700000</v>
      </c>
      <c r="H393" s="111"/>
      <c r="I393" s="111"/>
      <c r="J393" s="111"/>
      <c r="K393" s="26">
        <f t="shared" si="33"/>
        <v>7700000</v>
      </c>
      <c r="L393" s="26">
        <f t="shared" si="34"/>
        <v>0</v>
      </c>
      <c r="M393" s="51"/>
      <c r="N393" s="51"/>
      <c r="O393" s="152"/>
    </row>
    <row r="394" spans="1:17" ht="21" customHeight="1" x14ac:dyDescent="0.3">
      <c r="A394" s="1213"/>
      <c r="B394" s="26" t="s">
        <v>49</v>
      </c>
      <c r="C394" s="45" t="s">
        <v>548</v>
      </c>
      <c r="D394" s="155" t="s">
        <v>549</v>
      </c>
      <c r="E394" s="82">
        <v>2000000</v>
      </c>
      <c r="F394" s="1179"/>
      <c r="G394" s="82">
        <v>2000000</v>
      </c>
      <c r="H394" s="82"/>
      <c r="I394" s="82"/>
      <c r="J394" s="82"/>
      <c r="K394" s="1172">
        <f t="shared" si="33"/>
        <v>2000000</v>
      </c>
      <c r="L394" s="26">
        <f t="shared" si="34"/>
        <v>0</v>
      </c>
      <c r="M394" s="98"/>
      <c r="N394" s="98"/>
      <c r="O394" s="245"/>
    </row>
    <row r="395" spans="1:17" ht="21" customHeight="1" x14ac:dyDescent="0.3">
      <c r="A395" s="1213"/>
      <c r="B395" s="26" t="s">
        <v>55</v>
      </c>
      <c r="C395" s="45" t="s">
        <v>272</v>
      </c>
      <c r="D395" s="155" t="s">
        <v>273</v>
      </c>
      <c r="E395" s="82">
        <v>5963100</v>
      </c>
      <c r="F395" s="1179"/>
      <c r="G395" s="82">
        <v>5963100</v>
      </c>
      <c r="H395" s="82"/>
      <c r="I395" s="82"/>
      <c r="J395" s="82"/>
      <c r="K395" s="1172">
        <f t="shared" si="33"/>
        <v>5963100</v>
      </c>
      <c r="L395" s="26">
        <f t="shared" si="34"/>
        <v>0</v>
      </c>
      <c r="M395" s="98"/>
      <c r="N395" s="98"/>
      <c r="O395" s="245"/>
    </row>
    <row r="396" spans="1:17" ht="25.5" customHeight="1" thickBot="1" x14ac:dyDescent="0.35">
      <c r="A396" s="1214"/>
      <c r="B396" s="153"/>
      <c r="C396" s="153"/>
      <c r="D396" s="153"/>
      <c r="E396" s="153"/>
      <c r="F396" s="220"/>
      <c r="G396" s="153"/>
      <c r="H396" s="153"/>
      <c r="I396" s="153"/>
      <c r="J396" s="153"/>
      <c r="K396" s="289">
        <f>SUM(K384:K395)</f>
        <v>287265850</v>
      </c>
      <c r="L396" s="288">
        <f>SUM(L384:L395)</f>
        <v>0</v>
      </c>
      <c r="M396" s="55"/>
      <c r="N396" s="55"/>
      <c r="O396" s="154"/>
    </row>
    <row r="397" spans="1:17" s="42" customFormat="1" ht="18.75" customHeight="1" x14ac:dyDescent="0.3">
      <c r="A397" s="283"/>
      <c r="B397" s="195"/>
      <c r="C397" s="196"/>
      <c r="D397" s="197"/>
      <c r="E397" s="195"/>
      <c r="F397" s="230"/>
      <c r="G397" s="195"/>
      <c r="H397" s="195"/>
      <c r="I397" s="195"/>
      <c r="J397" s="195"/>
      <c r="M397" s="198"/>
      <c r="N397" s="199"/>
      <c r="O397" s="199"/>
      <c r="Q397" s="208"/>
    </row>
    <row r="398" spans="1:17" s="42" customFormat="1" ht="33" customHeight="1" x14ac:dyDescent="0.3">
      <c r="A398" s="283"/>
      <c r="B398" s="195"/>
      <c r="C398" s="196"/>
      <c r="D398" s="197"/>
      <c r="E398" s="195"/>
      <c r="F398" s="230"/>
      <c r="G398" s="195"/>
      <c r="H398" s="195"/>
      <c r="I398" s="195"/>
      <c r="J398" s="195"/>
      <c r="K398" s="284"/>
      <c r="L398" s="285"/>
      <c r="M398" s="198"/>
      <c r="N398" s="199"/>
      <c r="O398" s="199"/>
      <c r="Q398" s="208"/>
    </row>
    <row r="399" spans="1:17" s="42" customFormat="1" ht="34.5" customHeight="1" x14ac:dyDescent="0.3">
      <c r="A399" s="283"/>
      <c r="B399" s="195"/>
      <c r="C399" s="196"/>
      <c r="D399" s="197"/>
      <c r="E399" s="195"/>
      <c r="F399" s="230"/>
      <c r="G399" s="195"/>
      <c r="H399" s="195"/>
      <c r="I399" s="195"/>
      <c r="J399" s="195"/>
      <c r="K399" s="195"/>
      <c r="L399" s="285"/>
      <c r="M399" s="198"/>
      <c r="N399" s="199"/>
      <c r="O399" s="199"/>
      <c r="Q399" s="208"/>
    </row>
    <row r="400" spans="1:17" s="42" customFormat="1" ht="18.75" customHeight="1" x14ac:dyDescent="0.3">
      <c r="A400" s="283"/>
      <c r="B400" s="195"/>
      <c r="C400" s="196"/>
      <c r="D400" s="197"/>
      <c r="E400" s="195"/>
      <c r="F400" s="230"/>
      <c r="G400" s="195"/>
      <c r="H400" s="195"/>
      <c r="I400" s="195"/>
      <c r="J400" s="195"/>
      <c r="K400" s="195"/>
      <c r="L400" s="195"/>
      <c r="M400" s="198"/>
      <c r="N400" s="199"/>
      <c r="O400" s="199"/>
      <c r="Q400" s="208"/>
    </row>
    <row r="401" spans="1:17" s="42" customFormat="1" ht="18.75" customHeight="1" x14ac:dyDescent="0.3">
      <c r="A401" s="283"/>
      <c r="B401" s="195"/>
      <c r="C401" s="196"/>
      <c r="D401" s="197"/>
      <c r="E401" s="195"/>
      <c r="F401" s="230"/>
      <c r="G401" s="195"/>
      <c r="H401" s="195"/>
      <c r="I401" s="195"/>
      <c r="J401" s="195"/>
      <c r="K401" s="195"/>
      <c r="L401" s="195"/>
      <c r="M401" s="198"/>
      <c r="N401" s="199"/>
      <c r="O401" s="199"/>
      <c r="Q401" s="208"/>
    </row>
    <row r="402" spans="1:17" s="42" customFormat="1" ht="18.75" customHeight="1" x14ac:dyDescent="0.3">
      <c r="A402" s="283"/>
      <c r="B402" s="195"/>
      <c r="C402" s="196"/>
      <c r="D402" s="197"/>
      <c r="E402" s="195"/>
      <c r="F402" s="230"/>
      <c r="G402" s="195"/>
      <c r="H402" s="195"/>
      <c r="I402" s="195"/>
      <c r="J402" s="195"/>
      <c r="K402" s="195"/>
      <c r="L402" s="195"/>
      <c r="M402" s="198"/>
      <c r="N402" s="199"/>
      <c r="O402" s="199"/>
      <c r="Q402" s="208"/>
    </row>
    <row r="403" spans="1:17" s="42" customFormat="1" ht="18.75" customHeight="1" x14ac:dyDescent="0.3">
      <c r="A403" s="283"/>
      <c r="B403" s="195"/>
      <c r="C403" s="196"/>
      <c r="D403" s="197"/>
      <c r="E403" s="195"/>
      <c r="F403" s="230"/>
      <c r="G403" s="195"/>
      <c r="H403" s="195"/>
      <c r="I403" s="195"/>
      <c r="J403" s="195"/>
      <c r="K403" s="195"/>
      <c r="L403" s="195"/>
      <c r="M403" s="198"/>
      <c r="N403" s="199"/>
      <c r="O403" s="199"/>
      <c r="Q403" s="208"/>
    </row>
    <row r="404" spans="1:17" s="42" customFormat="1" ht="18.75" customHeight="1" x14ac:dyDescent="0.3">
      <c r="A404" s="283"/>
      <c r="B404" s="195"/>
      <c r="C404" s="196"/>
      <c r="D404" s="197"/>
      <c r="E404" s="195"/>
      <c r="F404" s="230"/>
      <c r="G404" s="195"/>
      <c r="H404" s="195"/>
      <c r="I404" s="195"/>
      <c r="J404" s="195"/>
      <c r="K404" s="195"/>
      <c r="L404" s="195"/>
      <c r="M404" s="198"/>
      <c r="N404" s="199"/>
      <c r="O404" s="199"/>
      <c r="Q404" s="208"/>
    </row>
    <row r="405" spans="1:17" s="42" customFormat="1" ht="18.75" customHeight="1" x14ac:dyDescent="0.3">
      <c r="A405" s="283"/>
      <c r="B405" s="195"/>
      <c r="C405" s="196"/>
      <c r="D405" s="197"/>
      <c r="E405" s="195"/>
      <c r="F405" s="230"/>
      <c r="G405" s="195"/>
      <c r="H405" s="195"/>
      <c r="I405" s="195"/>
      <c r="J405" s="195"/>
      <c r="K405" s="195"/>
      <c r="L405" s="195"/>
      <c r="M405" s="198"/>
      <c r="N405" s="199"/>
      <c r="O405" s="199"/>
      <c r="Q405" s="208"/>
    </row>
    <row r="406" spans="1:17" s="42" customFormat="1" ht="18.75" customHeight="1" x14ac:dyDescent="0.3">
      <c r="A406" s="283"/>
      <c r="B406" s="195"/>
      <c r="C406" s="196"/>
      <c r="D406" s="197"/>
      <c r="E406" s="195"/>
      <c r="F406" s="230"/>
      <c r="G406" s="195"/>
      <c r="H406" s="195"/>
      <c r="I406" s="195"/>
      <c r="J406" s="195"/>
      <c r="K406" s="195"/>
      <c r="L406" s="195"/>
      <c r="M406" s="198"/>
      <c r="N406" s="199"/>
      <c r="O406" s="199"/>
      <c r="Q406" s="208"/>
    </row>
    <row r="407" spans="1:17" s="42" customFormat="1" ht="18.75" customHeight="1" x14ac:dyDescent="0.3">
      <c r="A407" s="283"/>
      <c r="B407" s="195"/>
      <c r="C407" s="196"/>
      <c r="D407" s="197"/>
      <c r="E407" s="195"/>
      <c r="F407" s="230"/>
      <c r="G407" s="195"/>
      <c r="H407" s="195"/>
      <c r="I407" s="195"/>
      <c r="J407" s="195"/>
      <c r="K407" s="195"/>
      <c r="L407" s="195"/>
      <c r="M407" s="198"/>
      <c r="N407" s="199"/>
      <c r="O407" s="199"/>
      <c r="Q407" s="208"/>
    </row>
    <row r="408" spans="1:17" s="42" customFormat="1" ht="18.75" customHeight="1" x14ac:dyDescent="0.3">
      <c r="A408" s="283"/>
      <c r="B408" s="195"/>
      <c r="C408" s="196"/>
      <c r="D408" s="197"/>
      <c r="E408" s="195"/>
      <c r="F408" s="230"/>
      <c r="G408" s="195"/>
      <c r="H408" s="195"/>
      <c r="I408" s="195"/>
      <c r="J408" s="195"/>
      <c r="K408" s="195"/>
      <c r="L408" s="195"/>
      <c r="M408" s="198"/>
      <c r="N408" s="199"/>
      <c r="O408" s="199"/>
      <c r="Q408" s="208"/>
    </row>
    <row r="409" spans="1:17" s="42" customFormat="1" ht="18.75" customHeight="1" x14ac:dyDescent="0.3">
      <c r="A409" s="283"/>
      <c r="B409" s="195"/>
      <c r="C409" s="196"/>
      <c r="D409" s="197"/>
      <c r="E409" s="195"/>
      <c r="F409" s="230"/>
      <c r="G409" s="195"/>
      <c r="H409" s="195"/>
      <c r="I409" s="195"/>
      <c r="J409" s="195"/>
      <c r="K409" s="195"/>
      <c r="L409" s="195"/>
      <c r="M409" s="198"/>
      <c r="N409" s="199"/>
      <c r="O409" s="199"/>
      <c r="Q409" s="208"/>
    </row>
    <row r="410" spans="1:17" s="42" customFormat="1" ht="18.75" customHeight="1" x14ac:dyDescent="0.3">
      <c r="A410" s="283"/>
      <c r="B410" s="195"/>
      <c r="C410" s="196"/>
      <c r="D410" s="197"/>
      <c r="E410" s="195"/>
      <c r="F410" s="230"/>
      <c r="G410" s="195"/>
      <c r="H410" s="195"/>
      <c r="I410" s="195"/>
      <c r="J410" s="195"/>
      <c r="K410" s="195"/>
      <c r="L410" s="195"/>
      <c r="M410" s="198"/>
      <c r="N410" s="199"/>
      <c r="O410" s="199"/>
      <c r="Q410" s="208"/>
    </row>
    <row r="411" spans="1:17" ht="18.75" customHeight="1" x14ac:dyDescent="0.3">
      <c r="A411" s="1225" t="s">
        <v>550</v>
      </c>
      <c r="B411" s="69" t="s">
        <v>194</v>
      </c>
      <c r="C411" s="67" t="s">
        <v>92</v>
      </c>
      <c r="D411" s="68"/>
      <c r="E411" s="69">
        <v>403972800</v>
      </c>
      <c r="F411" s="224">
        <v>403972800</v>
      </c>
      <c r="G411" s="69">
        <v>96098145</v>
      </c>
      <c r="H411" s="69">
        <v>128130860</v>
      </c>
      <c r="I411" s="69">
        <v>70000000</v>
      </c>
      <c r="J411" s="146">
        <v>109743795</v>
      </c>
      <c r="K411" s="69">
        <f t="shared" ref="K411:K416" si="35">SUM(G411:J411)</f>
        <v>403972800</v>
      </c>
      <c r="L411" s="69">
        <f>IF(F411="",E411-K411,F411-K411)</f>
        <v>0</v>
      </c>
      <c r="M411" s="25"/>
      <c r="N411" s="25"/>
      <c r="O411" s="25"/>
    </row>
    <row r="412" spans="1:17" ht="26.25" customHeight="1" x14ac:dyDescent="0.3">
      <c r="A412" s="1221"/>
      <c r="B412" s="26" t="s">
        <v>196</v>
      </c>
      <c r="C412" s="27" t="s">
        <v>551</v>
      </c>
      <c r="D412" s="28" t="s">
        <v>341</v>
      </c>
      <c r="E412" s="26">
        <v>1500000</v>
      </c>
      <c r="F412" s="29"/>
      <c r="G412" s="26">
        <v>1500000</v>
      </c>
      <c r="H412" s="26"/>
      <c r="I412" s="26"/>
      <c r="J412" s="26"/>
      <c r="K412" s="26">
        <f t="shared" si="35"/>
        <v>1500000</v>
      </c>
      <c r="L412" s="26">
        <f>IF(F412="",E412-K412,F412-K412)</f>
        <v>0</v>
      </c>
      <c r="M412" s="32"/>
      <c r="N412" s="32"/>
      <c r="O412" s="32"/>
    </row>
    <row r="413" spans="1:17" ht="26.25" customHeight="1" x14ac:dyDescent="0.3">
      <c r="A413" s="1221"/>
      <c r="B413" s="26" t="s">
        <v>20</v>
      </c>
      <c r="C413" s="27" t="s">
        <v>552</v>
      </c>
      <c r="D413" s="28" t="s">
        <v>553</v>
      </c>
      <c r="E413" s="26"/>
      <c r="F413" s="29"/>
      <c r="G413" s="26">
        <v>2000000</v>
      </c>
      <c r="H413" s="26"/>
      <c r="I413" s="26"/>
      <c r="J413" s="26"/>
      <c r="K413" s="26">
        <f t="shared" si="35"/>
        <v>2000000</v>
      </c>
      <c r="L413" s="26"/>
      <c r="M413" s="32"/>
      <c r="N413" s="32"/>
      <c r="O413" s="32"/>
    </row>
    <row r="414" spans="1:17" ht="26.25" customHeight="1" x14ac:dyDescent="0.3">
      <c r="A414" s="1221"/>
      <c r="B414" s="26" t="s">
        <v>24</v>
      </c>
      <c r="C414" s="27" t="s">
        <v>161</v>
      </c>
      <c r="D414" s="28" t="s">
        <v>554</v>
      </c>
      <c r="E414" s="26"/>
      <c r="F414" s="29">
        <v>23600000</v>
      </c>
      <c r="G414" s="26">
        <v>23600000</v>
      </c>
      <c r="H414" s="26"/>
      <c r="I414" s="26"/>
      <c r="J414" s="26"/>
      <c r="K414" s="26">
        <f t="shared" si="35"/>
        <v>23600000</v>
      </c>
      <c r="L414" s="26">
        <f>IF(F414="",E414-K414,F414-K414)</f>
        <v>0</v>
      </c>
      <c r="M414" s="32"/>
      <c r="N414" s="32"/>
      <c r="O414" s="32"/>
    </row>
    <row r="415" spans="1:17" ht="26.25" customHeight="1" x14ac:dyDescent="0.3">
      <c r="A415" s="1221"/>
      <c r="B415" s="26" t="s">
        <v>26</v>
      </c>
      <c r="C415" s="27" t="s">
        <v>555</v>
      </c>
      <c r="D415" s="28" t="s">
        <v>556</v>
      </c>
      <c r="E415" s="26">
        <v>23216000</v>
      </c>
      <c r="F415" s="29">
        <v>23216000</v>
      </c>
      <c r="G415" s="26">
        <v>10000000</v>
      </c>
      <c r="H415" s="26">
        <v>13216000</v>
      </c>
      <c r="I415" s="26"/>
      <c r="J415" s="26"/>
      <c r="K415" s="26">
        <f t="shared" si="35"/>
        <v>23216000</v>
      </c>
      <c r="L415" s="26">
        <f>IF(F415="",E415-K415,F415-K415)</f>
        <v>0</v>
      </c>
      <c r="M415" s="32"/>
      <c r="N415" s="32"/>
      <c r="O415" s="32"/>
    </row>
    <row r="416" spans="1:17" s="42" customFormat="1" ht="26.25" customHeight="1" x14ac:dyDescent="0.3">
      <c r="A416" s="1221"/>
      <c r="B416" s="26" t="s">
        <v>28</v>
      </c>
      <c r="C416" s="36" t="s">
        <v>557</v>
      </c>
      <c r="D416" s="37" t="s">
        <v>265</v>
      </c>
      <c r="E416" s="38">
        <v>125880000</v>
      </c>
      <c r="F416" s="216"/>
      <c r="G416" s="38">
        <v>100000000</v>
      </c>
      <c r="H416" s="38">
        <v>25880000</v>
      </c>
      <c r="I416" s="38"/>
      <c r="J416" s="38"/>
      <c r="K416" s="38">
        <f t="shared" si="35"/>
        <v>125880000</v>
      </c>
      <c r="L416" s="38">
        <f>IF(F416="",E416-K416,F416-K416)</f>
        <v>0</v>
      </c>
      <c r="M416" s="41"/>
      <c r="N416" s="41"/>
      <c r="O416" s="41"/>
      <c r="Q416" s="208"/>
    </row>
    <row r="417" spans="1:17" s="42" customFormat="1" ht="26.25" customHeight="1" x14ac:dyDescent="0.3">
      <c r="A417" s="1221"/>
      <c r="B417" s="26" t="s">
        <v>30</v>
      </c>
      <c r="C417" s="36" t="s">
        <v>50</v>
      </c>
      <c r="D417" s="37" t="s">
        <v>61</v>
      </c>
      <c r="E417" s="38"/>
      <c r="F417" s="216"/>
      <c r="G417" s="38"/>
      <c r="H417" s="38"/>
      <c r="I417" s="38"/>
      <c r="J417" s="38"/>
      <c r="K417" s="38"/>
      <c r="L417" s="38"/>
      <c r="M417" s="41"/>
      <c r="N417" s="41"/>
      <c r="O417" s="41"/>
      <c r="Q417" s="208"/>
    </row>
    <row r="418" spans="1:17" s="42" customFormat="1" ht="26.25" customHeight="1" x14ac:dyDescent="0.3">
      <c r="A418" s="1222"/>
      <c r="B418" s="1172"/>
      <c r="C418" s="95" t="s">
        <v>99</v>
      </c>
      <c r="D418" s="96" t="s">
        <v>100</v>
      </c>
      <c r="E418" s="97">
        <v>53550000</v>
      </c>
      <c r="F418" s="219"/>
      <c r="G418" s="97">
        <v>53550000</v>
      </c>
      <c r="H418" s="97"/>
      <c r="I418" s="97"/>
      <c r="J418" s="97"/>
      <c r="K418" s="38">
        <f>SUM(G418:J418)</f>
        <v>53550000</v>
      </c>
      <c r="L418" s="38">
        <f>IF(F418="",E418-K418,F418-K418)</f>
        <v>0</v>
      </c>
      <c r="M418" s="177"/>
      <c r="N418" s="177"/>
      <c r="O418" s="177"/>
      <c r="Q418" s="208"/>
    </row>
    <row r="419" spans="1:17" ht="20.25" customHeight="1" x14ac:dyDescent="0.3">
      <c r="A419" s="1226"/>
      <c r="B419" s="120"/>
      <c r="C419" s="121"/>
      <c r="D419" s="121"/>
      <c r="E419" s="121"/>
      <c r="F419" s="86"/>
      <c r="G419" s="121"/>
      <c r="H419" s="364"/>
      <c r="I419" s="121"/>
      <c r="J419" s="121"/>
      <c r="K419" s="101">
        <f>SUM(K411:K418)</f>
        <v>633718800</v>
      </c>
      <c r="L419" s="102">
        <f>SUM(L411:L418)</f>
        <v>0</v>
      </c>
      <c r="M419" s="60"/>
      <c r="N419" s="60"/>
      <c r="O419" s="60"/>
    </row>
    <row r="420" spans="1:17" ht="3" customHeight="1" thickBot="1" x14ac:dyDescent="0.35">
      <c r="A420" s="200"/>
      <c r="B420" s="61"/>
      <c r="C420" s="62"/>
      <c r="D420" s="63"/>
      <c r="E420" s="61"/>
      <c r="F420" s="221"/>
      <c r="G420" s="61"/>
      <c r="H420" s="61"/>
      <c r="I420" s="61"/>
      <c r="J420" s="61"/>
      <c r="K420" s="61"/>
      <c r="L420" s="61"/>
      <c r="M420" s="64"/>
      <c r="N420" s="65"/>
      <c r="O420" s="65"/>
    </row>
    <row r="423" spans="1:17" x14ac:dyDescent="0.3">
      <c r="H423" s="1">
        <f>100+246+254</f>
        <v>600</v>
      </c>
    </row>
    <row r="431" spans="1:17" x14ac:dyDescent="0.3">
      <c r="Q431" s="5"/>
    </row>
    <row r="432" spans="1:17" ht="25.5" customHeight="1" x14ac:dyDescent="0.3">
      <c r="A432" s="1207" t="s">
        <v>558</v>
      </c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34"/>
      <c r="N432" s="33"/>
      <c r="O432" s="25"/>
      <c r="Q432" s="5"/>
    </row>
    <row r="433" spans="1:17" ht="19.5" x14ac:dyDescent="0.3">
      <c r="A433" s="1207"/>
      <c r="B433" s="26">
        <v>2</v>
      </c>
      <c r="C433" s="80" t="s">
        <v>340</v>
      </c>
      <c r="D433" s="81" t="s">
        <v>559</v>
      </c>
      <c r="E433" s="82">
        <v>5214567</v>
      </c>
      <c r="F433" s="1179"/>
      <c r="G433" s="82">
        <v>4000000</v>
      </c>
      <c r="H433" s="82">
        <v>1214567</v>
      </c>
      <c r="I433" s="82"/>
      <c r="J433" s="82"/>
      <c r="K433" s="1172">
        <f>SUM(G433:J433)</f>
        <v>5214567</v>
      </c>
      <c r="L433" s="26">
        <f>IF(F433="",E433-K433,F433-K433)</f>
        <v>0</v>
      </c>
      <c r="M433" s="34" t="s">
        <v>560</v>
      </c>
      <c r="N433" s="33"/>
      <c r="O433" s="32"/>
      <c r="Q433" s="5"/>
    </row>
    <row r="434" spans="1:17" ht="19.5" x14ac:dyDescent="0.3">
      <c r="A434" s="1207"/>
      <c r="B434" s="26"/>
      <c r="C434" s="80"/>
      <c r="D434" s="155"/>
      <c r="E434" s="82"/>
      <c r="F434" s="1179"/>
      <c r="G434" s="82"/>
      <c r="H434" s="82"/>
      <c r="I434" s="82"/>
      <c r="J434" s="82"/>
      <c r="K434" s="1172">
        <f>SUM(G434:J434)</f>
        <v>0</v>
      </c>
      <c r="L434" s="26">
        <f>IF(F434="",E434-K434,F434-K434)</f>
        <v>0</v>
      </c>
      <c r="M434" s="49"/>
      <c r="N434" s="50"/>
      <c r="O434" s="32"/>
      <c r="Q434" s="5"/>
    </row>
    <row r="435" spans="1:17" ht="19.5" x14ac:dyDescent="0.3">
      <c r="A435" s="1207"/>
      <c r="B435" s="26"/>
      <c r="C435" s="156"/>
      <c r="D435" s="155" t="s">
        <v>2</v>
      </c>
      <c r="E435" s="157"/>
      <c r="F435" s="1179"/>
      <c r="G435" s="157"/>
      <c r="H435" s="157"/>
      <c r="I435" s="157"/>
      <c r="J435" s="158"/>
      <c r="K435" s="1172">
        <f>SUM(G435:J435)</f>
        <v>0</v>
      </c>
      <c r="L435" s="1172"/>
      <c r="M435" s="49"/>
      <c r="N435" s="50"/>
      <c r="O435" s="32"/>
      <c r="Q435" s="5"/>
    </row>
    <row r="436" spans="1:17" ht="20.25" thickBot="1" x14ac:dyDescent="0.35">
      <c r="A436" s="1234"/>
      <c r="B436" s="160"/>
      <c r="C436" s="161"/>
      <c r="D436" s="161"/>
      <c r="E436" s="161"/>
      <c r="F436" s="220"/>
      <c r="G436" s="161"/>
      <c r="H436" s="161"/>
      <c r="I436" s="161"/>
      <c r="J436" s="162"/>
      <c r="K436" s="56">
        <f>SUM(K287:K435)</f>
        <v>9092093175</v>
      </c>
      <c r="L436" s="57">
        <f>SUM(L287:L435)</f>
        <v>231931520</v>
      </c>
      <c r="M436" s="58"/>
      <c r="N436" s="59"/>
      <c r="O436" s="60"/>
      <c r="Q436" s="5"/>
    </row>
    <row r="437" spans="1:17" ht="3" customHeight="1" x14ac:dyDescent="0.3">
      <c r="A437" s="200"/>
      <c r="B437" s="61"/>
      <c r="C437" s="62"/>
      <c r="D437" s="63"/>
      <c r="E437" s="61"/>
      <c r="F437" s="221"/>
      <c r="G437" s="61"/>
      <c r="H437" s="61"/>
      <c r="I437" s="61"/>
      <c r="J437" s="61"/>
      <c r="K437" s="61"/>
      <c r="L437" s="61"/>
      <c r="M437" s="64"/>
      <c r="N437" s="65"/>
      <c r="O437" s="65"/>
      <c r="Q437" s="5"/>
    </row>
    <row r="444" spans="1:17" ht="3" customHeight="1" thickBot="1" x14ac:dyDescent="0.35">
      <c r="A444" s="200"/>
      <c r="B444" s="61"/>
      <c r="C444" s="62"/>
      <c r="D444" s="63"/>
      <c r="E444" s="61"/>
      <c r="F444" s="221"/>
      <c r="G444" s="61"/>
      <c r="H444" s="61"/>
      <c r="I444" s="61"/>
      <c r="J444" s="61"/>
      <c r="K444" s="61"/>
      <c r="L444" s="61"/>
      <c r="M444" s="64"/>
      <c r="N444" s="65"/>
      <c r="O444" s="65"/>
      <c r="Q444" s="5"/>
    </row>
    <row r="445" spans="1:17" ht="23.25" customHeight="1" thickBot="1" x14ac:dyDescent="0.35">
      <c r="A445" s="1198" t="s">
        <v>561</v>
      </c>
      <c r="B445" s="19" t="s">
        <v>194</v>
      </c>
      <c r="C445" s="45" t="s">
        <v>369</v>
      </c>
      <c r="D445" s="46" t="s">
        <v>393</v>
      </c>
      <c r="E445" s="1172"/>
      <c r="F445" s="22"/>
      <c r="G445" s="1172">
        <v>11375000</v>
      </c>
      <c r="H445" s="19"/>
      <c r="I445" s="19"/>
      <c r="J445" s="19"/>
      <c r="K445" s="19">
        <f>SUM(G445:J445)</f>
        <v>11375000</v>
      </c>
      <c r="L445" s="26"/>
      <c r="M445" s="23"/>
      <c r="N445" s="24"/>
      <c r="O445" s="25"/>
      <c r="P445" s="5" t="s">
        <v>562</v>
      </c>
      <c r="Q445" s="5"/>
    </row>
    <row r="446" spans="1:17" ht="30.75" customHeight="1" thickBot="1" x14ac:dyDescent="0.35">
      <c r="A446" s="1199"/>
      <c r="B446" s="164" t="s">
        <v>563</v>
      </c>
      <c r="C446" s="53" t="s">
        <v>564</v>
      </c>
      <c r="D446" s="54" t="s">
        <v>182</v>
      </c>
      <c r="E446" s="1179"/>
      <c r="F446" s="1179"/>
      <c r="G446" s="1179">
        <v>56190338</v>
      </c>
      <c r="H446" s="1172"/>
      <c r="I446" s="1172"/>
      <c r="J446" s="1172"/>
      <c r="K446" s="19">
        <f>SUM(G446:J446)</f>
        <v>56190338</v>
      </c>
      <c r="L446" s="26"/>
      <c r="M446" s="34"/>
      <c r="N446" s="33"/>
      <c r="O446" s="32"/>
      <c r="P446" s="5" t="s">
        <v>565</v>
      </c>
      <c r="Q446" s="5">
        <v>675000</v>
      </c>
    </row>
    <row r="447" spans="1:17" ht="30.75" customHeight="1" x14ac:dyDescent="0.3">
      <c r="A447" s="1199"/>
      <c r="B447" s="164"/>
      <c r="C447" s="156" t="s">
        <v>566</v>
      </c>
      <c r="D447" s="141"/>
      <c r="E447" s="142"/>
      <c r="F447" s="1179"/>
      <c r="G447" s="142">
        <f>Q447</f>
        <v>675000</v>
      </c>
      <c r="H447" s="730"/>
      <c r="I447" s="730"/>
      <c r="J447" s="731"/>
      <c r="K447" s="19">
        <f>SUM(G447:J447)</f>
        <v>675000</v>
      </c>
      <c r="L447" s="26"/>
      <c r="M447" s="34"/>
      <c r="N447" s="33"/>
      <c r="O447" s="1177"/>
      <c r="P447" s="5" t="s">
        <v>567</v>
      </c>
      <c r="Q447" s="5">
        <f>SUM(Q446)</f>
        <v>675000</v>
      </c>
    </row>
    <row r="448" spans="1:17" ht="20.25" thickBot="1" x14ac:dyDescent="0.35">
      <c r="A448" s="1200"/>
      <c r="B448" s="165"/>
      <c r="C448" s="166"/>
      <c r="D448" s="166"/>
      <c r="E448" s="166"/>
      <c r="F448" s="220"/>
      <c r="G448" s="166"/>
      <c r="H448" s="166"/>
      <c r="I448" s="166"/>
      <c r="J448" s="167"/>
      <c r="K448" s="56">
        <f>SUM(K445:K447)</f>
        <v>68240338</v>
      </c>
      <c r="L448" s="56">
        <f>SUM(L445:L447)</f>
        <v>0</v>
      </c>
      <c r="M448" s="58"/>
      <c r="N448" s="59"/>
      <c r="O448" s="60"/>
      <c r="P448" s="5" t="s">
        <v>568</v>
      </c>
      <c r="Q448" s="5"/>
    </row>
    <row r="449" spans="1:17" ht="39" x14ac:dyDescent="0.3">
      <c r="A449" s="1207" t="s">
        <v>569</v>
      </c>
      <c r="B449" s="19">
        <v>1</v>
      </c>
      <c r="C449" s="80" t="s">
        <v>570</v>
      </c>
      <c r="D449" s="81"/>
      <c r="E449" s="82"/>
      <c r="F449" s="1179"/>
      <c r="G449" s="82">
        <f>2000000+500000+200000</f>
        <v>2700000</v>
      </c>
      <c r="H449" s="82"/>
      <c r="I449" s="82"/>
      <c r="J449" s="82"/>
      <c r="K449" s="1172">
        <f>SUM(G449:J449)</f>
        <v>2700000</v>
      </c>
      <c r="L449" s="26"/>
      <c r="M449" s="34"/>
      <c r="N449" s="33"/>
      <c r="O449" s="25"/>
      <c r="Q449" s="5"/>
    </row>
    <row r="450" spans="1:17" ht="15.75" customHeight="1" x14ac:dyDescent="0.3">
      <c r="A450" s="1207"/>
      <c r="B450" s="26"/>
      <c r="C450" s="80"/>
      <c r="D450" s="81"/>
      <c r="E450" s="82"/>
      <c r="F450" s="1179"/>
      <c r="G450" s="82"/>
      <c r="H450" s="82"/>
      <c r="I450" s="82"/>
      <c r="J450" s="82"/>
      <c r="K450" s="1172">
        <f>SUM(G450:J450)</f>
        <v>0</v>
      </c>
      <c r="L450" s="26">
        <f>IF(F450="",E450-K450,F450-K450)</f>
        <v>0</v>
      </c>
      <c r="M450" s="34"/>
      <c r="N450" s="33"/>
      <c r="O450" s="32"/>
      <c r="Q450" s="5"/>
    </row>
    <row r="451" spans="1:17" ht="15.75" customHeight="1" x14ac:dyDescent="0.3">
      <c r="A451" s="1207"/>
      <c r="B451" s="26"/>
      <c r="C451" s="80"/>
      <c r="D451" s="155"/>
      <c r="E451" s="82"/>
      <c r="F451" s="1179"/>
      <c r="G451" s="82"/>
      <c r="H451" s="82"/>
      <c r="I451" s="82"/>
      <c r="J451" s="82"/>
      <c r="K451" s="1172">
        <f>SUM(G451:J451)</f>
        <v>0</v>
      </c>
      <c r="L451" s="26">
        <f>IF(F451="",E451-K451,F451-K451)</f>
        <v>0</v>
      </c>
      <c r="M451" s="49"/>
      <c r="N451" s="50"/>
      <c r="O451" s="32"/>
      <c r="Q451" s="5"/>
    </row>
    <row r="452" spans="1:17" ht="15.75" customHeight="1" x14ac:dyDescent="0.3">
      <c r="A452" s="1207"/>
      <c r="B452" s="26"/>
      <c r="C452" s="156"/>
      <c r="D452" s="155"/>
      <c r="E452" s="157"/>
      <c r="F452" s="1179"/>
      <c r="G452" s="157"/>
      <c r="H452" s="157"/>
      <c r="I452" s="157"/>
      <c r="J452" s="158"/>
      <c r="K452" s="1172">
        <f>SUM(G452:J452)</f>
        <v>0</v>
      </c>
      <c r="L452" s="1172"/>
      <c r="M452" s="49"/>
      <c r="N452" s="50"/>
      <c r="O452" s="32"/>
      <c r="Q452" s="5"/>
    </row>
    <row r="453" spans="1:17" ht="15.75" customHeight="1" thickBot="1" x14ac:dyDescent="0.35">
      <c r="A453" s="1234"/>
      <c r="B453" s="160"/>
      <c r="C453" s="161"/>
      <c r="D453" s="161"/>
      <c r="E453" s="161"/>
      <c r="F453" s="220"/>
      <c r="G453" s="161"/>
      <c r="H453" s="161"/>
      <c r="I453" s="161"/>
      <c r="J453" s="162"/>
      <c r="K453" s="56">
        <f>SUM(K449:K452)</f>
        <v>2700000</v>
      </c>
      <c r="L453" s="57">
        <f>SUM(L449:L452)</f>
        <v>0</v>
      </c>
      <c r="M453" s="58"/>
      <c r="N453" s="59"/>
      <c r="O453" s="60"/>
      <c r="Q453" s="5"/>
    </row>
    <row r="454" spans="1:17" ht="20.25" customHeight="1" x14ac:dyDescent="0.3">
      <c r="A454" s="1225" t="s">
        <v>571</v>
      </c>
      <c r="B454" s="69" t="s">
        <v>194</v>
      </c>
      <c r="C454" s="67" t="s">
        <v>557</v>
      </c>
      <c r="D454" s="68" t="s">
        <v>265</v>
      </c>
      <c r="E454" s="69">
        <v>49330000</v>
      </c>
      <c r="F454" s="224"/>
      <c r="G454" s="69">
        <v>49330000</v>
      </c>
      <c r="H454" s="69"/>
      <c r="I454" s="69"/>
      <c r="J454" s="69"/>
      <c r="K454" s="69">
        <f>SUM(G454:J454)</f>
        <v>49330000</v>
      </c>
      <c r="L454" s="69">
        <f>IF(F454="",E454-K454,F454-K454)</f>
        <v>0</v>
      </c>
      <c r="M454" s="25"/>
      <c r="N454" s="25"/>
      <c r="O454" s="25"/>
      <c r="Q454" s="5"/>
    </row>
    <row r="455" spans="1:17" ht="20.25" customHeight="1" x14ac:dyDescent="0.3">
      <c r="A455" s="1221"/>
      <c r="B455" s="26"/>
      <c r="C455" s="27" t="s">
        <v>557</v>
      </c>
      <c r="D455" s="28" t="s">
        <v>265</v>
      </c>
      <c r="E455" s="26">
        <v>3300000</v>
      </c>
      <c r="F455" s="29"/>
      <c r="G455" s="26">
        <v>3300000</v>
      </c>
      <c r="H455" s="26"/>
      <c r="I455" s="26"/>
      <c r="J455" s="26"/>
      <c r="K455" s="26">
        <f>SUM(G455:J455)</f>
        <v>3300000</v>
      </c>
      <c r="L455" s="26">
        <f>IF(F455="",E455-K455,F455-K455)</f>
        <v>0</v>
      </c>
      <c r="M455" s="32"/>
      <c r="N455" s="32"/>
      <c r="O455" s="32"/>
      <c r="Q455" s="5"/>
    </row>
    <row r="456" spans="1:17" ht="20.25" customHeight="1" thickBot="1" x14ac:dyDescent="0.35">
      <c r="A456" s="1226"/>
      <c r="B456" s="120"/>
      <c r="C456" s="168"/>
      <c r="D456" s="168"/>
      <c r="E456" s="120"/>
      <c r="F456" s="86"/>
      <c r="G456" s="120"/>
      <c r="H456" s="120"/>
      <c r="I456" s="120"/>
      <c r="J456" s="120"/>
      <c r="K456" s="101">
        <f>SUM(K454:K455)</f>
        <v>52630000</v>
      </c>
      <c r="L456" s="102">
        <f>SUM(L454:L455)</f>
        <v>0</v>
      </c>
      <c r="M456" s="60"/>
      <c r="N456" s="60"/>
      <c r="O456" s="60"/>
      <c r="Q456" s="5"/>
    </row>
    <row r="457" spans="1:17" ht="19.5" x14ac:dyDescent="0.3">
      <c r="A457" s="1207" t="s">
        <v>572</v>
      </c>
      <c r="B457" s="19">
        <v>1</v>
      </c>
      <c r="C457" s="136" t="s">
        <v>557</v>
      </c>
      <c r="D457" s="169" t="s">
        <v>265</v>
      </c>
      <c r="E457" s="82">
        <v>1500000</v>
      </c>
      <c r="F457" s="1179"/>
      <c r="G457" s="82">
        <v>1500000</v>
      </c>
      <c r="H457" s="82"/>
      <c r="I457" s="82"/>
      <c r="J457" s="82"/>
      <c r="K457" s="1172">
        <f>SUM(G457:J457)</f>
        <v>1500000</v>
      </c>
      <c r="L457" s="26">
        <f>IF(F457="",E457-K457,F457-K457)</f>
        <v>0</v>
      </c>
      <c r="M457" s="34"/>
      <c r="N457" s="33"/>
      <c r="O457" s="25"/>
      <c r="Q457" s="5"/>
    </row>
    <row r="458" spans="1:17" ht="19.5" x14ac:dyDescent="0.3">
      <c r="A458" s="1207"/>
      <c r="B458" s="26"/>
      <c r="C458" s="80"/>
      <c r="D458" s="81"/>
      <c r="E458" s="82"/>
      <c r="F458" s="1179"/>
      <c r="G458" s="82"/>
      <c r="H458" s="82"/>
      <c r="I458" s="82"/>
      <c r="J458" s="82"/>
      <c r="K458" s="1172">
        <f>SUM(G458:J458)</f>
        <v>0</v>
      </c>
      <c r="L458" s="1172"/>
      <c r="M458" s="34"/>
      <c r="N458" s="33"/>
      <c r="O458" s="32"/>
      <c r="Q458" s="5"/>
    </row>
    <row r="459" spans="1:17" ht="19.5" x14ac:dyDescent="0.3">
      <c r="A459" s="1207"/>
      <c r="B459" s="26"/>
      <c r="C459" s="80"/>
      <c r="D459" s="155"/>
      <c r="E459" s="82"/>
      <c r="F459" s="1179"/>
      <c r="G459" s="82"/>
      <c r="H459" s="82"/>
      <c r="I459" s="82"/>
      <c r="J459" s="82"/>
      <c r="K459" s="1172">
        <f>SUM(G459:J459)</f>
        <v>0</v>
      </c>
      <c r="L459" s="1172"/>
      <c r="M459" s="49"/>
      <c r="N459" s="50"/>
      <c r="O459" s="32"/>
      <c r="Q459" s="5"/>
    </row>
    <row r="460" spans="1:17" ht="19.5" x14ac:dyDescent="0.3">
      <c r="A460" s="1207"/>
      <c r="B460" s="26"/>
      <c r="C460" s="156"/>
      <c r="D460" s="155"/>
      <c r="E460" s="157"/>
      <c r="F460" s="1179"/>
      <c r="G460" s="157"/>
      <c r="H460" s="157"/>
      <c r="I460" s="157"/>
      <c r="J460" s="158"/>
      <c r="K460" s="1172">
        <f>SUM(G460:J460)</f>
        <v>0</v>
      </c>
      <c r="L460" s="1172"/>
      <c r="M460" s="49"/>
      <c r="N460" s="50"/>
      <c r="O460" s="32"/>
      <c r="Q460" s="5"/>
    </row>
    <row r="461" spans="1:17" ht="20.25" thickBot="1" x14ac:dyDescent="0.35">
      <c r="A461" s="1234"/>
      <c r="B461" s="160"/>
      <c r="C461" s="161"/>
      <c r="D461" s="161"/>
      <c r="E461" s="161"/>
      <c r="F461" s="220"/>
      <c r="G461" s="161"/>
      <c r="H461" s="161"/>
      <c r="I461" s="161"/>
      <c r="J461" s="162"/>
      <c r="K461" s="56">
        <f>SUM(K457:K460)</f>
        <v>1500000</v>
      </c>
      <c r="L461" s="57">
        <f>SUM(L457:L460)</f>
        <v>0</v>
      </c>
      <c r="M461" s="58"/>
      <c r="N461" s="59"/>
      <c r="O461" s="60"/>
      <c r="Q461" s="5"/>
    </row>
    <row r="462" spans="1:17" ht="19.5" x14ac:dyDescent="0.3">
      <c r="A462" s="1225" t="s">
        <v>573</v>
      </c>
      <c r="B462" s="69" t="s">
        <v>194</v>
      </c>
      <c r="C462" s="122" t="s">
        <v>574</v>
      </c>
      <c r="D462" s="170" t="s">
        <v>301</v>
      </c>
      <c r="E462" s="124">
        <v>300000</v>
      </c>
      <c r="F462" s="224"/>
      <c r="G462" s="124">
        <v>300000</v>
      </c>
      <c r="H462" s="124"/>
      <c r="I462" s="124"/>
      <c r="J462" s="124"/>
      <c r="K462" s="69">
        <f>SUM(G462:J462)</f>
        <v>300000</v>
      </c>
      <c r="L462" s="69">
        <f>IF(F462="",E462-K462,F462-K462)</f>
        <v>0</v>
      </c>
      <c r="M462" s="25"/>
      <c r="N462" s="25"/>
      <c r="O462" s="25"/>
      <c r="Q462" s="5"/>
    </row>
    <row r="463" spans="1:17" ht="19.5" x14ac:dyDescent="0.3">
      <c r="A463" s="1221"/>
      <c r="B463" s="26"/>
      <c r="C463" s="109"/>
      <c r="D463" s="110"/>
      <c r="E463" s="111"/>
      <c r="F463" s="29"/>
      <c r="G463" s="111"/>
      <c r="H463" s="111"/>
      <c r="I463" s="111"/>
      <c r="J463" s="111"/>
      <c r="K463" s="26">
        <f>SUM(G463:J463)</f>
        <v>0</v>
      </c>
      <c r="L463" s="26"/>
      <c r="M463" s="32"/>
      <c r="N463" s="32"/>
      <c r="O463" s="32"/>
      <c r="Q463" s="5"/>
    </row>
    <row r="464" spans="1:17" ht="19.5" x14ac:dyDescent="0.3">
      <c r="A464" s="1221"/>
      <c r="B464" s="26"/>
      <c r="C464" s="109"/>
      <c r="D464" s="129"/>
      <c r="E464" s="111"/>
      <c r="F464" s="29"/>
      <c r="G464" s="111"/>
      <c r="H464" s="111"/>
      <c r="I464" s="111"/>
      <c r="J464" s="111"/>
      <c r="K464" s="26">
        <f>SUM(G464:J464)</f>
        <v>0</v>
      </c>
      <c r="L464" s="26"/>
      <c r="M464" s="51"/>
      <c r="N464" s="51"/>
      <c r="O464" s="32"/>
      <c r="Q464" s="5"/>
    </row>
    <row r="465" spans="1:17" ht="19.5" x14ac:dyDescent="0.3">
      <c r="A465" s="1221"/>
      <c r="B465" s="26"/>
      <c r="C465" s="109"/>
      <c r="D465" s="129"/>
      <c r="E465" s="111"/>
      <c r="F465" s="29"/>
      <c r="G465" s="111"/>
      <c r="H465" s="111"/>
      <c r="I465" s="111"/>
      <c r="J465" s="111"/>
      <c r="K465" s="26">
        <f>SUM(G465:J465)</f>
        <v>0</v>
      </c>
      <c r="L465" s="26"/>
      <c r="M465" s="51"/>
      <c r="N465" s="51"/>
      <c r="O465" s="32"/>
      <c r="Q465" s="5"/>
    </row>
    <row r="466" spans="1:17" ht="20.25" thickBot="1" x14ac:dyDescent="0.35">
      <c r="A466" s="1226"/>
      <c r="B466" s="171"/>
      <c r="C466" s="171"/>
      <c r="D466" s="171"/>
      <c r="E466" s="171"/>
      <c r="F466" s="86"/>
      <c r="G466" s="171"/>
      <c r="H466" s="171"/>
      <c r="I466" s="171"/>
      <c r="J466" s="171"/>
      <c r="K466" s="101">
        <f>SUM(K462:K465)</f>
        <v>300000</v>
      </c>
      <c r="L466" s="102">
        <f>SUM(L462:L465)</f>
        <v>0</v>
      </c>
      <c r="M466" s="60"/>
      <c r="N466" s="60"/>
      <c r="O466" s="60"/>
      <c r="Q466" s="5"/>
    </row>
    <row r="467" spans="1:17" ht="21" customHeight="1" x14ac:dyDescent="0.3">
      <c r="A467" s="1207" t="s">
        <v>575</v>
      </c>
      <c r="B467" s="19" t="s">
        <v>194</v>
      </c>
      <c r="C467" s="80" t="s">
        <v>170</v>
      </c>
      <c r="D467" s="81"/>
      <c r="E467" s="82"/>
      <c r="F467" s="1179"/>
      <c r="G467" s="82"/>
      <c r="H467" s="82">
        <v>15000000</v>
      </c>
      <c r="I467" s="82"/>
      <c r="J467" s="82"/>
      <c r="K467" s="1172">
        <f>SUM(G467:J467)</f>
        <v>15000000</v>
      </c>
      <c r="L467" s="26"/>
      <c r="M467" s="34"/>
      <c r="N467" s="33"/>
      <c r="O467" s="25"/>
      <c r="Q467" s="5"/>
    </row>
    <row r="468" spans="1:17" ht="21" customHeight="1" x14ac:dyDescent="0.3">
      <c r="A468" s="1207"/>
      <c r="B468" s="159"/>
      <c r="C468" s="156"/>
      <c r="D468" s="172"/>
      <c r="E468" s="157"/>
      <c r="F468" s="1179"/>
      <c r="G468" s="157"/>
      <c r="H468" s="157"/>
      <c r="I468" s="157"/>
      <c r="J468" s="158"/>
      <c r="K468" s="1172"/>
      <c r="L468" s="26">
        <f>IF(F468="",E468-K468,F468-K468)</f>
        <v>0</v>
      </c>
      <c r="M468" s="34"/>
      <c r="N468" s="33"/>
      <c r="O468" s="32"/>
      <c r="Q468" s="5"/>
    </row>
    <row r="469" spans="1:17" ht="24.75" customHeight="1" thickBot="1" x14ac:dyDescent="0.35">
      <c r="A469" s="1234"/>
      <c r="B469" s="160"/>
      <c r="C469" s="161"/>
      <c r="D469" s="161"/>
      <c r="E469" s="161"/>
      <c r="F469" s="220"/>
      <c r="G469" s="161"/>
      <c r="H469" s="161"/>
      <c r="I469" s="161"/>
      <c r="J469" s="162"/>
      <c r="K469" s="56">
        <f>SUM(K467:K467)</f>
        <v>15000000</v>
      </c>
      <c r="L469" s="57">
        <f>SUM(L467:L467)</f>
        <v>0</v>
      </c>
      <c r="M469" s="58"/>
      <c r="N469" s="59"/>
      <c r="O469" s="60"/>
      <c r="Q469" s="5"/>
    </row>
    <row r="470" spans="1:17" ht="30" customHeight="1" x14ac:dyDescent="0.3">
      <c r="A470" s="1208" t="s">
        <v>576</v>
      </c>
      <c r="B470" s="19" t="s">
        <v>194</v>
      </c>
      <c r="C470" s="68" t="s">
        <v>547</v>
      </c>
      <c r="D470" s="68" t="s">
        <v>286</v>
      </c>
      <c r="E470" s="22"/>
      <c r="F470" s="22"/>
      <c r="G470" s="69">
        <v>5414000</v>
      </c>
      <c r="H470" s="69"/>
      <c r="I470" s="69"/>
      <c r="J470" s="69"/>
      <c r="K470" s="19">
        <f t="shared" ref="K470:K483" si="36">SUM(G470:J470)</f>
        <v>5414000</v>
      </c>
      <c r="L470" s="26"/>
      <c r="M470" s="23"/>
      <c r="N470" s="24"/>
      <c r="O470" s="25"/>
      <c r="Q470" s="5"/>
    </row>
    <row r="471" spans="1:17" ht="30" customHeight="1" x14ac:dyDescent="0.3">
      <c r="A471" s="1207"/>
      <c r="B471" s="26" t="s">
        <v>196</v>
      </c>
      <c r="C471" s="28" t="s">
        <v>547</v>
      </c>
      <c r="D471" s="28" t="s">
        <v>286</v>
      </c>
      <c r="E471" s="1179"/>
      <c r="F471" s="1179"/>
      <c r="G471" s="26">
        <v>4490000</v>
      </c>
      <c r="H471" s="26">
        <v>4020000</v>
      </c>
      <c r="I471" s="26"/>
      <c r="J471" s="26"/>
      <c r="K471" s="26">
        <f t="shared" si="36"/>
        <v>8510000</v>
      </c>
      <c r="L471" s="26"/>
      <c r="M471" s="34"/>
      <c r="N471" s="33"/>
      <c r="O471" s="32"/>
      <c r="Q471" s="5"/>
    </row>
    <row r="472" spans="1:17" ht="21.75" customHeight="1" x14ac:dyDescent="0.3">
      <c r="A472" s="1207"/>
      <c r="B472" s="26" t="s">
        <v>24</v>
      </c>
      <c r="C472" s="28" t="s">
        <v>547</v>
      </c>
      <c r="D472" s="28" t="s">
        <v>286</v>
      </c>
      <c r="E472" s="26"/>
      <c r="F472" s="1179"/>
      <c r="G472" s="26">
        <v>16862000</v>
      </c>
      <c r="H472" s="26"/>
      <c r="I472" s="26"/>
      <c r="J472" s="26"/>
      <c r="K472" s="26">
        <f t="shared" si="36"/>
        <v>16862000</v>
      </c>
      <c r="L472" s="26"/>
      <c r="M472" s="34"/>
      <c r="N472" s="33"/>
      <c r="O472" s="32"/>
      <c r="Q472" s="5"/>
    </row>
    <row r="473" spans="1:17" ht="21.75" customHeight="1" x14ac:dyDescent="0.3">
      <c r="A473" s="1207"/>
      <c r="B473" s="26" t="s">
        <v>26</v>
      </c>
      <c r="C473" s="28" t="s">
        <v>213</v>
      </c>
      <c r="D473" s="28" t="s">
        <v>577</v>
      </c>
      <c r="E473" s="26">
        <v>107802268</v>
      </c>
      <c r="F473" s="1179"/>
      <c r="G473" s="26">
        <v>107802268</v>
      </c>
      <c r="H473" s="26"/>
      <c r="I473" s="26"/>
      <c r="J473" s="26"/>
      <c r="K473" s="1172">
        <f t="shared" si="36"/>
        <v>107802268</v>
      </c>
      <c r="L473" s="26">
        <f>IF(F473="",E473-K473,F473-K473)</f>
        <v>0</v>
      </c>
      <c r="M473" s="34"/>
      <c r="N473" s="33"/>
      <c r="O473" s="32"/>
      <c r="Q473" s="5"/>
    </row>
    <row r="474" spans="1:17" ht="21.75" customHeight="1" x14ac:dyDescent="0.3">
      <c r="A474" s="1207"/>
      <c r="B474" s="26" t="s">
        <v>28</v>
      </c>
      <c r="C474" s="28" t="s">
        <v>547</v>
      </c>
      <c r="D474" s="28" t="s">
        <v>286</v>
      </c>
      <c r="E474" s="26"/>
      <c r="F474" s="1179"/>
      <c r="G474" s="26">
        <v>9267000</v>
      </c>
      <c r="H474" s="26"/>
      <c r="I474" s="26"/>
      <c r="J474" s="26"/>
      <c r="K474" s="1172">
        <f t="shared" si="36"/>
        <v>9267000</v>
      </c>
      <c r="L474" s="26"/>
      <c r="M474" s="34"/>
      <c r="N474" s="33"/>
      <c r="O474" s="32"/>
      <c r="Q474" s="5"/>
    </row>
    <row r="475" spans="1:17" ht="21.75" customHeight="1" x14ac:dyDescent="0.3">
      <c r="A475" s="1207"/>
      <c r="B475" s="26" t="s">
        <v>30</v>
      </c>
      <c r="C475" s="28" t="s">
        <v>340</v>
      </c>
      <c r="D475" s="28" t="s">
        <v>545</v>
      </c>
      <c r="E475" s="26"/>
      <c r="F475" s="1179"/>
      <c r="G475" s="26">
        <v>10795000</v>
      </c>
      <c r="H475" s="26"/>
      <c r="I475" s="26"/>
      <c r="J475" s="26"/>
      <c r="K475" s="1172">
        <f t="shared" si="36"/>
        <v>10795000</v>
      </c>
      <c r="L475" s="26"/>
      <c r="M475" s="34"/>
      <c r="N475" s="33"/>
      <c r="O475" s="32"/>
      <c r="Q475" s="5"/>
    </row>
    <row r="476" spans="1:17" ht="22.5" customHeight="1" x14ac:dyDescent="0.3">
      <c r="A476" s="1207"/>
      <c r="B476" s="26" t="s">
        <v>33</v>
      </c>
      <c r="C476" s="46" t="s">
        <v>50</v>
      </c>
      <c r="D476" s="46" t="s">
        <v>61</v>
      </c>
      <c r="E476" s="26">
        <v>88055000</v>
      </c>
      <c r="F476" s="1179"/>
      <c r="G476" s="1172">
        <v>88055000</v>
      </c>
      <c r="H476" s="1172"/>
      <c r="I476" s="1172"/>
      <c r="J476" s="1172"/>
      <c r="K476" s="1172">
        <f t="shared" si="36"/>
        <v>88055000</v>
      </c>
      <c r="L476" s="1172"/>
      <c r="M476" s="34"/>
      <c r="N476" s="33"/>
      <c r="O476" s="1177"/>
      <c r="Q476" s="5"/>
    </row>
    <row r="477" spans="1:17" ht="22.5" customHeight="1" x14ac:dyDescent="0.3">
      <c r="A477" s="1207"/>
      <c r="B477" s="26" t="s">
        <v>39</v>
      </c>
      <c r="C477" s="46" t="s">
        <v>578</v>
      </c>
      <c r="D477" s="46" t="s">
        <v>301</v>
      </c>
      <c r="E477" s="1172"/>
      <c r="F477" s="1179">
        <v>12509100</v>
      </c>
      <c r="G477" s="1172">
        <v>12509100</v>
      </c>
      <c r="H477" s="1172"/>
      <c r="I477" s="1172"/>
      <c r="J477" s="1172"/>
      <c r="K477" s="1172">
        <f t="shared" si="36"/>
        <v>12509100</v>
      </c>
      <c r="L477" s="1172"/>
      <c r="M477" s="34"/>
      <c r="N477" s="33"/>
      <c r="O477" s="1177"/>
      <c r="Q477" s="5"/>
    </row>
    <row r="478" spans="1:17" ht="22.5" customHeight="1" x14ac:dyDescent="0.3">
      <c r="A478" s="1207"/>
      <c r="B478" s="26" t="s">
        <v>44</v>
      </c>
      <c r="C478" s="28" t="s">
        <v>579</v>
      </c>
      <c r="D478" s="28" t="s">
        <v>286</v>
      </c>
      <c r="E478" s="1172"/>
      <c r="F478" s="1179"/>
      <c r="G478" s="1172">
        <v>3789000</v>
      </c>
      <c r="H478" s="1172"/>
      <c r="I478" s="1172"/>
      <c r="J478" s="1172"/>
      <c r="K478" s="1172">
        <f t="shared" si="36"/>
        <v>3789000</v>
      </c>
      <c r="L478" s="1172"/>
      <c r="M478" s="34"/>
      <c r="N478" s="33"/>
      <c r="O478" s="1177"/>
      <c r="Q478" s="5"/>
    </row>
    <row r="479" spans="1:17" ht="22.5" customHeight="1" x14ac:dyDescent="0.3">
      <c r="A479" s="1207"/>
      <c r="B479" s="26" t="s">
        <v>49</v>
      </c>
      <c r="C479" s="28" t="s">
        <v>213</v>
      </c>
      <c r="D479" s="28" t="s">
        <v>577</v>
      </c>
      <c r="E479" s="1172"/>
      <c r="F479" s="1179"/>
      <c r="G479" s="1172">
        <v>11506924</v>
      </c>
      <c r="H479" s="1172">
        <v>25603300</v>
      </c>
      <c r="I479" s="1172"/>
      <c r="J479" s="1172"/>
      <c r="K479" s="1172">
        <f t="shared" si="36"/>
        <v>37110224</v>
      </c>
      <c r="L479" s="1172"/>
      <c r="M479" s="34"/>
      <c r="N479" s="33"/>
      <c r="O479" s="1177"/>
      <c r="Q479" s="5"/>
    </row>
    <row r="480" spans="1:17" ht="22.5" customHeight="1" x14ac:dyDescent="0.3">
      <c r="A480" s="1207"/>
      <c r="B480" s="26" t="s">
        <v>55</v>
      </c>
      <c r="C480" s="46" t="s">
        <v>580</v>
      </c>
      <c r="D480" s="46" t="s">
        <v>581</v>
      </c>
      <c r="E480" s="1172">
        <v>22830500</v>
      </c>
      <c r="F480" s="1179"/>
      <c r="G480" s="1172">
        <v>22830500</v>
      </c>
      <c r="H480" s="1172"/>
      <c r="I480" s="1172"/>
      <c r="J480" s="1172"/>
      <c r="K480" s="1172">
        <f t="shared" si="36"/>
        <v>22830500</v>
      </c>
      <c r="L480" s="1172"/>
      <c r="M480" s="34" t="s">
        <v>47</v>
      </c>
      <c r="N480" s="33"/>
      <c r="O480" s="1177"/>
      <c r="Q480" s="5"/>
    </row>
    <row r="481" spans="1:17" ht="22.5" customHeight="1" x14ac:dyDescent="0.3">
      <c r="A481" s="1207"/>
      <c r="B481" s="26" t="s">
        <v>59</v>
      </c>
      <c r="C481" s="46" t="s">
        <v>547</v>
      </c>
      <c r="D481" s="46" t="s">
        <v>263</v>
      </c>
      <c r="E481" s="1172"/>
      <c r="F481" s="1179"/>
      <c r="G481" s="1172">
        <v>3282000</v>
      </c>
      <c r="H481" s="1172"/>
      <c r="I481" s="1172"/>
      <c r="J481" s="1172"/>
      <c r="K481" s="1172">
        <f t="shared" si="36"/>
        <v>3282000</v>
      </c>
      <c r="L481" s="1172"/>
      <c r="M481" s="34"/>
      <c r="N481" s="33"/>
      <c r="O481" s="1177"/>
      <c r="Q481" s="5"/>
    </row>
    <row r="482" spans="1:17" ht="22.5" customHeight="1" x14ac:dyDescent="0.3">
      <c r="A482" s="1207"/>
      <c r="B482" s="26" t="s">
        <v>63</v>
      </c>
      <c r="C482" s="46" t="s">
        <v>213</v>
      </c>
      <c r="D482" s="46" t="s">
        <v>577</v>
      </c>
      <c r="E482" s="1172">
        <v>37110224</v>
      </c>
      <c r="F482" s="1179"/>
      <c r="G482" s="1172">
        <v>11506924</v>
      </c>
      <c r="H482" s="1172">
        <v>25603300</v>
      </c>
      <c r="I482" s="1172"/>
      <c r="J482" s="1172"/>
      <c r="K482" s="1172">
        <f t="shared" si="36"/>
        <v>37110224</v>
      </c>
      <c r="L482" s="1172"/>
      <c r="M482" s="34" t="s">
        <v>582</v>
      </c>
      <c r="N482" s="33"/>
      <c r="O482" s="1177"/>
      <c r="Q482" s="5"/>
    </row>
    <row r="483" spans="1:17" ht="22.5" customHeight="1" x14ac:dyDescent="0.3">
      <c r="A483" s="1207"/>
      <c r="B483" s="26" t="s">
        <v>67</v>
      </c>
      <c r="C483" s="28" t="s">
        <v>579</v>
      </c>
      <c r="D483" s="28" t="s">
        <v>286</v>
      </c>
      <c r="E483" s="1172"/>
      <c r="F483" s="1179"/>
      <c r="G483" s="1172">
        <v>4853000</v>
      </c>
      <c r="H483" s="1172"/>
      <c r="I483" s="1172"/>
      <c r="J483" s="1172"/>
      <c r="K483" s="1172">
        <f t="shared" si="36"/>
        <v>4853000</v>
      </c>
      <c r="L483" s="1172"/>
      <c r="M483" s="34"/>
      <c r="N483" s="33"/>
      <c r="O483" s="1177"/>
      <c r="Q483" s="5"/>
    </row>
    <row r="484" spans="1:17" ht="20.25" thickBot="1" x14ac:dyDescent="0.35">
      <c r="A484" s="1234"/>
      <c r="B484" s="120"/>
      <c r="C484" s="161"/>
      <c r="D484" s="161"/>
      <c r="E484" s="161"/>
      <c r="F484" s="220"/>
      <c r="G484" s="161"/>
      <c r="H484" s="161"/>
      <c r="I484" s="161"/>
      <c r="J484" s="162"/>
      <c r="K484" s="56">
        <f>SUM(K470:K483)</f>
        <v>368189316</v>
      </c>
      <c r="L484" s="57">
        <f>SUM(L470:L475)</f>
        <v>0</v>
      </c>
      <c r="M484" s="58"/>
      <c r="N484" s="59"/>
      <c r="O484" s="60"/>
      <c r="Q484" s="5"/>
    </row>
    <row r="485" spans="1:17" ht="15.75" customHeight="1" x14ac:dyDescent="0.3">
      <c r="A485" s="1199" t="s">
        <v>583</v>
      </c>
      <c r="B485" s="26">
        <v>1</v>
      </c>
      <c r="C485" s="163" t="s">
        <v>584</v>
      </c>
      <c r="D485" s="155" t="s">
        <v>182</v>
      </c>
      <c r="E485" s="157"/>
      <c r="F485" s="1179"/>
      <c r="G485" s="157">
        <v>23240749</v>
      </c>
      <c r="H485" s="82"/>
      <c r="I485" s="82"/>
      <c r="J485" s="82"/>
      <c r="K485" s="1172">
        <f>SUM(G485:J485)</f>
        <v>23240749</v>
      </c>
      <c r="L485" s="26"/>
      <c r="M485" s="34"/>
      <c r="N485" s="33"/>
      <c r="O485" s="25"/>
      <c r="Q485" s="5"/>
    </row>
    <row r="486" spans="1:17" ht="15.75" customHeight="1" x14ac:dyDescent="0.3">
      <c r="A486" s="1199"/>
      <c r="B486" s="26"/>
      <c r="C486" s="80"/>
      <c r="D486" s="81"/>
      <c r="E486" s="82"/>
      <c r="F486" s="1179"/>
      <c r="G486" s="82"/>
      <c r="H486" s="82"/>
      <c r="I486" s="82"/>
      <c r="J486" s="82"/>
      <c r="K486" s="1172">
        <f>SUM(G486:J486)</f>
        <v>0</v>
      </c>
      <c r="L486" s="26">
        <f>IF(F486="",E486-K486,F486-K486)</f>
        <v>0</v>
      </c>
      <c r="M486" s="34"/>
      <c r="N486" s="33"/>
      <c r="O486" s="32"/>
      <c r="Q486" s="5"/>
    </row>
    <row r="487" spans="1:17" ht="16.5" customHeight="1" x14ac:dyDescent="0.3">
      <c r="A487" s="1199"/>
      <c r="B487" s="26"/>
      <c r="C487" s="80"/>
      <c r="D487" s="155"/>
      <c r="E487" s="82"/>
      <c r="F487" s="1179"/>
      <c r="G487" s="82"/>
      <c r="H487" s="82"/>
      <c r="I487" s="82"/>
      <c r="J487" s="82"/>
      <c r="K487" s="1172">
        <f>SUM(G487:J487)</f>
        <v>0</v>
      </c>
      <c r="L487" s="26"/>
      <c r="M487" s="49"/>
      <c r="N487" s="50"/>
      <c r="O487" s="32"/>
      <c r="Q487" s="5"/>
    </row>
    <row r="488" spans="1:17" ht="21.75" customHeight="1" thickBot="1" x14ac:dyDescent="0.35">
      <c r="A488" s="1200"/>
      <c r="B488" s="160"/>
      <c r="C488" s="161"/>
      <c r="D488" s="161"/>
      <c r="E488" s="161"/>
      <c r="F488" s="220"/>
      <c r="G488" s="161"/>
      <c r="H488" s="161"/>
      <c r="I488" s="161"/>
      <c r="J488" s="162"/>
      <c r="K488" s="56">
        <f>SUM(K485:K487)</f>
        <v>23240749</v>
      </c>
      <c r="L488" s="57">
        <f>SUM(L485:L487)</f>
        <v>0</v>
      </c>
      <c r="M488" s="58"/>
      <c r="N488" s="59"/>
      <c r="O488" s="60"/>
      <c r="Q488" s="5"/>
    </row>
    <row r="489" spans="1:17" ht="19.5" x14ac:dyDescent="0.3">
      <c r="A489" s="1199" t="s">
        <v>585</v>
      </c>
      <c r="B489" s="19" t="s">
        <v>194</v>
      </c>
      <c r="C489" s="80" t="s">
        <v>161</v>
      </c>
      <c r="D489" s="81" t="s">
        <v>483</v>
      </c>
      <c r="E489" s="82">
        <v>450000</v>
      </c>
      <c r="F489" s="1179"/>
      <c r="G489" s="82">
        <v>450000</v>
      </c>
      <c r="H489" s="82"/>
      <c r="I489" s="82"/>
      <c r="J489" s="82"/>
      <c r="K489" s="1172">
        <f>SUM(G489:J489)</f>
        <v>450000</v>
      </c>
      <c r="L489" s="26">
        <f>IF(F489="",E489-K489,F489-K489)</f>
        <v>0</v>
      </c>
      <c r="M489" s="34"/>
      <c r="N489" s="33"/>
      <c r="O489" s="25"/>
      <c r="Q489" s="5"/>
    </row>
    <row r="490" spans="1:17" ht="19.5" x14ac:dyDescent="0.3">
      <c r="A490" s="1199"/>
      <c r="B490" s="1173"/>
      <c r="C490" s="80" t="s">
        <v>586</v>
      </c>
      <c r="D490" s="81" t="s">
        <v>587</v>
      </c>
      <c r="E490" s="82">
        <v>500000</v>
      </c>
      <c r="F490" s="1179"/>
      <c r="G490" s="82">
        <v>500000</v>
      </c>
      <c r="H490" s="82"/>
      <c r="I490" s="82"/>
      <c r="J490" s="82"/>
      <c r="K490" s="1172"/>
      <c r="L490" s="1172"/>
      <c r="M490" s="34"/>
      <c r="N490" s="33"/>
      <c r="O490" s="1178"/>
      <c r="Q490" s="5"/>
    </row>
    <row r="491" spans="1:17" ht="19.5" x14ac:dyDescent="0.3">
      <c r="A491" s="1199"/>
      <c r="B491" s="26">
        <v>2</v>
      </c>
      <c r="C491" s="80" t="s">
        <v>99</v>
      </c>
      <c r="D491" s="81" t="s">
        <v>100</v>
      </c>
      <c r="E491" s="82">
        <v>23690000</v>
      </c>
      <c r="F491" s="1179"/>
      <c r="G491" s="82">
        <v>23690000</v>
      </c>
      <c r="H491" s="82"/>
      <c r="I491" s="82"/>
      <c r="J491" s="82"/>
      <c r="K491" s="1172">
        <f>SUM(G491:J491)</f>
        <v>23690000</v>
      </c>
      <c r="L491" s="1172"/>
      <c r="M491" s="34"/>
      <c r="N491" s="33"/>
      <c r="O491" s="32"/>
      <c r="Q491" s="5"/>
    </row>
    <row r="492" spans="1:17" ht="19.5" x14ac:dyDescent="0.3">
      <c r="A492" s="1199"/>
      <c r="B492" s="26"/>
      <c r="C492" s="80"/>
      <c r="D492" s="155"/>
      <c r="E492" s="82"/>
      <c r="F492" s="1179"/>
      <c r="G492" s="82"/>
      <c r="H492" s="82"/>
      <c r="I492" s="82"/>
      <c r="J492" s="82"/>
      <c r="K492" s="1172">
        <f>SUM(G492:J492)</f>
        <v>0</v>
      </c>
      <c r="L492" s="1172"/>
      <c r="M492" s="49"/>
      <c r="N492" s="50"/>
      <c r="O492" s="32"/>
      <c r="Q492" s="5"/>
    </row>
    <row r="493" spans="1:17" ht="19.5" x14ac:dyDescent="0.3">
      <c r="A493" s="1199"/>
      <c r="B493" s="26"/>
      <c r="C493" s="156"/>
      <c r="D493" s="155"/>
      <c r="E493" s="157"/>
      <c r="F493" s="1179"/>
      <c r="G493" s="157"/>
      <c r="H493" s="157"/>
      <c r="I493" s="157"/>
      <c r="J493" s="158"/>
      <c r="K493" s="1172">
        <f>SUM(G493:J493)</f>
        <v>0</v>
      </c>
      <c r="L493" s="1172"/>
      <c r="M493" s="49"/>
      <c r="N493" s="50"/>
      <c r="O493" s="32"/>
      <c r="Q493" s="5"/>
    </row>
    <row r="494" spans="1:17" ht="20.25" thickBot="1" x14ac:dyDescent="0.35">
      <c r="A494" s="1200"/>
      <c r="B494" s="160"/>
      <c r="C494" s="161"/>
      <c r="D494" s="161"/>
      <c r="E494" s="161"/>
      <c r="F494" s="220"/>
      <c r="G494" s="161"/>
      <c r="H494" s="161"/>
      <c r="I494" s="161"/>
      <c r="J494" s="162"/>
      <c r="K494" s="56">
        <f>SUM(K489:K493)</f>
        <v>24140000</v>
      </c>
      <c r="L494" s="57">
        <f>SUM(L489:L493)</f>
        <v>0</v>
      </c>
      <c r="M494" s="58"/>
      <c r="N494" s="59"/>
      <c r="O494" s="60"/>
      <c r="Q494" s="5"/>
    </row>
    <row r="495" spans="1:17" ht="3.75" customHeight="1" thickBot="1" x14ac:dyDescent="0.35">
      <c r="A495" s="200"/>
      <c r="B495" s="61"/>
      <c r="C495" s="62"/>
      <c r="D495" s="63"/>
      <c r="E495" s="61"/>
      <c r="F495" s="221"/>
      <c r="G495" s="61"/>
      <c r="H495" s="61"/>
      <c r="I495" s="61"/>
      <c r="J495" s="61"/>
      <c r="K495" s="61"/>
      <c r="L495" s="61"/>
      <c r="M495" s="64"/>
      <c r="N495" s="65"/>
      <c r="O495" s="65"/>
      <c r="Q495" s="5"/>
    </row>
    <row r="496" spans="1:17" ht="24" customHeight="1" x14ac:dyDescent="0.3">
      <c r="A496" s="1203" t="s">
        <v>588</v>
      </c>
      <c r="B496" s="19" t="s">
        <v>194</v>
      </c>
      <c r="C496" s="20" t="s">
        <v>369</v>
      </c>
      <c r="D496" s="21" t="s">
        <v>453</v>
      </c>
      <c r="E496" s="19"/>
      <c r="F496" s="225"/>
      <c r="G496" s="19">
        <v>11308000</v>
      </c>
      <c r="H496" s="19">
        <v>631000</v>
      </c>
      <c r="I496" s="19"/>
      <c r="J496" s="19"/>
      <c r="K496" s="19">
        <f t="shared" ref="K496:K502" si="37">SUM(G496:J496)</f>
        <v>11939000</v>
      </c>
      <c r="L496" s="26"/>
      <c r="M496" s="107"/>
      <c r="N496" s="24"/>
      <c r="O496" s="25"/>
      <c r="Q496" s="5"/>
    </row>
    <row r="497" spans="1:17" ht="24" customHeight="1" x14ac:dyDescent="0.3">
      <c r="A497" s="1204"/>
      <c r="B497" s="26" t="s">
        <v>196</v>
      </c>
      <c r="C497" s="27" t="s">
        <v>589</v>
      </c>
      <c r="D497" s="28" t="s">
        <v>400</v>
      </c>
      <c r="E497" s="26">
        <v>2000000</v>
      </c>
      <c r="F497" s="226"/>
      <c r="G497" s="26">
        <v>2000000</v>
      </c>
      <c r="H497" s="26"/>
      <c r="I497" s="26"/>
      <c r="J497" s="26"/>
      <c r="K497" s="26">
        <f t="shared" si="37"/>
        <v>2000000</v>
      </c>
      <c r="L497" s="26">
        <f t="shared" ref="L497:L502" si="38">IF(F497="",E497-K497,F497-K497)</f>
        <v>0</v>
      </c>
      <c r="M497" s="108"/>
      <c r="N497" s="33"/>
      <c r="O497" s="32"/>
      <c r="Q497" s="5"/>
    </row>
    <row r="498" spans="1:17" ht="29.25" customHeight="1" x14ac:dyDescent="0.3">
      <c r="A498" s="1204"/>
      <c r="B498" s="26" t="s">
        <v>20</v>
      </c>
      <c r="C498" s="27" t="s">
        <v>590</v>
      </c>
      <c r="D498" s="28" t="s">
        <v>403</v>
      </c>
      <c r="E498" s="26">
        <v>9500000</v>
      </c>
      <c r="F498" s="226"/>
      <c r="G498" s="26">
        <v>9500000</v>
      </c>
      <c r="H498" s="26"/>
      <c r="I498" s="26"/>
      <c r="J498" s="26"/>
      <c r="K498" s="26">
        <f t="shared" si="37"/>
        <v>9500000</v>
      </c>
      <c r="L498" s="26">
        <f t="shared" si="38"/>
        <v>0</v>
      </c>
      <c r="M498" s="108"/>
      <c r="N498" s="33"/>
      <c r="O498" s="32"/>
      <c r="Q498" s="5"/>
    </row>
    <row r="499" spans="1:17" ht="24" customHeight="1" x14ac:dyDescent="0.3">
      <c r="A499" s="1204"/>
      <c r="B499" s="26" t="s">
        <v>24</v>
      </c>
      <c r="C499" s="27"/>
      <c r="D499" s="28"/>
      <c r="E499" s="26"/>
      <c r="F499" s="226"/>
      <c r="G499" s="26"/>
      <c r="H499" s="26"/>
      <c r="I499" s="26"/>
      <c r="J499" s="26"/>
      <c r="K499" s="26">
        <f t="shared" si="37"/>
        <v>0</v>
      </c>
      <c r="L499" s="26">
        <f t="shared" si="38"/>
        <v>0</v>
      </c>
      <c r="M499" s="108"/>
      <c r="N499" s="33"/>
      <c r="O499" s="32"/>
      <c r="Q499" s="5"/>
    </row>
    <row r="500" spans="1:17" ht="24" customHeight="1" x14ac:dyDescent="0.3">
      <c r="A500" s="1204"/>
      <c r="B500" s="26" t="s">
        <v>26</v>
      </c>
      <c r="C500" s="27"/>
      <c r="D500" s="28"/>
      <c r="E500" s="26"/>
      <c r="F500" s="226"/>
      <c r="G500" s="26"/>
      <c r="H500" s="26"/>
      <c r="I500" s="26"/>
      <c r="J500" s="26"/>
      <c r="K500" s="26">
        <f t="shared" si="37"/>
        <v>0</v>
      </c>
      <c r="L500" s="26">
        <f t="shared" si="38"/>
        <v>0</v>
      </c>
      <c r="M500" s="108"/>
      <c r="N500" s="33"/>
      <c r="O500" s="32"/>
      <c r="Q500" s="5"/>
    </row>
    <row r="501" spans="1:17" ht="24" customHeight="1" x14ac:dyDescent="0.3">
      <c r="A501" s="1204"/>
      <c r="B501" s="26" t="s">
        <v>28</v>
      </c>
      <c r="C501" s="27"/>
      <c r="D501" s="28"/>
      <c r="E501" s="26"/>
      <c r="F501" s="226"/>
      <c r="G501" s="26"/>
      <c r="H501" s="26"/>
      <c r="I501" s="26"/>
      <c r="J501" s="26"/>
      <c r="K501" s="26">
        <f t="shared" si="37"/>
        <v>0</v>
      </c>
      <c r="L501" s="26">
        <f t="shared" si="38"/>
        <v>0</v>
      </c>
      <c r="M501" s="108"/>
      <c r="N501" s="33"/>
      <c r="O501" s="32"/>
      <c r="Q501" s="5"/>
    </row>
    <row r="502" spans="1:17" ht="24" customHeight="1" x14ac:dyDescent="0.3">
      <c r="A502" s="1204"/>
      <c r="B502" s="26" t="s">
        <v>30</v>
      </c>
      <c r="C502" s="47"/>
      <c r="D502" s="48"/>
      <c r="E502" s="29"/>
      <c r="F502" s="226"/>
      <c r="G502" s="29"/>
      <c r="H502" s="29"/>
      <c r="I502" s="29"/>
      <c r="J502" s="29"/>
      <c r="K502" s="26">
        <f t="shared" si="37"/>
        <v>0</v>
      </c>
      <c r="L502" s="26">
        <f t="shared" si="38"/>
        <v>0</v>
      </c>
      <c r="M502" s="173"/>
      <c r="N502" s="50"/>
      <c r="O502" s="32"/>
      <c r="Q502" s="5"/>
    </row>
    <row r="503" spans="1:17" ht="24" customHeight="1" thickBot="1" x14ac:dyDescent="0.35">
      <c r="A503" s="1206"/>
      <c r="B503" s="118"/>
      <c r="C503" s="118"/>
      <c r="D503" s="118" t="s">
        <v>2</v>
      </c>
      <c r="E503" s="118"/>
      <c r="F503" s="229"/>
      <c r="G503" s="118"/>
      <c r="H503" s="118"/>
      <c r="I503" s="118"/>
      <c r="J503" s="118"/>
      <c r="K503" s="56">
        <f>SUM(K496:K502)</f>
        <v>23439000</v>
      </c>
      <c r="L503" s="57">
        <f>SUM(L496:L502)</f>
        <v>0</v>
      </c>
      <c r="M503" s="106"/>
      <c r="N503" s="59"/>
      <c r="O503" s="60"/>
      <c r="Q503" s="5"/>
    </row>
    <row r="504" spans="1:17" ht="15.75" customHeight="1" x14ac:dyDescent="0.3">
      <c r="A504" s="201"/>
      <c r="B504" s="174"/>
      <c r="C504" s="174"/>
      <c r="D504" s="174"/>
      <c r="E504" s="174"/>
      <c r="F504" s="231"/>
      <c r="G504" s="174"/>
      <c r="H504" s="174"/>
      <c r="I504" s="174"/>
      <c r="J504" s="174"/>
      <c r="K504" s="175"/>
      <c r="L504" s="176"/>
      <c r="M504" s="145"/>
      <c r="N504" s="145"/>
      <c r="O504" s="145"/>
      <c r="Q504" s="5"/>
    </row>
    <row r="505" spans="1:17" ht="15.75" customHeight="1" x14ac:dyDescent="0.3">
      <c r="A505" s="201"/>
      <c r="B505" s="174"/>
      <c r="C505" s="174"/>
      <c r="D505" s="174"/>
      <c r="E505" s="174"/>
      <c r="F505" s="231"/>
      <c r="G505" s="174"/>
      <c r="H505" s="174"/>
      <c r="I505" s="174"/>
      <c r="J505" s="174"/>
      <c r="K505" s="175"/>
      <c r="L505" s="176"/>
      <c r="M505" s="145"/>
      <c r="N505" s="145"/>
      <c r="O505" s="145"/>
      <c r="Q505" s="5"/>
    </row>
    <row r="506" spans="1:17" ht="15.75" customHeight="1" x14ac:dyDescent="0.3">
      <c r="A506" s="201"/>
      <c r="B506" s="174"/>
      <c r="C506" s="174"/>
      <c r="D506" s="174"/>
      <c r="E506" s="174"/>
      <c r="F506" s="231"/>
      <c r="G506" s="174"/>
      <c r="H506" s="174"/>
      <c r="I506" s="174"/>
      <c r="J506" s="174"/>
      <c r="K506" s="175"/>
      <c r="L506" s="176"/>
      <c r="M506" s="145"/>
      <c r="N506" s="145"/>
      <c r="O506" s="145"/>
      <c r="Q506" s="5"/>
    </row>
    <row r="507" spans="1:17" ht="15.75" customHeight="1" x14ac:dyDescent="0.3">
      <c r="A507" s="201"/>
      <c r="B507" s="174"/>
      <c r="C507" s="174"/>
      <c r="D507" s="174"/>
      <c r="E507" s="174"/>
      <c r="F507" s="231"/>
      <c r="G507" s="174"/>
      <c r="H507" s="174"/>
      <c r="I507" s="174"/>
      <c r="J507" s="174"/>
      <c r="K507" s="175"/>
      <c r="L507" s="176"/>
      <c r="M507" s="145"/>
      <c r="N507" s="145"/>
      <c r="O507" s="145"/>
      <c r="Q507" s="5"/>
    </row>
    <row r="508" spans="1:17" x14ac:dyDescent="0.3">
      <c r="A508" s="201"/>
      <c r="B508" s="174"/>
      <c r="C508" s="174"/>
      <c r="D508" s="174"/>
      <c r="E508" s="174"/>
      <c r="F508" s="231"/>
      <c r="G508" s="174"/>
      <c r="H508" s="174"/>
      <c r="I508" s="174"/>
      <c r="J508" s="174"/>
      <c r="K508" s="175"/>
      <c r="L508" s="176"/>
      <c r="M508" s="145"/>
      <c r="N508" s="145"/>
      <c r="O508" s="145"/>
      <c r="Q508" s="5"/>
    </row>
    <row r="509" spans="1:17" ht="15.75" customHeight="1" x14ac:dyDescent="0.3">
      <c r="A509" s="201"/>
      <c r="B509" s="174"/>
      <c r="C509" s="174"/>
      <c r="D509" s="174"/>
      <c r="E509" s="174"/>
      <c r="F509" s="231"/>
      <c r="G509" s="174"/>
      <c r="H509" s="174"/>
      <c r="I509" s="174"/>
      <c r="J509" s="174"/>
      <c r="K509" s="1018"/>
      <c r="L509" s="1019"/>
      <c r="M509" s="145"/>
      <c r="N509" s="145"/>
      <c r="O509" s="145"/>
      <c r="Q509" s="5"/>
    </row>
    <row r="510" spans="1:17" x14ac:dyDescent="0.3">
      <c r="K510" s="1020">
        <f>K503+K494+K488+K484+K469+K466+K461+K456+K453+K448+K436+K419+K396+K383+K364+K355+K343+K323+K313+K290+K284+K278+K246+K237+K227+K213+K199+K174+K148+K140+K101+K61</f>
        <v>24457817791</v>
      </c>
      <c r="L510" s="1020">
        <f>L503+L494+L488+L484+L469+L466+L461+L456+L453+L448+L436+L419+L396+L383+L364+L355+L343+L323+L313+L290+L284+L278+L246+L237+L227+L213+L199+L174+L148+L140+L101+L61</f>
        <v>747283016</v>
      </c>
      <c r="Q510" s="5"/>
    </row>
  </sheetData>
  <autoFilter ref="A6:O313">
    <filterColumn colId="0">
      <filters>
        <filter val="NAM THUẬN_x000a_T19 _x000a_( tòa nhà Đức )"/>
      </filters>
    </filterColumn>
  </autoFilter>
  <mergeCells count="54">
    <mergeCell ref="A175:A198"/>
    <mergeCell ref="N5:O5"/>
    <mergeCell ref="A102:A140"/>
    <mergeCell ref="A141:A148"/>
    <mergeCell ref="A149:A174"/>
    <mergeCell ref="D104:D105"/>
    <mergeCell ref="F104:F105"/>
    <mergeCell ref="G104:G105"/>
    <mergeCell ref="H104:H105"/>
    <mergeCell ref="I104:I105"/>
    <mergeCell ref="K104:K105"/>
    <mergeCell ref="L104:L105"/>
    <mergeCell ref="A7:A61"/>
    <mergeCell ref="A62:A101"/>
    <mergeCell ref="F115:F116"/>
    <mergeCell ref="G115:G116"/>
    <mergeCell ref="A496:A503"/>
    <mergeCell ref="A470:A484"/>
    <mergeCell ref="A384:A396"/>
    <mergeCell ref="A467:A469"/>
    <mergeCell ref="A489:A494"/>
    <mergeCell ref="A485:A488"/>
    <mergeCell ref="A449:A453"/>
    <mergeCell ref="A457:A461"/>
    <mergeCell ref="A432:A436"/>
    <mergeCell ref="A462:A466"/>
    <mergeCell ref="A214:A227"/>
    <mergeCell ref="A365:A383"/>
    <mergeCell ref="A411:A419"/>
    <mergeCell ref="A454:A456"/>
    <mergeCell ref="A356:A364"/>
    <mergeCell ref="A445:A448"/>
    <mergeCell ref="A228:A237"/>
    <mergeCell ref="A2:L3"/>
    <mergeCell ref="L200:L201"/>
    <mergeCell ref="A345:A355"/>
    <mergeCell ref="I200:I201"/>
    <mergeCell ref="H200:H201"/>
    <mergeCell ref="G200:G201"/>
    <mergeCell ref="K200:K201"/>
    <mergeCell ref="A238:A246"/>
    <mergeCell ref="A315:A323"/>
    <mergeCell ref="A325:A343"/>
    <mergeCell ref="A247:A278"/>
    <mergeCell ref="F200:F201"/>
    <mergeCell ref="A291:A313"/>
    <mergeCell ref="A285:A290"/>
    <mergeCell ref="A200:A213"/>
    <mergeCell ref="A279:A284"/>
    <mergeCell ref="H115:H116"/>
    <mergeCell ref="I115:I116"/>
    <mergeCell ref="J115:J116"/>
    <mergeCell ref="K115:K116"/>
    <mergeCell ref="L115:L116"/>
  </mergeCells>
  <pageMargins left="0.70866141732283472" right="0.70866141732283472" top="0.74803149606299213" bottom="0.74803149606299213" header="0.31496062992125984" footer="0.31496062992125984"/>
  <pageSetup scale="35" orientation="landscape" r:id="rId1"/>
  <rowBreaks count="6" manualBreakCount="6">
    <brk id="101" max="16383" man="1"/>
    <brk id="174" max="16383" man="1"/>
    <brk id="246" max="16383" man="1"/>
    <brk id="290" max="16383" man="1"/>
    <brk id="364" max="16383" man="1"/>
    <brk id="396" max="16383" man="1"/>
  </rowBreaks>
  <colBreaks count="1" manualBreakCount="1">
    <brk id="12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4"/>
  <sheetViews>
    <sheetView workbookViewId="0">
      <selection activeCell="B14" sqref="B14"/>
    </sheetView>
  </sheetViews>
  <sheetFormatPr defaultColWidth="9.28515625" defaultRowHeight="15" x14ac:dyDescent="0.25"/>
  <cols>
    <col min="1" max="1" width="9.28515625" style="686"/>
    <col min="2" max="2" width="15.42578125" style="686" bestFit="1" customWidth="1"/>
    <col min="3" max="3" width="54.5703125" style="686" customWidth="1"/>
    <col min="4" max="4" width="66.5703125" style="686" customWidth="1"/>
    <col min="5" max="5" width="12.5703125" style="686" hidden="1" customWidth="1"/>
    <col min="6" max="6" width="19.42578125" style="686" bestFit="1" customWidth="1"/>
    <col min="7" max="8" width="19.42578125" style="686" customWidth="1"/>
    <col min="9" max="9" width="23.42578125" style="686" customWidth="1"/>
    <col min="10" max="10" width="17.28515625" style="686" customWidth="1"/>
    <col min="11" max="11" width="15.7109375" style="686" customWidth="1"/>
    <col min="12" max="16384" width="9.28515625" style="686"/>
  </cols>
  <sheetData>
    <row r="1" spans="1:11" ht="28.5" x14ac:dyDescent="0.25">
      <c r="A1" s="875" t="s">
        <v>634</v>
      </c>
      <c r="B1" s="875" t="s">
        <v>4</v>
      </c>
      <c r="C1" s="875" t="s">
        <v>6</v>
      </c>
      <c r="D1" s="876" t="s">
        <v>7</v>
      </c>
      <c r="E1" s="877" t="s">
        <v>8</v>
      </c>
      <c r="F1" s="880" t="s">
        <v>934</v>
      </c>
      <c r="G1" s="880" t="s">
        <v>1916</v>
      </c>
      <c r="H1" s="880" t="s">
        <v>604</v>
      </c>
      <c r="I1" s="875" t="s">
        <v>605</v>
      </c>
      <c r="J1" s="875" t="s">
        <v>1917</v>
      </c>
      <c r="K1" s="1068" t="s">
        <v>1918</v>
      </c>
    </row>
    <row r="2" spans="1:11" x14ac:dyDescent="0.25">
      <c r="A2" s="1187">
        <v>1</v>
      </c>
      <c r="B2" s="976" t="s">
        <v>1919</v>
      </c>
      <c r="C2" s="976" t="s">
        <v>1920</v>
      </c>
      <c r="D2" s="976"/>
      <c r="E2" s="976"/>
      <c r="F2" s="1024">
        <v>100000</v>
      </c>
      <c r="G2" s="1025"/>
      <c r="H2" s="1024"/>
      <c r="I2" s="1025">
        <v>44074</v>
      </c>
      <c r="K2" s="1068" t="s">
        <v>1921</v>
      </c>
    </row>
    <row r="3" spans="1:11" x14ac:dyDescent="0.25">
      <c r="A3" s="1187">
        <f>1+A2</f>
        <v>2</v>
      </c>
      <c r="B3" s="976" t="s">
        <v>1919</v>
      </c>
      <c r="C3" s="976" t="s">
        <v>1922</v>
      </c>
      <c r="D3" s="976"/>
      <c r="E3" s="976"/>
      <c r="F3" s="1024">
        <v>364000</v>
      </c>
      <c r="G3" s="1025"/>
      <c r="H3" s="1024"/>
      <c r="I3" s="1025">
        <v>44074</v>
      </c>
      <c r="K3" s="1068" t="s">
        <v>1923</v>
      </c>
    </row>
    <row r="4" spans="1:11" x14ac:dyDescent="0.25">
      <c r="A4" s="1187">
        <f t="shared" ref="A4:A67" si="0">1+A3</f>
        <v>3</v>
      </c>
      <c r="B4" s="976" t="s">
        <v>1919</v>
      </c>
      <c r="C4" s="976" t="s">
        <v>1924</v>
      </c>
      <c r="D4" s="976"/>
      <c r="E4" s="976"/>
      <c r="F4" s="1024">
        <v>500000</v>
      </c>
      <c r="G4" s="1025"/>
      <c r="H4" s="1024"/>
      <c r="I4" s="1024" t="s">
        <v>1925</v>
      </c>
      <c r="K4" s="1068" t="s">
        <v>1926</v>
      </c>
    </row>
    <row r="5" spans="1:11" x14ac:dyDescent="0.25">
      <c r="A5" s="1187">
        <f t="shared" si="0"/>
        <v>4</v>
      </c>
      <c r="B5" s="976" t="s">
        <v>1919</v>
      </c>
      <c r="C5" s="1044" t="s">
        <v>1927</v>
      </c>
      <c r="D5" s="976"/>
      <c r="E5" s="976"/>
      <c r="F5" s="1024">
        <v>1782000</v>
      </c>
      <c r="G5" s="1025"/>
      <c r="H5" s="1024"/>
      <c r="I5" s="1024"/>
      <c r="K5" s="1069" t="s">
        <v>1928</v>
      </c>
    </row>
    <row r="6" spans="1:11" x14ac:dyDescent="0.25">
      <c r="A6" s="1187">
        <f t="shared" si="0"/>
        <v>5</v>
      </c>
      <c r="B6" s="976" t="s">
        <v>1919</v>
      </c>
      <c r="C6" s="1044" t="s">
        <v>1927</v>
      </c>
      <c r="D6" s="976"/>
      <c r="E6" s="976"/>
      <c r="F6" s="1024">
        <v>215000</v>
      </c>
      <c r="G6" s="1025"/>
      <c r="H6" s="1024"/>
      <c r="I6" s="1025">
        <v>44077</v>
      </c>
    </row>
    <row r="7" spans="1:11" x14ac:dyDescent="0.25">
      <c r="A7" s="1187">
        <f t="shared" si="0"/>
        <v>6</v>
      </c>
      <c r="B7" s="976" t="s">
        <v>1919</v>
      </c>
      <c r="C7" s="976" t="s">
        <v>1929</v>
      </c>
      <c r="D7" s="976"/>
      <c r="E7" s="976"/>
      <c r="F7" s="1024">
        <v>264000</v>
      </c>
      <c r="G7" s="1025"/>
      <c r="H7" s="1024"/>
      <c r="I7" s="1024"/>
    </row>
    <row r="8" spans="1:11" x14ac:dyDescent="0.25">
      <c r="A8" s="1187">
        <f t="shared" si="0"/>
        <v>7</v>
      </c>
      <c r="B8" s="976" t="s">
        <v>1919</v>
      </c>
      <c r="C8" s="976" t="s">
        <v>1930</v>
      </c>
      <c r="D8" s="976"/>
      <c r="E8" s="976"/>
      <c r="F8" s="1024">
        <v>1820000</v>
      </c>
      <c r="G8" s="1025"/>
      <c r="H8" s="1024"/>
      <c r="I8" s="1024"/>
    </row>
    <row r="9" spans="1:11" x14ac:dyDescent="0.25">
      <c r="A9" s="1187">
        <f t="shared" si="0"/>
        <v>8</v>
      </c>
      <c r="B9" s="976" t="s">
        <v>1919</v>
      </c>
      <c r="C9" s="976" t="s">
        <v>1924</v>
      </c>
      <c r="D9" s="976"/>
      <c r="E9" s="976"/>
      <c r="F9" s="1024">
        <v>3649360</v>
      </c>
      <c r="G9" s="1025"/>
      <c r="H9" s="1024"/>
      <c r="I9" s="1024"/>
    </row>
    <row r="10" spans="1:11" x14ac:dyDescent="0.25">
      <c r="A10" s="1187">
        <f t="shared" si="0"/>
        <v>9</v>
      </c>
      <c r="B10" s="976" t="s">
        <v>1919</v>
      </c>
      <c r="C10" s="976" t="s">
        <v>1931</v>
      </c>
      <c r="D10" s="976"/>
      <c r="E10" s="976"/>
      <c r="F10" s="1024">
        <v>14000000</v>
      </c>
      <c r="G10" s="1025"/>
      <c r="H10" s="1024"/>
      <c r="I10" s="1024"/>
    </row>
    <row r="11" spans="1:11" x14ac:dyDescent="0.25">
      <c r="A11" s="1187">
        <f t="shared" si="0"/>
        <v>10</v>
      </c>
      <c r="B11" s="976" t="s">
        <v>1919</v>
      </c>
      <c r="C11" s="976" t="s">
        <v>1932</v>
      </c>
      <c r="D11" s="976"/>
      <c r="E11" s="976"/>
      <c r="F11" s="1024">
        <v>2530000</v>
      </c>
      <c r="G11" s="1025"/>
      <c r="H11" s="1024"/>
      <c r="I11" s="1024"/>
    </row>
    <row r="12" spans="1:11" x14ac:dyDescent="0.25">
      <c r="A12" s="1187">
        <f t="shared" si="0"/>
        <v>11</v>
      </c>
      <c r="B12" s="976" t="s">
        <v>1919</v>
      </c>
      <c r="C12" s="976" t="s">
        <v>1933</v>
      </c>
      <c r="D12" s="976"/>
      <c r="E12" s="976"/>
      <c r="F12" s="1024">
        <v>591100</v>
      </c>
      <c r="G12" s="1025"/>
      <c r="H12" s="1024"/>
      <c r="I12" s="1024"/>
    </row>
    <row r="13" spans="1:11" x14ac:dyDescent="0.25">
      <c r="A13" s="1187">
        <f t="shared" si="0"/>
        <v>12</v>
      </c>
      <c r="B13" s="976" t="s">
        <v>1919</v>
      </c>
      <c r="C13" s="976" t="s">
        <v>1934</v>
      </c>
      <c r="D13" s="976"/>
      <c r="E13" s="976"/>
      <c r="F13" s="1024">
        <v>859050</v>
      </c>
      <c r="G13" s="1025"/>
      <c r="H13" s="1024"/>
      <c r="I13" s="1024"/>
    </row>
    <row r="14" spans="1:11" x14ac:dyDescent="0.25">
      <c r="A14" s="1187">
        <f t="shared" si="0"/>
        <v>13</v>
      </c>
      <c r="B14" s="976" t="s">
        <v>1919</v>
      </c>
      <c r="C14" s="976" t="s">
        <v>1935</v>
      </c>
      <c r="D14" s="976"/>
      <c r="E14" s="976"/>
      <c r="F14" s="1024">
        <v>750000</v>
      </c>
      <c r="G14" s="1025"/>
      <c r="H14" s="1024"/>
      <c r="I14" s="976" t="s">
        <v>1936</v>
      </c>
    </row>
    <row r="15" spans="1:11" x14ac:dyDescent="0.25">
      <c r="A15" s="1187">
        <f t="shared" si="0"/>
        <v>14</v>
      </c>
      <c r="B15" s="976" t="s">
        <v>1919</v>
      </c>
      <c r="C15" s="976" t="s">
        <v>1937</v>
      </c>
      <c r="D15" s="976"/>
      <c r="E15" s="976"/>
      <c r="F15" s="1024">
        <v>37523689</v>
      </c>
      <c r="G15" s="1025"/>
      <c r="H15" s="1024"/>
      <c r="I15" s="1024"/>
    </row>
    <row r="16" spans="1:11" x14ac:dyDescent="0.25">
      <c r="A16" s="1187">
        <f t="shared" si="0"/>
        <v>15</v>
      </c>
      <c r="B16" s="976" t="s">
        <v>1919</v>
      </c>
      <c r="C16" s="976" t="s">
        <v>1938</v>
      </c>
      <c r="D16" s="976"/>
      <c r="E16" s="976"/>
      <c r="F16" s="1024">
        <v>165000</v>
      </c>
      <c r="G16" s="1025"/>
      <c r="H16" s="1024"/>
      <c r="I16" s="1024"/>
    </row>
    <row r="17" spans="1:9" x14ac:dyDescent="0.25">
      <c r="A17" s="1187">
        <f t="shared" si="0"/>
        <v>16</v>
      </c>
      <c r="B17" s="976" t="s">
        <v>1919</v>
      </c>
      <c r="C17" s="976" t="s">
        <v>1939</v>
      </c>
      <c r="D17" s="976"/>
      <c r="E17" s="976"/>
      <c r="F17" s="1024">
        <v>219000</v>
      </c>
      <c r="G17" s="1025"/>
      <c r="H17" s="1024"/>
      <c r="I17" s="1024"/>
    </row>
    <row r="18" spans="1:9" x14ac:dyDescent="0.25">
      <c r="A18" s="1187">
        <f t="shared" si="0"/>
        <v>17</v>
      </c>
      <c r="B18" s="976" t="s">
        <v>1919</v>
      </c>
      <c r="C18" s="976" t="s">
        <v>1940</v>
      </c>
      <c r="D18" s="976"/>
      <c r="E18" s="976"/>
      <c r="F18" s="1024">
        <v>186000</v>
      </c>
      <c r="G18" s="1025"/>
      <c r="H18" s="1024"/>
      <c r="I18" s="1024"/>
    </row>
    <row r="19" spans="1:9" x14ac:dyDescent="0.25">
      <c r="A19" s="1187">
        <f t="shared" si="0"/>
        <v>18</v>
      </c>
      <c r="B19" s="976" t="s">
        <v>1919</v>
      </c>
      <c r="C19" s="976" t="s">
        <v>1939</v>
      </c>
      <c r="D19" s="976"/>
      <c r="E19" s="976"/>
      <c r="F19" s="1024">
        <v>8778000</v>
      </c>
      <c r="G19" s="1025"/>
      <c r="H19" s="1024"/>
      <c r="I19" s="1024"/>
    </row>
    <row r="20" spans="1:9" x14ac:dyDescent="0.25">
      <c r="A20" s="1187">
        <f t="shared" si="0"/>
        <v>19</v>
      </c>
      <c r="B20" s="976" t="s">
        <v>1919</v>
      </c>
      <c r="C20" s="976" t="s">
        <v>1941</v>
      </c>
      <c r="D20" s="976"/>
      <c r="E20" s="976"/>
      <c r="F20" s="1024">
        <v>2500000</v>
      </c>
      <c r="G20" s="1025"/>
      <c r="H20" s="1024"/>
      <c r="I20" s="1024"/>
    </row>
    <row r="21" spans="1:9" x14ac:dyDescent="0.25">
      <c r="A21" s="1187">
        <f t="shared" si="0"/>
        <v>20</v>
      </c>
      <c r="B21" s="976" t="s">
        <v>1919</v>
      </c>
      <c r="C21" s="976" t="s">
        <v>1942</v>
      </c>
      <c r="D21" s="976"/>
      <c r="E21" s="976"/>
      <c r="F21" s="1024">
        <v>600000</v>
      </c>
      <c r="G21" s="1025"/>
      <c r="H21" s="1024"/>
      <c r="I21" s="1024"/>
    </row>
    <row r="22" spans="1:9" x14ac:dyDescent="0.25">
      <c r="A22" s="1187">
        <f t="shared" si="0"/>
        <v>21</v>
      </c>
      <c r="B22" s="976" t="s">
        <v>1919</v>
      </c>
      <c r="C22" s="976" t="s">
        <v>1943</v>
      </c>
      <c r="D22" s="976"/>
      <c r="E22" s="976"/>
      <c r="F22" s="1024">
        <v>941999</v>
      </c>
      <c r="G22" s="1025"/>
      <c r="H22" s="1024"/>
      <c r="I22" s="1024"/>
    </row>
    <row r="23" spans="1:9" x14ac:dyDescent="0.25">
      <c r="A23" s="1187">
        <f t="shared" si="0"/>
        <v>22</v>
      </c>
      <c r="B23" s="976" t="s">
        <v>1919</v>
      </c>
      <c r="C23" s="972" t="s">
        <v>1944</v>
      </c>
      <c r="D23" s="976"/>
      <c r="E23" s="976"/>
      <c r="F23" s="1024">
        <v>416000</v>
      </c>
      <c r="G23" s="1025"/>
      <c r="H23" s="1024"/>
      <c r="I23" s="1024"/>
    </row>
    <row r="24" spans="1:9" x14ac:dyDescent="0.25">
      <c r="A24" s="1187">
        <f t="shared" si="0"/>
        <v>23</v>
      </c>
      <c r="B24" s="976" t="s">
        <v>1919</v>
      </c>
      <c r="C24" s="976" t="s">
        <v>1940</v>
      </c>
      <c r="D24" s="976"/>
      <c r="E24" s="976"/>
      <c r="F24" s="1024">
        <v>1960000</v>
      </c>
      <c r="G24" s="1025"/>
      <c r="H24" s="1024"/>
      <c r="I24" s="1024" t="s">
        <v>1945</v>
      </c>
    </row>
    <row r="25" spans="1:9" x14ac:dyDescent="0.25">
      <c r="A25" s="1187">
        <f t="shared" si="0"/>
        <v>24</v>
      </c>
      <c r="B25" s="976" t="s">
        <v>1919</v>
      </c>
      <c r="C25" s="976" t="s">
        <v>1943</v>
      </c>
      <c r="D25" s="976"/>
      <c r="E25" s="976"/>
      <c r="F25" s="1024">
        <v>157000</v>
      </c>
      <c r="G25" s="1025"/>
      <c r="H25" s="1024"/>
      <c r="I25" s="1024"/>
    </row>
    <row r="26" spans="1:9" x14ac:dyDescent="0.25">
      <c r="A26" s="1187">
        <f t="shared" si="0"/>
        <v>25</v>
      </c>
      <c r="B26" s="976" t="s">
        <v>1919</v>
      </c>
      <c r="C26" s="976" t="s">
        <v>1946</v>
      </c>
      <c r="D26" s="976"/>
      <c r="E26" s="976"/>
      <c r="F26" s="1024">
        <v>500000</v>
      </c>
      <c r="G26" s="1025"/>
      <c r="H26" s="1024"/>
      <c r="I26" s="976"/>
    </row>
    <row r="27" spans="1:9" x14ac:dyDescent="0.25">
      <c r="A27" s="1187">
        <f t="shared" si="0"/>
        <v>26</v>
      </c>
      <c r="B27" s="976" t="s">
        <v>1919</v>
      </c>
      <c r="C27" s="976" t="s">
        <v>1947</v>
      </c>
      <c r="D27" s="976"/>
      <c r="E27" s="976"/>
      <c r="F27" s="1024">
        <v>250000</v>
      </c>
      <c r="G27" s="1025"/>
      <c r="H27" s="1024"/>
      <c r="I27" s="976"/>
    </row>
    <row r="28" spans="1:9" x14ac:dyDescent="0.25">
      <c r="A28" s="1187">
        <f t="shared" si="0"/>
        <v>27</v>
      </c>
      <c r="B28" s="976" t="s">
        <v>1919</v>
      </c>
      <c r="C28" s="976" t="s">
        <v>1948</v>
      </c>
      <c r="D28" s="976"/>
      <c r="E28" s="976"/>
      <c r="F28" s="1024">
        <v>1003000</v>
      </c>
      <c r="G28" s="1025"/>
      <c r="H28" s="1024"/>
      <c r="I28" s="976"/>
    </row>
    <row r="29" spans="1:9" x14ac:dyDescent="0.25">
      <c r="A29" s="1187">
        <f t="shared" si="0"/>
        <v>28</v>
      </c>
      <c r="B29" s="976" t="s">
        <v>1919</v>
      </c>
      <c r="C29" s="1026" t="s">
        <v>1949</v>
      </c>
      <c r="D29" s="976"/>
      <c r="E29" s="1026"/>
      <c r="F29" s="1027">
        <v>1500000</v>
      </c>
      <c r="G29" s="1045"/>
      <c r="H29" s="1027"/>
      <c r="I29" s="976" t="s">
        <v>1950</v>
      </c>
    </row>
    <row r="30" spans="1:9" x14ac:dyDescent="0.25">
      <c r="A30" s="1187">
        <f t="shared" si="0"/>
        <v>29</v>
      </c>
      <c r="B30" s="976" t="s">
        <v>1919</v>
      </c>
      <c r="C30" s="976" t="s">
        <v>1951</v>
      </c>
      <c r="D30" s="976"/>
      <c r="E30" s="976"/>
      <c r="F30" s="1024">
        <v>502348</v>
      </c>
      <c r="G30" s="1025"/>
      <c r="H30" s="1024"/>
      <c r="I30" s="976"/>
    </row>
    <row r="31" spans="1:9" x14ac:dyDescent="0.25">
      <c r="A31" s="1187">
        <f t="shared" si="0"/>
        <v>30</v>
      </c>
      <c r="B31" s="976" t="s">
        <v>1919</v>
      </c>
      <c r="C31" s="976" t="s">
        <v>1952</v>
      </c>
      <c r="D31" s="976"/>
      <c r="E31" s="976"/>
      <c r="F31" s="1024">
        <v>9490000</v>
      </c>
      <c r="G31" s="1025"/>
      <c r="H31" s="1024"/>
      <c r="I31" s="976"/>
    </row>
    <row r="32" spans="1:9" x14ac:dyDescent="0.25">
      <c r="A32" s="1187">
        <f t="shared" si="0"/>
        <v>31</v>
      </c>
      <c r="B32" s="976" t="s">
        <v>1919</v>
      </c>
      <c r="C32" s="976" t="s">
        <v>1953</v>
      </c>
      <c r="D32" s="976"/>
      <c r="E32" s="976"/>
      <c r="F32" s="1024">
        <v>515000</v>
      </c>
      <c r="G32" s="1025"/>
      <c r="H32" s="1024"/>
      <c r="I32" s="976"/>
    </row>
    <row r="33" spans="1:9" x14ac:dyDescent="0.25">
      <c r="A33" s="1187">
        <f t="shared" si="0"/>
        <v>32</v>
      </c>
      <c r="B33" s="976" t="s">
        <v>1919</v>
      </c>
      <c r="C33" s="976" t="s">
        <v>1954</v>
      </c>
      <c r="D33" s="976"/>
      <c r="E33" s="976"/>
      <c r="F33" s="1024">
        <v>6196623</v>
      </c>
      <c r="G33" s="1025"/>
      <c r="H33" s="1024"/>
      <c r="I33" s="976"/>
    </row>
    <row r="34" spans="1:9" x14ac:dyDescent="0.25">
      <c r="A34" s="1187">
        <f t="shared" si="0"/>
        <v>33</v>
      </c>
      <c r="B34" s="976" t="s">
        <v>1919</v>
      </c>
      <c r="C34" s="976" t="s">
        <v>1940</v>
      </c>
      <c r="D34" s="976"/>
      <c r="E34" s="976"/>
      <c r="F34" s="1024">
        <v>270000</v>
      </c>
      <c r="G34" s="1025"/>
      <c r="H34" s="1024"/>
      <c r="I34" s="976"/>
    </row>
    <row r="35" spans="1:9" x14ac:dyDescent="0.25">
      <c r="A35" s="1187">
        <f t="shared" si="0"/>
        <v>34</v>
      </c>
      <c r="B35" s="976" t="s">
        <v>1919</v>
      </c>
      <c r="C35" s="976" t="s">
        <v>1943</v>
      </c>
      <c r="D35" s="976"/>
      <c r="E35" s="976"/>
      <c r="F35" s="1024">
        <v>156000</v>
      </c>
      <c r="G35" s="1025"/>
      <c r="H35" s="1024"/>
      <c r="I35" s="976"/>
    </row>
    <row r="36" spans="1:9" x14ac:dyDescent="0.25">
      <c r="A36" s="1187">
        <f t="shared" si="0"/>
        <v>35</v>
      </c>
      <c r="B36" s="976" t="s">
        <v>1919</v>
      </c>
      <c r="C36" s="976" t="s">
        <v>1943</v>
      </c>
      <c r="D36" s="976"/>
      <c r="E36" s="976"/>
      <c r="F36" s="1024">
        <v>429000</v>
      </c>
      <c r="G36" s="1025"/>
      <c r="H36" s="1024"/>
      <c r="I36" s="976"/>
    </row>
    <row r="37" spans="1:9" x14ac:dyDescent="0.25">
      <c r="A37" s="1187">
        <f t="shared" si="0"/>
        <v>36</v>
      </c>
      <c r="B37" s="976" t="s">
        <v>1919</v>
      </c>
      <c r="C37" s="976" t="s">
        <v>1943</v>
      </c>
      <c r="D37" s="976"/>
      <c r="E37" s="976"/>
      <c r="F37" s="1024">
        <v>193000</v>
      </c>
      <c r="G37" s="1025"/>
      <c r="H37" s="1024"/>
      <c r="I37" s="976"/>
    </row>
    <row r="38" spans="1:9" x14ac:dyDescent="0.25">
      <c r="A38" s="1187">
        <f t="shared" si="0"/>
        <v>37</v>
      </c>
      <c r="B38" s="976" t="s">
        <v>1919</v>
      </c>
      <c r="C38" s="976" t="s">
        <v>1955</v>
      </c>
      <c r="D38" s="976"/>
      <c r="E38" s="976"/>
      <c r="F38" s="1024">
        <v>16535405</v>
      </c>
      <c r="G38" s="1025"/>
      <c r="H38" s="1024"/>
      <c r="I38" s="976"/>
    </row>
    <row r="39" spans="1:9" x14ac:dyDescent="0.25">
      <c r="A39" s="1187">
        <f t="shared" si="0"/>
        <v>38</v>
      </c>
      <c r="B39" s="976" t="s">
        <v>1919</v>
      </c>
      <c r="C39" s="976" t="s">
        <v>1956</v>
      </c>
      <c r="D39" s="976"/>
      <c r="E39" s="976"/>
      <c r="F39" s="1024">
        <v>41529600</v>
      </c>
      <c r="G39" s="1025"/>
      <c r="H39" s="1024"/>
      <c r="I39" s="976"/>
    </row>
    <row r="40" spans="1:9" x14ac:dyDescent="0.25">
      <c r="A40" s="1187">
        <f t="shared" si="0"/>
        <v>39</v>
      </c>
      <c r="B40" s="976" t="s">
        <v>1957</v>
      </c>
      <c r="C40" s="976" t="s">
        <v>1958</v>
      </c>
      <c r="D40" s="976"/>
      <c r="E40" s="976"/>
      <c r="F40" s="1024">
        <v>28000000</v>
      </c>
      <c r="G40" s="1025"/>
      <c r="H40" s="1024"/>
      <c r="I40" s="976" t="s">
        <v>1959</v>
      </c>
    </row>
    <row r="41" spans="1:9" x14ac:dyDescent="0.25">
      <c r="A41" s="1187">
        <f t="shared" si="0"/>
        <v>40</v>
      </c>
      <c r="B41" s="976" t="s">
        <v>1919</v>
      </c>
      <c r="C41" s="976" t="s">
        <v>1960</v>
      </c>
      <c r="D41" s="976"/>
      <c r="E41" s="976"/>
      <c r="F41" s="1024">
        <v>6000000</v>
      </c>
      <c r="G41" s="1025"/>
      <c r="H41" s="1024"/>
      <c r="I41" s="976"/>
    </row>
    <row r="42" spans="1:9" x14ac:dyDescent="0.25">
      <c r="A42" s="1187">
        <f t="shared" si="0"/>
        <v>41</v>
      </c>
      <c r="B42" s="976" t="s">
        <v>1919</v>
      </c>
      <c r="C42" s="1026" t="s">
        <v>1949</v>
      </c>
      <c r="D42" s="976"/>
      <c r="E42" s="1026"/>
      <c r="F42" s="1027">
        <v>24900000</v>
      </c>
      <c r="G42" s="1045"/>
      <c r="H42" s="1027"/>
      <c r="I42" s="976"/>
    </row>
    <row r="43" spans="1:9" x14ac:dyDescent="0.25">
      <c r="A43" s="1187">
        <f t="shared" si="0"/>
        <v>42</v>
      </c>
      <c r="B43" s="976" t="s">
        <v>1919</v>
      </c>
      <c r="C43" s="976" t="s">
        <v>1961</v>
      </c>
      <c r="D43" s="976"/>
      <c r="E43" s="976"/>
      <c r="F43" s="1024">
        <v>500000</v>
      </c>
      <c r="G43" s="1025"/>
      <c r="H43" s="1024"/>
      <c r="I43" s="976"/>
    </row>
    <row r="44" spans="1:9" x14ac:dyDescent="0.25">
      <c r="A44" s="1187">
        <f t="shared" si="0"/>
        <v>43</v>
      </c>
      <c r="B44" s="976" t="s">
        <v>1919</v>
      </c>
      <c r="C44" s="976" t="s">
        <v>1962</v>
      </c>
      <c r="D44" s="976"/>
      <c r="E44" s="976"/>
      <c r="F44" s="1024">
        <v>125000</v>
      </c>
      <c r="G44" s="1025"/>
      <c r="H44" s="1024"/>
      <c r="I44" s="976"/>
    </row>
    <row r="45" spans="1:9" x14ac:dyDescent="0.25">
      <c r="A45" s="1187">
        <f t="shared" si="0"/>
        <v>44</v>
      </c>
      <c r="B45" s="976" t="s">
        <v>1919</v>
      </c>
      <c r="C45" s="976" t="s">
        <v>1963</v>
      </c>
      <c r="D45" s="976"/>
      <c r="E45" s="976"/>
      <c r="F45" s="1024">
        <v>4920000</v>
      </c>
      <c r="G45" s="1025"/>
      <c r="H45" s="1024"/>
      <c r="I45" s="976"/>
    </row>
    <row r="46" spans="1:9" x14ac:dyDescent="0.25">
      <c r="A46" s="1187">
        <f t="shared" si="0"/>
        <v>45</v>
      </c>
      <c r="B46" s="976" t="s">
        <v>1919</v>
      </c>
      <c r="C46" s="976" t="s">
        <v>1964</v>
      </c>
      <c r="D46" s="976"/>
      <c r="E46" s="976"/>
      <c r="F46" s="1024">
        <v>101500000</v>
      </c>
      <c r="G46" s="1025"/>
      <c r="H46" s="1024"/>
      <c r="I46" s="976" t="s">
        <v>1965</v>
      </c>
    </row>
    <row r="47" spans="1:9" x14ac:dyDescent="0.25">
      <c r="A47" s="1187">
        <f t="shared" si="0"/>
        <v>46</v>
      </c>
      <c r="B47" s="976" t="s">
        <v>1919</v>
      </c>
      <c r="C47" s="976" t="s">
        <v>1940</v>
      </c>
      <c r="D47" s="976"/>
      <c r="E47" s="976"/>
      <c r="F47" s="1024">
        <v>222000</v>
      </c>
      <c r="G47" s="1025"/>
      <c r="H47" s="1024"/>
      <c r="I47" s="976"/>
    </row>
    <row r="48" spans="1:9" x14ac:dyDescent="0.25">
      <c r="A48" s="1187">
        <f t="shared" si="0"/>
        <v>47</v>
      </c>
      <c r="B48" s="976" t="s">
        <v>1919</v>
      </c>
      <c r="C48" s="976" t="s">
        <v>1938</v>
      </c>
      <c r="D48" s="976"/>
      <c r="E48" s="976"/>
      <c r="F48" s="1024">
        <v>114000</v>
      </c>
      <c r="G48" s="1025"/>
      <c r="H48" s="1024"/>
      <c r="I48" s="976"/>
    </row>
    <row r="49" spans="1:11" x14ac:dyDescent="0.25">
      <c r="A49" s="1187">
        <f t="shared" si="0"/>
        <v>48</v>
      </c>
      <c r="B49" s="976" t="s">
        <v>1919</v>
      </c>
      <c r="C49" s="976" t="s">
        <v>1934</v>
      </c>
      <c r="D49" s="976"/>
      <c r="E49" s="976"/>
      <c r="F49" s="1024">
        <v>10736249</v>
      </c>
      <c r="G49" s="1025"/>
      <c r="H49" s="1024"/>
      <c r="I49" s="976"/>
    </row>
    <row r="50" spans="1:11" x14ac:dyDescent="0.25">
      <c r="A50" s="1187">
        <f t="shared" si="0"/>
        <v>49</v>
      </c>
      <c r="B50" s="976" t="s">
        <v>1919</v>
      </c>
      <c r="C50" s="1026" t="s">
        <v>1966</v>
      </c>
      <c r="D50" s="976"/>
      <c r="E50" s="976"/>
      <c r="F50" s="1027">
        <f>78132850-1500000-24900000</f>
        <v>51732850</v>
      </c>
      <c r="G50" s="1045"/>
      <c r="H50" s="1027"/>
      <c r="I50" s="976"/>
      <c r="J50" s="1028">
        <f>F29+F42+F50</f>
        <v>78132850</v>
      </c>
      <c r="K50" s="686" t="s">
        <v>1967</v>
      </c>
    </row>
    <row r="51" spans="1:11" x14ac:dyDescent="0.25">
      <c r="A51" s="1187">
        <f t="shared" si="0"/>
        <v>50</v>
      </c>
      <c r="B51" s="976" t="s">
        <v>1919</v>
      </c>
      <c r="C51" s="972" t="s">
        <v>1968</v>
      </c>
      <c r="D51" s="976"/>
      <c r="E51" s="976"/>
      <c r="F51" s="1029">
        <v>250000</v>
      </c>
      <c r="G51" s="1046"/>
      <c r="H51" s="1029"/>
      <c r="I51" s="976"/>
    </row>
    <row r="52" spans="1:11" x14ac:dyDescent="0.25">
      <c r="A52" s="1187">
        <f t="shared" si="0"/>
        <v>51</v>
      </c>
      <c r="B52" s="976" t="s">
        <v>1919</v>
      </c>
      <c r="C52" s="972" t="s">
        <v>1969</v>
      </c>
      <c r="D52" s="976"/>
      <c r="E52" s="976"/>
      <c r="F52" s="1029">
        <v>4730000</v>
      </c>
      <c r="G52" s="1046"/>
      <c r="H52" s="1029"/>
      <c r="I52" s="976"/>
    </row>
    <row r="53" spans="1:11" x14ac:dyDescent="0.25">
      <c r="A53" s="1187">
        <f t="shared" si="0"/>
        <v>52</v>
      </c>
      <c r="B53" s="976" t="s">
        <v>1919</v>
      </c>
      <c r="C53" s="972" t="s">
        <v>1970</v>
      </c>
      <c r="D53" s="976"/>
      <c r="E53" s="976"/>
      <c r="F53" s="1029">
        <v>1000000</v>
      </c>
      <c r="G53" s="1046"/>
      <c r="H53" s="1029"/>
      <c r="I53" s="976"/>
    </row>
    <row r="54" spans="1:11" x14ac:dyDescent="0.25">
      <c r="A54" s="1187">
        <f t="shared" si="0"/>
        <v>53</v>
      </c>
      <c r="B54" s="976" t="s">
        <v>1919</v>
      </c>
      <c r="C54" s="972" t="s">
        <v>1971</v>
      </c>
      <c r="D54" s="976"/>
      <c r="E54" s="976"/>
      <c r="F54" s="1029">
        <v>1220000</v>
      </c>
      <c r="G54" s="1046"/>
      <c r="H54" s="1029"/>
      <c r="I54" s="976"/>
    </row>
    <row r="55" spans="1:11" x14ac:dyDescent="0.25">
      <c r="A55" s="1187">
        <f t="shared" si="0"/>
        <v>54</v>
      </c>
      <c r="B55" s="976" t="s">
        <v>1919</v>
      </c>
      <c r="C55" s="972" t="s">
        <v>1972</v>
      </c>
      <c r="D55" s="976"/>
      <c r="E55" s="976"/>
      <c r="F55" s="1029">
        <v>219000</v>
      </c>
      <c r="G55" s="1046"/>
      <c r="H55" s="1029"/>
      <c r="I55" s="976"/>
    </row>
    <row r="56" spans="1:11" x14ac:dyDescent="0.25">
      <c r="A56" s="1187">
        <f t="shared" si="0"/>
        <v>55</v>
      </c>
      <c r="B56" s="976" t="s">
        <v>1919</v>
      </c>
      <c r="C56" s="972" t="s">
        <v>1973</v>
      </c>
      <c r="D56" s="976"/>
      <c r="E56" s="976"/>
      <c r="F56" s="1029">
        <v>200000</v>
      </c>
      <c r="G56" s="1046"/>
      <c r="H56" s="1029"/>
      <c r="I56" s="976"/>
    </row>
    <row r="57" spans="1:11" x14ac:dyDescent="0.25">
      <c r="A57" s="1187">
        <f t="shared" si="0"/>
        <v>56</v>
      </c>
      <c r="B57" s="976" t="s">
        <v>1919</v>
      </c>
      <c r="C57" s="972" t="s">
        <v>1974</v>
      </c>
      <c r="D57" s="976" t="s">
        <v>1306</v>
      </c>
      <c r="E57" s="976"/>
      <c r="F57" s="1029">
        <v>331000</v>
      </c>
      <c r="G57" s="1046">
        <v>44105</v>
      </c>
      <c r="H57" s="1029" t="s">
        <v>630</v>
      </c>
      <c r="I57" s="976" t="s">
        <v>1975</v>
      </c>
      <c r="J57" s="686" t="s">
        <v>1976</v>
      </c>
    </row>
    <row r="58" spans="1:11" x14ac:dyDescent="0.25">
      <c r="A58" s="1187">
        <f t="shared" si="0"/>
        <v>57</v>
      </c>
      <c r="B58" s="976" t="s">
        <v>1919</v>
      </c>
      <c r="C58" s="972" t="s">
        <v>1977</v>
      </c>
      <c r="D58" s="976" t="s">
        <v>1978</v>
      </c>
      <c r="E58" s="976"/>
      <c r="F58" s="1029">
        <v>1560000</v>
      </c>
      <c r="G58" s="1046">
        <v>44106</v>
      </c>
      <c r="H58" s="1029" t="s">
        <v>642</v>
      </c>
      <c r="I58" s="976" t="s">
        <v>1979</v>
      </c>
      <c r="J58" s="686" t="s">
        <v>1980</v>
      </c>
    </row>
    <row r="59" spans="1:11" x14ac:dyDescent="0.25">
      <c r="A59" s="1187">
        <f t="shared" si="0"/>
        <v>58</v>
      </c>
      <c r="B59" s="976" t="s">
        <v>1919</v>
      </c>
      <c r="C59" s="972" t="s">
        <v>1981</v>
      </c>
      <c r="D59" s="976" t="s">
        <v>1982</v>
      </c>
      <c r="E59" s="976"/>
      <c r="F59" s="1029">
        <v>3649360</v>
      </c>
      <c r="G59" s="1046">
        <v>44106</v>
      </c>
      <c r="H59" s="1029" t="s">
        <v>1983</v>
      </c>
      <c r="I59" s="976" t="s">
        <v>1979</v>
      </c>
      <c r="J59" s="686" t="s">
        <v>1984</v>
      </c>
    </row>
    <row r="60" spans="1:11" x14ac:dyDescent="0.25">
      <c r="A60" s="1187">
        <f t="shared" si="0"/>
        <v>59</v>
      </c>
      <c r="B60" s="976" t="s">
        <v>1919</v>
      </c>
      <c r="C60" s="972" t="s">
        <v>1985</v>
      </c>
      <c r="D60" s="976" t="s">
        <v>1306</v>
      </c>
      <c r="E60" s="976"/>
      <c r="F60" s="1029">
        <v>1540000</v>
      </c>
      <c r="G60" s="1046">
        <v>44106</v>
      </c>
      <c r="H60" s="1029" t="s">
        <v>642</v>
      </c>
      <c r="I60" s="976" t="s">
        <v>1979</v>
      </c>
      <c r="J60" s="686" t="s">
        <v>1986</v>
      </c>
    </row>
    <row r="61" spans="1:11" x14ac:dyDescent="0.25">
      <c r="A61" s="1187">
        <f t="shared" si="0"/>
        <v>60</v>
      </c>
      <c r="B61" s="976" t="s">
        <v>1919</v>
      </c>
      <c r="C61" s="972" t="s">
        <v>1987</v>
      </c>
      <c r="D61" s="976" t="s">
        <v>1988</v>
      </c>
      <c r="E61" s="976"/>
      <c r="F61" s="1029">
        <v>500000</v>
      </c>
      <c r="G61" s="1046">
        <v>44106</v>
      </c>
      <c r="H61" s="1029" t="s">
        <v>642</v>
      </c>
      <c r="I61" s="976" t="s">
        <v>1979</v>
      </c>
      <c r="J61" s="686" t="s">
        <v>1986</v>
      </c>
    </row>
    <row r="62" spans="1:11" x14ac:dyDescent="0.25">
      <c r="A62" s="1187">
        <f t="shared" si="0"/>
        <v>61</v>
      </c>
      <c r="B62" s="976" t="s">
        <v>1919</v>
      </c>
      <c r="C62" s="972" t="s">
        <v>1989</v>
      </c>
      <c r="D62" s="976" t="s">
        <v>1306</v>
      </c>
      <c r="E62" s="976"/>
      <c r="F62" s="1029">
        <v>200000</v>
      </c>
      <c r="G62" s="1046">
        <v>44109</v>
      </c>
      <c r="H62" s="1029" t="s">
        <v>630</v>
      </c>
      <c r="I62" s="976" t="s">
        <v>1990</v>
      </c>
      <c r="J62" s="686" t="s">
        <v>1991</v>
      </c>
    </row>
    <row r="63" spans="1:11" x14ac:dyDescent="0.25">
      <c r="A63" s="1187">
        <f t="shared" si="0"/>
        <v>62</v>
      </c>
      <c r="B63" s="976" t="s">
        <v>1919</v>
      </c>
      <c r="C63" s="972" t="s">
        <v>1992</v>
      </c>
      <c r="D63" s="976" t="s">
        <v>1306</v>
      </c>
      <c r="E63" s="976"/>
      <c r="F63" s="1029">
        <v>550000</v>
      </c>
      <c r="G63" s="1046">
        <v>44109</v>
      </c>
      <c r="H63" s="1029" t="s">
        <v>642</v>
      </c>
      <c r="I63" s="976" t="s">
        <v>1990</v>
      </c>
      <c r="J63" s="686" t="s">
        <v>1986</v>
      </c>
    </row>
    <row r="64" spans="1:11" x14ac:dyDescent="0.25">
      <c r="A64" s="1187">
        <f t="shared" si="0"/>
        <v>63</v>
      </c>
      <c r="B64" s="976" t="s">
        <v>1919</v>
      </c>
      <c r="C64" s="972" t="s">
        <v>1993</v>
      </c>
      <c r="D64" s="976" t="s">
        <v>1994</v>
      </c>
      <c r="E64" s="976"/>
      <c r="F64" s="1029">
        <v>14000000</v>
      </c>
      <c r="G64" s="1046">
        <v>44109</v>
      </c>
      <c r="H64" s="1029" t="s">
        <v>630</v>
      </c>
      <c r="I64" s="976" t="s">
        <v>1995</v>
      </c>
      <c r="J64" s="686" t="s">
        <v>1996</v>
      </c>
    </row>
    <row r="65" spans="1:10" x14ac:dyDescent="0.25">
      <c r="A65" s="1187">
        <f t="shared" si="0"/>
        <v>64</v>
      </c>
      <c r="B65" s="976" t="s">
        <v>1919</v>
      </c>
      <c r="C65" s="972" t="s">
        <v>1997</v>
      </c>
      <c r="D65" s="976" t="s">
        <v>1998</v>
      </c>
      <c r="E65" s="976"/>
      <c r="F65" s="1029">
        <v>706100</v>
      </c>
      <c r="G65" s="1046">
        <v>44110</v>
      </c>
      <c r="H65" s="1029" t="s">
        <v>1983</v>
      </c>
      <c r="I65" s="976" t="s">
        <v>1995</v>
      </c>
      <c r="J65" s="686" t="s">
        <v>1999</v>
      </c>
    </row>
    <row r="66" spans="1:10" x14ac:dyDescent="0.25">
      <c r="A66" s="1187">
        <f t="shared" si="0"/>
        <v>65</v>
      </c>
      <c r="B66" s="976" t="s">
        <v>1919</v>
      </c>
      <c r="C66" s="972" t="s">
        <v>2000</v>
      </c>
      <c r="D66" s="976" t="s">
        <v>1306</v>
      </c>
      <c r="E66" s="976"/>
      <c r="F66" s="1029">
        <v>360000</v>
      </c>
      <c r="G66" s="1046">
        <v>44110</v>
      </c>
      <c r="H66" s="1029" t="s">
        <v>642</v>
      </c>
      <c r="I66" s="976" t="s">
        <v>1936</v>
      </c>
      <c r="J66" s="686" t="s">
        <v>1991</v>
      </c>
    </row>
    <row r="67" spans="1:10" x14ac:dyDescent="0.25">
      <c r="A67" s="1187">
        <f t="shared" si="0"/>
        <v>66</v>
      </c>
      <c r="B67" s="976" t="s">
        <v>1919</v>
      </c>
      <c r="C67" s="972" t="s">
        <v>2001</v>
      </c>
      <c r="D67" s="976" t="s">
        <v>1994</v>
      </c>
      <c r="E67" s="976"/>
      <c r="F67" s="1029">
        <v>6600000</v>
      </c>
      <c r="G67" s="1046">
        <v>44112</v>
      </c>
      <c r="H67" s="1029" t="s">
        <v>1983</v>
      </c>
      <c r="I67" s="976" t="s">
        <v>1594</v>
      </c>
      <c r="J67" s="686" t="s">
        <v>2002</v>
      </c>
    </row>
    <row r="68" spans="1:10" x14ac:dyDescent="0.25">
      <c r="A68" s="1187">
        <f t="shared" ref="A68:A131" si="1">1+A67</f>
        <v>67</v>
      </c>
      <c r="B68" s="976" t="s">
        <v>1919</v>
      </c>
      <c r="C68" s="972" t="s">
        <v>2003</v>
      </c>
      <c r="D68" s="976" t="s">
        <v>1306</v>
      </c>
      <c r="E68" s="976"/>
      <c r="F68" s="1029">
        <v>830000</v>
      </c>
      <c r="G68" s="1046">
        <v>44112</v>
      </c>
      <c r="H68" s="1029" t="s">
        <v>642</v>
      </c>
      <c r="I68" s="976" t="s">
        <v>1594</v>
      </c>
      <c r="J68" s="686" t="s">
        <v>2004</v>
      </c>
    </row>
    <row r="69" spans="1:10" x14ac:dyDescent="0.25">
      <c r="A69" s="1187">
        <f t="shared" si="1"/>
        <v>68</v>
      </c>
      <c r="B69" s="976" t="s">
        <v>1919</v>
      </c>
      <c r="C69" s="972" t="s">
        <v>2005</v>
      </c>
      <c r="D69" s="976" t="s">
        <v>1306</v>
      </c>
      <c r="E69" s="976"/>
      <c r="F69" s="1029">
        <v>576000</v>
      </c>
      <c r="G69" s="1046">
        <v>44113</v>
      </c>
      <c r="H69" s="1029" t="s">
        <v>642</v>
      </c>
      <c r="I69" s="976" t="s">
        <v>1995</v>
      </c>
      <c r="J69" s="686" t="s">
        <v>2005</v>
      </c>
    </row>
    <row r="70" spans="1:10" x14ac:dyDescent="0.25">
      <c r="A70" s="1187">
        <f t="shared" si="1"/>
        <v>69</v>
      </c>
      <c r="B70" s="976" t="s">
        <v>1919</v>
      </c>
      <c r="C70" s="976" t="s">
        <v>2006</v>
      </c>
      <c r="D70" s="972" t="s">
        <v>2007</v>
      </c>
      <c r="E70" s="976"/>
      <c r="F70" s="1029">
        <v>5027204</v>
      </c>
      <c r="G70" s="1046">
        <v>44114</v>
      </c>
      <c r="H70" s="1029" t="s">
        <v>1983</v>
      </c>
      <c r="I70" s="976" t="s">
        <v>1979</v>
      </c>
      <c r="J70" s="686" t="s">
        <v>2008</v>
      </c>
    </row>
    <row r="71" spans="1:10" x14ac:dyDescent="0.25">
      <c r="A71" s="1187">
        <f t="shared" si="1"/>
        <v>70</v>
      </c>
      <c r="B71" s="976" t="s">
        <v>1919</v>
      </c>
      <c r="C71" s="976" t="s">
        <v>2009</v>
      </c>
      <c r="D71" s="972" t="s">
        <v>1306</v>
      </c>
      <c r="E71" s="976"/>
      <c r="F71" s="1029">
        <v>5000000</v>
      </c>
      <c r="G71" s="1046">
        <v>44114</v>
      </c>
      <c r="H71" s="1029" t="s">
        <v>642</v>
      </c>
      <c r="I71" s="976" t="s">
        <v>1340</v>
      </c>
      <c r="J71" s="686" t="s">
        <v>2004</v>
      </c>
    </row>
    <row r="72" spans="1:10" x14ac:dyDescent="0.25">
      <c r="A72" s="1187">
        <f t="shared" si="1"/>
        <v>71</v>
      </c>
      <c r="B72" s="976" t="s">
        <v>1919</v>
      </c>
      <c r="C72" s="976" t="s">
        <v>2010</v>
      </c>
      <c r="D72" s="972" t="s">
        <v>2011</v>
      </c>
      <c r="E72" s="976"/>
      <c r="F72" s="1029">
        <v>7400000</v>
      </c>
      <c r="G72" s="1046">
        <v>44114</v>
      </c>
      <c r="H72" s="1029" t="s">
        <v>1983</v>
      </c>
      <c r="I72" s="976" t="s">
        <v>1979</v>
      </c>
      <c r="J72" s="686" t="s">
        <v>2012</v>
      </c>
    </row>
    <row r="73" spans="1:10" x14ac:dyDescent="0.25">
      <c r="A73" s="1187">
        <f t="shared" si="1"/>
        <v>72</v>
      </c>
      <c r="B73" s="976" t="s">
        <v>1919</v>
      </c>
      <c r="C73" s="976" t="s">
        <v>2006</v>
      </c>
      <c r="D73" s="972" t="s">
        <v>2007</v>
      </c>
      <c r="E73" s="976"/>
      <c r="F73" s="1029">
        <v>975274</v>
      </c>
      <c r="G73" s="1046">
        <v>44114</v>
      </c>
      <c r="H73" s="1029" t="s">
        <v>646</v>
      </c>
      <c r="I73" s="976" t="s">
        <v>1979</v>
      </c>
      <c r="J73" s="686" t="s">
        <v>2008</v>
      </c>
    </row>
    <row r="74" spans="1:10" x14ac:dyDescent="0.25">
      <c r="A74" s="1187">
        <f t="shared" si="1"/>
        <v>73</v>
      </c>
      <c r="B74" s="976" t="s">
        <v>1919</v>
      </c>
      <c r="C74" s="976" t="s">
        <v>2013</v>
      </c>
      <c r="D74" s="972" t="s">
        <v>1662</v>
      </c>
      <c r="E74" s="976"/>
      <c r="F74" s="1029">
        <v>550000</v>
      </c>
      <c r="G74" s="1046">
        <v>44114</v>
      </c>
      <c r="H74" s="1029" t="s">
        <v>642</v>
      </c>
      <c r="I74" s="976" t="s">
        <v>1594</v>
      </c>
      <c r="J74" s="686" t="s">
        <v>1986</v>
      </c>
    </row>
    <row r="75" spans="1:10" x14ac:dyDescent="0.25">
      <c r="A75" s="1187">
        <f t="shared" si="1"/>
        <v>74</v>
      </c>
      <c r="B75" s="976" t="s">
        <v>1919</v>
      </c>
      <c r="C75" s="976" t="s">
        <v>2014</v>
      </c>
      <c r="D75" s="972" t="s">
        <v>2015</v>
      </c>
      <c r="E75" s="976"/>
      <c r="F75" s="1029">
        <v>8285130</v>
      </c>
      <c r="G75" s="1046">
        <v>44116</v>
      </c>
      <c r="H75" s="1029" t="s">
        <v>646</v>
      </c>
      <c r="I75" s="976" t="s">
        <v>1995</v>
      </c>
      <c r="J75" s="686" t="s">
        <v>1154</v>
      </c>
    </row>
    <row r="76" spans="1:10" x14ac:dyDescent="0.25">
      <c r="A76" s="1187">
        <f t="shared" si="1"/>
        <v>75</v>
      </c>
      <c r="B76" s="976" t="s">
        <v>1919</v>
      </c>
      <c r="C76" s="976" t="s">
        <v>667</v>
      </c>
      <c r="D76" s="972" t="s">
        <v>2016</v>
      </c>
      <c r="E76" s="976"/>
      <c r="F76" s="1029">
        <v>468600</v>
      </c>
      <c r="G76" s="1046">
        <v>44116</v>
      </c>
      <c r="H76" s="1029" t="s">
        <v>646</v>
      </c>
      <c r="I76" s="976" t="s">
        <v>2017</v>
      </c>
      <c r="J76" s="686" t="s">
        <v>1986</v>
      </c>
    </row>
    <row r="77" spans="1:10" x14ac:dyDescent="0.25">
      <c r="A77" s="1187">
        <f t="shared" si="1"/>
        <v>76</v>
      </c>
      <c r="B77" s="976" t="s">
        <v>1919</v>
      </c>
      <c r="C77" s="976" t="s">
        <v>2018</v>
      </c>
      <c r="D77" s="972" t="s">
        <v>1306</v>
      </c>
      <c r="E77" s="976"/>
      <c r="F77" s="1029">
        <v>620000</v>
      </c>
      <c r="G77" s="1046">
        <v>44117</v>
      </c>
      <c r="H77" s="1029" t="s">
        <v>646</v>
      </c>
      <c r="I77" s="976" t="s">
        <v>686</v>
      </c>
      <c r="J77" s="686" t="s">
        <v>1986</v>
      </c>
    </row>
    <row r="78" spans="1:10" x14ac:dyDescent="0.25">
      <c r="A78" s="1187">
        <f t="shared" si="1"/>
        <v>77</v>
      </c>
      <c r="B78" s="976" t="s">
        <v>1919</v>
      </c>
      <c r="C78" s="976" t="s">
        <v>2019</v>
      </c>
      <c r="D78" s="972" t="s">
        <v>2020</v>
      </c>
      <c r="E78" s="976"/>
      <c r="F78" s="1029">
        <v>6600000</v>
      </c>
      <c r="G78" s="1046">
        <v>44118</v>
      </c>
      <c r="H78" s="1029" t="s">
        <v>630</v>
      </c>
      <c r="I78" s="976" t="s">
        <v>1995</v>
      </c>
      <c r="J78" s="686" t="s">
        <v>2021</v>
      </c>
    </row>
    <row r="79" spans="1:10" x14ac:dyDescent="0.25">
      <c r="A79" s="1187">
        <f t="shared" si="1"/>
        <v>78</v>
      </c>
      <c r="B79" s="976" t="s">
        <v>1919</v>
      </c>
      <c r="C79" s="976" t="s">
        <v>2022</v>
      </c>
      <c r="D79" s="972" t="s">
        <v>2023</v>
      </c>
      <c r="E79" s="976"/>
      <c r="F79" s="1029">
        <v>1365000</v>
      </c>
      <c r="G79" s="1046">
        <v>44120</v>
      </c>
      <c r="H79" s="1029" t="s">
        <v>1983</v>
      </c>
      <c r="I79" s="976" t="s">
        <v>1936</v>
      </c>
      <c r="J79" s="686" t="s">
        <v>2024</v>
      </c>
    </row>
    <row r="80" spans="1:10" x14ac:dyDescent="0.25">
      <c r="A80" s="1187">
        <f t="shared" si="1"/>
        <v>79</v>
      </c>
      <c r="B80" s="976" t="s">
        <v>1919</v>
      </c>
      <c r="C80" s="976" t="s">
        <v>2025</v>
      </c>
      <c r="D80" s="972" t="s">
        <v>1306</v>
      </c>
      <c r="E80" s="976"/>
      <c r="F80" s="1029">
        <v>274000</v>
      </c>
      <c r="G80" s="1046">
        <v>44120</v>
      </c>
      <c r="H80" s="1029" t="s">
        <v>630</v>
      </c>
      <c r="I80" s="976" t="s">
        <v>2026</v>
      </c>
      <c r="J80" s="686" t="s">
        <v>1976</v>
      </c>
    </row>
    <row r="81" spans="1:10" x14ac:dyDescent="0.25">
      <c r="A81" s="1187">
        <f t="shared" si="1"/>
        <v>80</v>
      </c>
      <c r="B81" s="976" t="s">
        <v>1919</v>
      </c>
      <c r="C81" s="976" t="s">
        <v>2027</v>
      </c>
      <c r="D81" s="972" t="s">
        <v>2028</v>
      </c>
      <c r="E81" s="976"/>
      <c r="F81" s="1029">
        <v>24632016</v>
      </c>
      <c r="G81" s="1046">
        <v>44120</v>
      </c>
      <c r="H81" s="1029"/>
      <c r="I81" s="976" t="s">
        <v>2029</v>
      </c>
      <c r="J81" s="686" t="s">
        <v>2030</v>
      </c>
    </row>
    <row r="82" spans="1:10" x14ac:dyDescent="0.25">
      <c r="A82" s="1187">
        <f t="shared" si="1"/>
        <v>81</v>
      </c>
      <c r="B82" s="976" t="s">
        <v>1919</v>
      </c>
      <c r="C82" s="976" t="s">
        <v>2031</v>
      </c>
      <c r="D82" s="972" t="s">
        <v>2032</v>
      </c>
      <c r="E82" s="976"/>
      <c r="F82" s="1029">
        <v>522000</v>
      </c>
      <c r="G82" s="1046">
        <v>44123</v>
      </c>
      <c r="H82" s="1029" t="s">
        <v>642</v>
      </c>
      <c r="I82" s="976" t="s">
        <v>1979</v>
      </c>
      <c r="J82" s="686" t="s">
        <v>1976</v>
      </c>
    </row>
    <row r="83" spans="1:10" x14ac:dyDescent="0.25">
      <c r="A83" s="1187">
        <f t="shared" si="1"/>
        <v>82</v>
      </c>
      <c r="B83" s="976" t="s">
        <v>1919</v>
      </c>
      <c r="C83" s="976" t="s">
        <v>2033</v>
      </c>
      <c r="D83" s="972" t="s">
        <v>2034</v>
      </c>
      <c r="E83" s="976"/>
      <c r="F83" s="1029">
        <v>275000</v>
      </c>
      <c r="G83" s="1046">
        <v>44123</v>
      </c>
      <c r="H83" s="1029" t="s">
        <v>642</v>
      </c>
      <c r="I83" s="976" t="s">
        <v>1995</v>
      </c>
      <c r="J83" s="686" t="s">
        <v>2033</v>
      </c>
    </row>
    <row r="84" spans="1:10" x14ac:dyDescent="0.25">
      <c r="A84" s="1187">
        <f t="shared" si="1"/>
        <v>83</v>
      </c>
      <c r="B84" s="976" t="s">
        <v>1919</v>
      </c>
      <c r="C84" s="976" t="s">
        <v>1955</v>
      </c>
      <c r="D84" s="972" t="s">
        <v>2034</v>
      </c>
      <c r="E84" s="976"/>
      <c r="F84" s="1024">
        <f>13114754+3328201</f>
        <v>16442955</v>
      </c>
      <c r="G84" s="1046">
        <v>44124</v>
      </c>
      <c r="H84" s="1029" t="s">
        <v>1983</v>
      </c>
      <c r="I84" s="976" t="s">
        <v>1995</v>
      </c>
      <c r="J84" s="686" t="s">
        <v>2035</v>
      </c>
    </row>
    <row r="85" spans="1:10" x14ac:dyDescent="0.25">
      <c r="A85" s="1187">
        <f t="shared" si="1"/>
        <v>84</v>
      </c>
      <c r="B85" s="976" t="s">
        <v>1919</v>
      </c>
      <c r="C85" s="976" t="s">
        <v>2036</v>
      </c>
      <c r="D85" s="976" t="s">
        <v>2037</v>
      </c>
      <c r="E85" s="976"/>
      <c r="F85" s="1024">
        <v>47584000</v>
      </c>
      <c r="G85" s="1046">
        <v>44124</v>
      </c>
      <c r="H85" s="1029" t="s">
        <v>1983</v>
      </c>
      <c r="I85" s="976" t="s">
        <v>1995</v>
      </c>
      <c r="J85" s="686" t="s">
        <v>2038</v>
      </c>
    </row>
    <row r="86" spans="1:10" x14ac:dyDescent="0.25">
      <c r="A86" s="1187">
        <f t="shared" si="1"/>
        <v>85</v>
      </c>
      <c r="B86" s="976" t="s">
        <v>1919</v>
      </c>
      <c r="C86" s="976" t="s">
        <v>1958</v>
      </c>
      <c r="D86" s="976" t="s">
        <v>1340</v>
      </c>
      <c r="E86" s="976"/>
      <c r="F86" s="1024">
        <v>28000000</v>
      </c>
      <c r="G86" s="1046">
        <v>44124</v>
      </c>
      <c r="H86" s="1029" t="s">
        <v>1983</v>
      </c>
      <c r="I86" s="976" t="s">
        <v>1995</v>
      </c>
      <c r="J86" s="686" t="s">
        <v>2039</v>
      </c>
    </row>
    <row r="87" spans="1:10" x14ac:dyDescent="0.25">
      <c r="A87" s="1187">
        <f t="shared" si="1"/>
        <v>86</v>
      </c>
      <c r="B87" s="976" t="s">
        <v>1919</v>
      </c>
      <c r="C87" s="976" t="s">
        <v>1960</v>
      </c>
      <c r="D87" s="976" t="s">
        <v>1994</v>
      </c>
      <c r="E87" s="976"/>
      <c r="F87" s="1024">
        <v>6000000</v>
      </c>
      <c r="G87" s="1046">
        <v>44124</v>
      </c>
      <c r="H87" s="1029" t="s">
        <v>1983</v>
      </c>
      <c r="I87" s="976" t="s">
        <v>1995</v>
      </c>
      <c r="J87" s="686" t="s">
        <v>2040</v>
      </c>
    </row>
    <row r="88" spans="1:10" x14ac:dyDescent="0.25">
      <c r="A88" s="1187">
        <f t="shared" si="1"/>
        <v>87</v>
      </c>
      <c r="B88" s="976" t="s">
        <v>1919</v>
      </c>
      <c r="C88" s="976" t="s">
        <v>2041</v>
      </c>
      <c r="D88" s="972" t="s">
        <v>1306</v>
      </c>
      <c r="E88" s="976"/>
      <c r="F88" s="1029">
        <v>69000</v>
      </c>
      <c r="G88" s="1046">
        <v>44124</v>
      </c>
      <c r="H88" s="1029" t="s">
        <v>646</v>
      </c>
      <c r="I88" s="976" t="s">
        <v>2042</v>
      </c>
      <c r="J88" s="686" t="s">
        <v>1976</v>
      </c>
    </row>
    <row r="89" spans="1:10" x14ac:dyDescent="0.25">
      <c r="A89" s="1187">
        <f t="shared" si="1"/>
        <v>88</v>
      </c>
      <c r="B89" s="976" t="s">
        <v>1919</v>
      </c>
      <c r="C89" s="976" t="s">
        <v>2041</v>
      </c>
      <c r="D89" s="972" t="s">
        <v>2043</v>
      </c>
      <c r="E89" s="976"/>
      <c r="F89" s="1029">
        <v>100000</v>
      </c>
      <c r="G89" s="1046">
        <v>44124</v>
      </c>
      <c r="H89" s="1029" t="s">
        <v>646</v>
      </c>
      <c r="I89" s="976" t="s">
        <v>2044</v>
      </c>
      <c r="J89" s="686" t="s">
        <v>1976</v>
      </c>
    </row>
    <row r="90" spans="1:10" x14ac:dyDescent="0.25">
      <c r="A90" s="1187">
        <f t="shared" si="1"/>
        <v>89</v>
      </c>
      <c r="B90" s="976" t="s">
        <v>1919</v>
      </c>
      <c r="C90" s="976" t="s">
        <v>2045</v>
      </c>
      <c r="D90" s="972" t="s">
        <v>2032</v>
      </c>
      <c r="E90" s="976"/>
      <c r="F90" s="1029">
        <v>3068000</v>
      </c>
      <c r="G90" s="1046">
        <v>44124</v>
      </c>
      <c r="H90" s="1029" t="s">
        <v>646</v>
      </c>
      <c r="I90" s="976" t="s">
        <v>1975</v>
      </c>
      <c r="J90" s="686" t="s">
        <v>1976</v>
      </c>
    </row>
    <row r="91" spans="1:10" x14ac:dyDescent="0.25">
      <c r="A91" s="1187">
        <f t="shared" si="1"/>
        <v>90</v>
      </c>
      <c r="B91" s="976" t="s">
        <v>1919</v>
      </c>
      <c r="C91" s="976" t="s">
        <v>2046</v>
      </c>
      <c r="D91" s="972" t="s">
        <v>2047</v>
      </c>
      <c r="E91" s="976"/>
      <c r="F91" s="1029">
        <v>350000</v>
      </c>
      <c r="G91" s="1046">
        <v>44124</v>
      </c>
      <c r="H91" s="1029" t="s">
        <v>646</v>
      </c>
      <c r="I91" s="976" t="s">
        <v>1936</v>
      </c>
      <c r="J91" s="686" t="s">
        <v>2048</v>
      </c>
    </row>
    <row r="92" spans="1:10" x14ac:dyDescent="0.25">
      <c r="A92" s="1187">
        <f t="shared" si="1"/>
        <v>91</v>
      </c>
      <c r="B92" s="976" t="s">
        <v>1919</v>
      </c>
      <c r="C92" s="976" t="s">
        <v>2049</v>
      </c>
      <c r="D92" s="972" t="s">
        <v>2050</v>
      </c>
      <c r="E92" s="976"/>
      <c r="F92" s="1029">
        <v>500000</v>
      </c>
      <c r="G92" s="1046">
        <v>44125</v>
      </c>
      <c r="H92" s="1029" t="s">
        <v>642</v>
      </c>
      <c r="I92" s="976" t="s">
        <v>2051</v>
      </c>
      <c r="J92" s="686" t="s">
        <v>1986</v>
      </c>
    </row>
    <row r="93" spans="1:10" ht="60" x14ac:dyDescent="0.25">
      <c r="A93" s="1187">
        <f t="shared" si="1"/>
        <v>92</v>
      </c>
      <c r="B93" s="976" t="s">
        <v>1919</v>
      </c>
      <c r="C93" s="1087" t="s">
        <v>2052</v>
      </c>
      <c r="D93" s="972" t="s">
        <v>1306</v>
      </c>
      <c r="E93" s="976"/>
      <c r="F93" s="1029">
        <v>10773120</v>
      </c>
      <c r="G93" s="1046">
        <v>44126</v>
      </c>
      <c r="H93" s="1029" t="s">
        <v>642</v>
      </c>
      <c r="I93" s="976" t="s">
        <v>1995</v>
      </c>
      <c r="J93" s="686" t="s">
        <v>2053</v>
      </c>
    </row>
    <row r="94" spans="1:10" x14ac:dyDescent="0.25">
      <c r="A94" s="1187">
        <f t="shared" si="1"/>
        <v>93</v>
      </c>
      <c r="B94" s="976" t="s">
        <v>1919</v>
      </c>
      <c r="C94" s="976" t="s">
        <v>2054</v>
      </c>
      <c r="D94" s="972" t="s">
        <v>2055</v>
      </c>
      <c r="E94" s="976"/>
      <c r="F94" s="1029">
        <v>3500000</v>
      </c>
      <c r="G94" s="1046">
        <v>44127</v>
      </c>
      <c r="H94" s="1029" t="s">
        <v>630</v>
      </c>
      <c r="I94" s="976" t="s">
        <v>1979</v>
      </c>
      <c r="J94" s="686" t="s">
        <v>2056</v>
      </c>
    </row>
    <row r="95" spans="1:10" x14ac:dyDescent="0.25">
      <c r="A95" s="1187">
        <f t="shared" si="1"/>
        <v>94</v>
      </c>
      <c r="B95" s="976" t="s">
        <v>1919</v>
      </c>
      <c r="C95" s="976" t="s">
        <v>2057</v>
      </c>
      <c r="D95" s="972" t="s">
        <v>2058</v>
      </c>
      <c r="E95" s="976"/>
      <c r="F95" s="1029">
        <v>1100000</v>
      </c>
      <c r="G95" s="1046">
        <v>44127</v>
      </c>
      <c r="H95" s="1029" t="s">
        <v>642</v>
      </c>
      <c r="I95" s="976" t="s">
        <v>1936</v>
      </c>
      <c r="J95" s="686" t="s">
        <v>2048</v>
      </c>
    </row>
    <row r="96" spans="1:10" x14ac:dyDescent="0.25">
      <c r="A96" s="1187">
        <f t="shared" si="1"/>
        <v>95</v>
      </c>
      <c r="B96" s="976" t="s">
        <v>1919</v>
      </c>
      <c r="C96" s="976" t="s">
        <v>2059</v>
      </c>
      <c r="D96" s="972" t="s">
        <v>1306</v>
      </c>
      <c r="E96" s="976"/>
      <c r="F96" s="1029">
        <v>440000</v>
      </c>
      <c r="G96" s="1046">
        <v>44127</v>
      </c>
      <c r="H96" s="1029" t="s">
        <v>642</v>
      </c>
      <c r="I96" s="976" t="s">
        <v>1990</v>
      </c>
      <c r="J96" s="686" t="s">
        <v>2060</v>
      </c>
    </row>
    <row r="97" spans="1:10" x14ac:dyDescent="0.25">
      <c r="A97" s="1187">
        <f t="shared" si="1"/>
        <v>96</v>
      </c>
      <c r="B97" s="976" t="s">
        <v>1919</v>
      </c>
      <c r="C97" s="976" t="s">
        <v>2061</v>
      </c>
      <c r="D97" s="972" t="s">
        <v>2062</v>
      </c>
      <c r="E97" s="976"/>
      <c r="F97" s="1029">
        <v>13122</v>
      </c>
      <c r="G97" s="1046">
        <v>44127</v>
      </c>
      <c r="H97" s="1029" t="s">
        <v>1983</v>
      </c>
      <c r="I97" s="976" t="s">
        <v>2029</v>
      </c>
      <c r="J97" s="686" t="s">
        <v>2063</v>
      </c>
    </row>
    <row r="98" spans="1:10" x14ac:dyDescent="0.25">
      <c r="A98" s="1187">
        <f t="shared" si="1"/>
        <v>97</v>
      </c>
      <c r="B98" s="976" t="s">
        <v>1919</v>
      </c>
      <c r="C98" s="976" t="s">
        <v>2064</v>
      </c>
      <c r="D98" s="972" t="s">
        <v>2065</v>
      </c>
      <c r="E98" s="976"/>
      <c r="F98" s="1029">
        <v>100000</v>
      </c>
      <c r="G98" s="1046">
        <v>44127</v>
      </c>
      <c r="H98" s="1029" t="s">
        <v>630</v>
      </c>
      <c r="I98" s="976" t="s">
        <v>1340</v>
      </c>
      <c r="J98" s="686" t="s">
        <v>1986</v>
      </c>
    </row>
    <row r="99" spans="1:10" x14ac:dyDescent="0.25">
      <c r="A99" s="1187">
        <f t="shared" si="1"/>
        <v>98</v>
      </c>
      <c r="B99" s="976" t="s">
        <v>1919</v>
      </c>
      <c r="C99" s="976" t="s">
        <v>2066</v>
      </c>
      <c r="D99" s="972" t="s">
        <v>2067</v>
      </c>
      <c r="E99" s="976"/>
      <c r="F99" s="1029">
        <v>3518000</v>
      </c>
      <c r="G99" s="1046">
        <v>44128</v>
      </c>
      <c r="H99" s="1029" t="s">
        <v>642</v>
      </c>
      <c r="I99" s="976" t="s">
        <v>1995</v>
      </c>
      <c r="J99" s="686" t="s">
        <v>2060</v>
      </c>
    </row>
    <row r="100" spans="1:10" x14ac:dyDescent="0.25">
      <c r="A100" s="1187">
        <f t="shared" si="1"/>
        <v>99</v>
      </c>
      <c r="B100" s="976" t="s">
        <v>1919</v>
      </c>
      <c r="C100" s="976" t="s">
        <v>2068</v>
      </c>
      <c r="D100" s="972" t="s">
        <v>1340</v>
      </c>
      <c r="E100" s="976"/>
      <c r="F100" s="1029">
        <v>3000000</v>
      </c>
      <c r="G100" s="1046">
        <v>44130</v>
      </c>
      <c r="H100" s="1029" t="s">
        <v>642</v>
      </c>
      <c r="I100" s="976" t="s">
        <v>1340</v>
      </c>
      <c r="J100" s="686" t="s">
        <v>2053</v>
      </c>
    </row>
    <row r="101" spans="1:10" x14ac:dyDescent="0.25">
      <c r="A101" s="1187">
        <f t="shared" si="1"/>
        <v>100</v>
      </c>
      <c r="B101" s="976" t="s">
        <v>1919</v>
      </c>
      <c r="C101" s="976" t="s">
        <v>2069</v>
      </c>
      <c r="D101" s="972" t="s">
        <v>2070</v>
      </c>
      <c r="E101" s="976"/>
      <c r="F101" s="1029">
        <v>57000</v>
      </c>
      <c r="G101" s="1046">
        <v>44130</v>
      </c>
      <c r="H101" s="1029" t="s">
        <v>642</v>
      </c>
      <c r="I101" s="976" t="s">
        <v>1995</v>
      </c>
      <c r="J101" s="686" t="s">
        <v>2033</v>
      </c>
    </row>
    <row r="102" spans="1:10" x14ac:dyDescent="0.25">
      <c r="A102" s="1187">
        <f t="shared" si="1"/>
        <v>101</v>
      </c>
      <c r="B102" s="976" t="s">
        <v>1919</v>
      </c>
      <c r="C102" s="976" t="s">
        <v>2071</v>
      </c>
      <c r="D102" s="972" t="s">
        <v>1306</v>
      </c>
      <c r="E102" s="976"/>
      <c r="F102" s="1029">
        <v>350000</v>
      </c>
      <c r="G102" s="1046">
        <v>44130</v>
      </c>
      <c r="H102" s="1029" t="s">
        <v>642</v>
      </c>
      <c r="I102" s="976" t="s">
        <v>2042</v>
      </c>
      <c r="J102" s="686" t="s">
        <v>2072</v>
      </c>
    </row>
    <row r="103" spans="1:10" x14ac:dyDescent="0.25">
      <c r="A103" s="1187">
        <f t="shared" si="1"/>
        <v>102</v>
      </c>
      <c r="B103" s="976" t="s">
        <v>1919</v>
      </c>
      <c r="C103" s="976" t="s">
        <v>2073</v>
      </c>
      <c r="D103" s="972" t="s">
        <v>1306</v>
      </c>
      <c r="E103" s="976"/>
      <c r="F103" s="1029">
        <v>12090000</v>
      </c>
      <c r="G103" s="1046">
        <v>44130</v>
      </c>
      <c r="H103" s="1029" t="s">
        <v>630</v>
      </c>
      <c r="I103" s="976" t="s">
        <v>1340</v>
      </c>
      <c r="J103" s="686" t="s">
        <v>1986</v>
      </c>
    </row>
    <row r="104" spans="1:10" x14ac:dyDescent="0.25">
      <c r="A104" s="1187">
        <f t="shared" si="1"/>
        <v>103</v>
      </c>
      <c r="B104" s="976" t="s">
        <v>1919</v>
      </c>
      <c r="C104" s="976" t="s">
        <v>2074</v>
      </c>
      <c r="D104" s="972" t="s">
        <v>1306</v>
      </c>
      <c r="E104" s="976"/>
      <c r="F104" s="1029">
        <v>100000</v>
      </c>
      <c r="G104" s="1046">
        <v>44131</v>
      </c>
      <c r="H104" s="1029" t="s">
        <v>642</v>
      </c>
      <c r="I104" s="976" t="s">
        <v>1995</v>
      </c>
      <c r="J104" s="686" t="s">
        <v>2075</v>
      </c>
    </row>
    <row r="105" spans="1:10" x14ac:dyDescent="0.25">
      <c r="A105" s="1187">
        <f t="shared" si="1"/>
        <v>104</v>
      </c>
      <c r="B105" s="976" t="s">
        <v>1919</v>
      </c>
      <c r="C105" s="976" t="s">
        <v>2076</v>
      </c>
      <c r="D105" s="972" t="s">
        <v>2077</v>
      </c>
      <c r="E105" s="976"/>
      <c r="F105" s="1029">
        <v>20000000</v>
      </c>
      <c r="G105" s="1046">
        <v>44132</v>
      </c>
      <c r="H105" s="1029" t="s">
        <v>630</v>
      </c>
      <c r="I105" s="976" t="s">
        <v>1340</v>
      </c>
      <c r="J105" s="686" t="s">
        <v>1986</v>
      </c>
    </row>
    <row r="106" spans="1:10" x14ac:dyDescent="0.25">
      <c r="A106" s="1187">
        <f t="shared" si="1"/>
        <v>105</v>
      </c>
      <c r="B106" s="976" t="s">
        <v>1919</v>
      </c>
      <c r="C106" s="976" t="s">
        <v>2078</v>
      </c>
      <c r="D106" s="972" t="s">
        <v>1306</v>
      </c>
      <c r="E106" s="976"/>
      <c r="F106" s="1029">
        <v>400000</v>
      </c>
      <c r="G106" s="1046">
        <v>44133</v>
      </c>
      <c r="H106" s="1029" t="s">
        <v>630</v>
      </c>
      <c r="I106" s="976" t="s">
        <v>1340</v>
      </c>
      <c r="J106" s="686" t="s">
        <v>1986</v>
      </c>
    </row>
    <row r="107" spans="1:10" x14ac:dyDescent="0.25">
      <c r="A107" s="1187">
        <f t="shared" si="1"/>
        <v>106</v>
      </c>
      <c r="B107" s="976" t="s">
        <v>1919</v>
      </c>
      <c r="C107" s="976" t="s">
        <v>2079</v>
      </c>
      <c r="D107" s="972" t="s">
        <v>1978</v>
      </c>
      <c r="E107" s="976"/>
      <c r="F107" s="1029">
        <v>1890000</v>
      </c>
      <c r="G107" s="1046">
        <v>44134</v>
      </c>
      <c r="H107" s="1029" t="s">
        <v>642</v>
      </c>
      <c r="I107" s="976" t="s">
        <v>1979</v>
      </c>
      <c r="J107" s="686" t="s">
        <v>1980</v>
      </c>
    </row>
    <row r="108" spans="1:10" x14ac:dyDescent="0.25">
      <c r="A108" s="1187">
        <f t="shared" si="1"/>
        <v>107</v>
      </c>
      <c r="B108" s="976" t="s">
        <v>1919</v>
      </c>
      <c r="C108" s="976" t="s">
        <v>2080</v>
      </c>
      <c r="D108" s="972" t="s">
        <v>1306</v>
      </c>
      <c r="E108" s="976"/>
      <c r="F108" s="1029">
        <v>365000</v>
      </c>
      <c r="G108" s="1046">
        <v>44134</v>
      </c>
      <c r="H108" s="1029" t="s">
        <v>642</v>
      </c>
      <c r="I108" s="976" t="s">
        <v>1979</v>
      </c>
      <c r="J108" s="686" t="s">
        <v>1986</v>
      </c>
    </row>
    <row r="109" spans="1:10" x14ac:dyDescent="0.25">
      <c r="A109" s="1187">
        <f t="shared" si="1"/>
        <v>108</v>
      </c>
      <c r="B109" s="976" t="s">
        <v>1919</v>
      </c>
      <c r="C109" s="976" t="s">
        <v>2081</v>
      </c>
      <c r="D109" s="972" t="s">
        <v>2082</v>
      </c>
      <c r="E109" s="976"/>
      <c r="F109" s="1029">
        <v>196000</v>
      </c>
      <c r="G109" s="1046">
        <v>44134</v>
      </c>
      <c r="H109" s="1029" t="s">
        <v>642</v>
      </c>
      <c r="I109" s="976" t="s">
        <v>2029</v>
      </c>
      <c r="J109" s="686" t="s">
        <v>2004</v>
      </c>
    </row>
    <row r="110" spans="1:10" x14ac:dyDescent="0.25">
      <c r="A110" s="1187">
        <f t="shared" si="1"/>
        <v>109</v>
      </c>
      <c r="B110" s="976" t="s">
        <v>1919</v>
      </c>
      <c r="C110" s="976" t="s">
        <v>2083</v>
      </c>
      <c r="D110" s="972" t="s">
        <v>1160</v>
      </c>
      <c r="E110" s="976"/>
      <c r="F110" s="1029">
        <v>101500000</v>
      </c>
      <c r="G110" s="1046">
        <v>44134</v>
      </c>
      <c r="H110" s="1029" t="s">
        <v>630</v>
      </c>
      <c r="I110" s="976" t="s">
        <v>1979</v>
      </c>
      <c r="J110" s="686" t="s">
        <v>2053</v>
      </c>
    </row>
    <row r="111" spans="1:10" x14ac:dyDescent="0.25">
      <c r="A111" s="1187">
        <f t="shared" si="1"/>
        <v>110</v>
      </c>
      <c r="B111" s="976" t="s">
        <v>2084</v>
      </c>
      <c r="C111" s="976" t="s">
        <v>2085</v>
      </c>
      <c r="D111" s="972" t="s">
        <v>1306</v>
      </c>
      <c r="E111" s="976"/>
      <c r="F111" s="1029">
        <v>330000</v>
      </c>
      <c r="G111" s="1046">
        <v>44134</v>
      </c>
      <c r="H111" s="1029" t="s">
        <v>642</v>
      </c>
      <c r="I111" s="976" t="s">
        <v>1979</v>
      </c>
      <c r="J111" s="686" t="s">
        <v>1986</v>
      </c>
    </row>
    <row r="112" spans="1:10" x14ac:dyDescent="0.25">
      <c r="A112" s="1187">
        <f t="shared" si="1"/>
        <v>111</v>
      </c>
      <c r="B112" s="976" t="s">
        <v>1919</v>
      </c>
      <c r="C112" s="976" t="s">
        <v>2086</v>
      </c>
      <c r="D112" s="972" t="s">
        <v>1306</v>
      </c>
      <c r="E112" s="976"/>
      <c r="F112" s="1029">
        <v>101000</v>
      </c>
      <c r="G112" s="1046">
        <v>44134</v>
      </c>
      <c r="H112" s="1029" t="s">
        <v>630</v>
      </c>
      <c r="I112" s="976" t="s">
        <v>1979</v>
      </c>
      <c r="J112" s="686" t="s">
        <v>2087</v>
      </c>
    </row>
    <row r="113" spans="1:10" x14ac:dyDescent="0.25">
      <c r="A113" s="1187">
        <f t="shared" si="1"/>
        <v>112</v>
      </c>
      <c r="B113" s="976" t="s">
        <v>1919</v>
      </c>
      <c r="C113" s="976" t="s">
        <v>2088</v>
      </c>
      <c r="D113" s="972" t="s">
        <v>2089</v>
      </c>
      <c r="E113" s="976"/>
      <c r="F113" s="1029">
        <v>4000000</v>
      </c>
      <c r="G113" s="1046">
        <v>44134</v>
      </c>
      <c r="H113" s="1029" t="s">
        <v>630</v>
      </c>
      <c r="I113" s="976" t="s">
        <v>1979</v>
      </c>
      <c r="J113" s="686" t="s">
        <v>1986</v>
      </c>
    </row>
    <row r="114" spans="1:10" x14ac:dyDescent="0.25">
      <c r="A114" s="1187">
        <f t="shared" si="1"/>
        <v>113</v>
      </c>
      <c r="B114" s="976" t="s">
        <v>1919</v>
      </c>
      <c r="C114" s="976" t="s">
        <v>2090</v>
      </c>
      <c r="D114" s="972" t="s">
        <v>2091</v>
      </c>
      <c r="E114" s="976"/>
      <c r="F114" s="1029">
        <v>2585000</v>
      </c>
      <c r="G114" s="1046">
        <v>44137</v>
      </c>
      <c r="H114" s="1029" t="s">
        <v>630</v>
      </c>
      <c r="I114" s="976" t="s">
        <v>2092</v>
      </c>
      <c r="J114" s="686" t="s">
        <v>2072</v>
      </c>
    </row>
    <row r="115" spans="1:10" x14ac:dyDescent="0.25">
      <c r="A115" s="1187">
        <f t="shared" si="1"/>
        <v>114</v>
      </c>
      <c r="B115" s="976" t="s">
        <v>1919</v>
      </c>
      <c r="C115" s="972" t="s">
        <v>2093</v>
      </c>
      <c r="D115" s="976" t="s">
        <v>1994</v>
      </c>
      <c r="E115" s="976"/>
      <c r="F115" s="1029">
        <v>14000000</v>
      </c>
      <c r="G115" s="1046">
        <v>44139</v>
      </c>
      <c r="H115" s="1029" t="s">
        <v>630</v>
      </c>
      <c r="I115" s="976" t="s">
        <v>1995</v>
      </c>
      <c r="J115" s="686" t="s">
        <v>1996</v>
      </c>
    </row>
    <row r="116" spans="1:10" x14ac:dyDescent="0.25">
      <c r="A116" s="1187">
        <f t="shared" si="1"/>
        <v>115</v>
      </c>
      <c r="B116" s="976" t="s">
        <v>1919</v>
      </c>
      <c r="C116" s="976" t="s">
        <v>1989</v>
      </c>
      <c r="D116" s="976" t="s">
        <v>1306</v>
      </c>
      <c r="E116" s="976"/>
      <c r="F116" s="1029">
        <v>200000</v>
      </c>
      <c r="G116" s="1046">
        <v>44139</v>
      </c>
      <c r="H116" s="1029" t="s">
        <v>630</v>
      </c>
      <c r="I116" s="976" t="s">
        <v>1990</v>
      </c>
      <c r="J116" s="686" t="s">
        <v>2060</v>
      </c>
    </row>
    <row r="117" spans="1:10" x14ac:dyDescent="0.25">
      <c r="A117" s="1187">
        <f t="shared" si="1"/>
        <v>116</v>
      </c>
      <c r="B117" s="976" t="s">
        <v>1919</v>
      </c>
      <c r="C117" s="976" t="s">
        <v>2094</v>
      </c>
      <c r="D117" s="972" t="s">
        <v>2095</v>
      </c>
      <c r="E117" s="976"/>
      <c r="F117" s="1029">
        <v>425547</v>
      </c>
      <c r="G117" s="1046">
        <v>44139</v>
      </c>
      <c r="H117" s="1029" t="s">
        <v>1983</v>
      </c>
      <c r="I117" s="976" t="s">
        <v>1979</v>
      </c>
      <c r="J117" s="686" t="s">
        <v>2096</v>
      </c>
    </row>
    <row r="118" spans="1:10" x14ac:dyDescent="0.25">
      <c r="A118" s="1187">
        <f t="shared" si="1"/>
        <v>117</v>
      </c>
      <c r="B118" s="976" t="s">
        <v>1919</v>
      </c>
      <c r="C118" s="976" t="s">
        <v>2097</v>
      </c>
      <c r="D118" s="972" t="s">
        <v>2095</v>
      </c>
      <c r="E118" s="976"/>
      <c r="F118" s="1029">
        <v>142313</v>
      </c>
      <c r="G118" s="1046">
        <v>44139</v>
      </c>
      <c r="H118" s="1029" t="s">
        <v>1983</v>
      </c>
      <c r="I118" s="976" t="s">
        <v>1979</v>
      </c>
      <c r="J118" s="686" t="s">
        <v>2096</v>
      </c>
    </row>
    <row r="119" spans="1:10" x14ac:dyDescent="0.25">
      <c r="A119" s="1187">
        <f t="shared" si="1"/>
        <v>118</v>
      </c>
      <c r="B119" s="976" t="s">
        <v>1919</v>
      </c>
      <c r="C119" s="972" t="s">
        <v>2098</v>
      </c>
      <c r="D119" s="976" t="s">
        <v>1982</v>
      </c>
      <c r="E119" s="976"/>
      <c r="F119" s="1029">
        <v>3649360</v>
      </c>
      <c r="G119" s="1046">
        <v>44139</v>
      </c>
      <c r="H119" s="1029" t="s">
        <v>1983</v>
      </c>
      <c r="I119" s="976" t="s">
        <v>1979</v>
      </c>
      <c r="J119" s="686" t="s">
        <v>1984</v>
      </c>
    </row>
    <row r="120" spans="1:10" x14ac:dyDescent="0.25">
      <c r="A120" s="1187">
        <f t="shared" si="1"/>
        <v>119</v>
      </c>
      <c r="B120" s="976" t="s">
        <v>1919</v>
      </c>
      <c r="C120" s="976" t="s">
        <v>2079</v>
      </c>
      <c r="D120" s="972" t="s">
        <v>2099</v>
      </c>
      <c r="E120" s="976"/>
      <c r="F120" s="1029">
        <v>345000</v>
      </c>
      <c r="G120" s="1046">
        <v>44139</v>
      </c>
      <c r="H120" s="1029" t="s">
        <v>642</v>
      </c>
      <c r="I120" s="976" t="s">
        <v>1979</v>
      </c>
      <c r="J120" s="686" t="s">
        <v>1980</v>
      </c>
    </row>
    <row r="121" spans="1:10" x14ac:dyDescent="0.25">
      <c r="A121" s="1187">
        <f t="shared" si="1"/>
        <v>120</v>
      </c>
      <c r="B121" s="976" t="s">
        <v>1919</v>
      </c>
      <c r="C121" s="972" t="s">
        <v>1987</v>
      </c>
      <c r="D121" s="976" t="s">
        <v>1988</v>
      </c>
      <c r="E121" s="976"/>
      <c r="F121" s="1029">
        <v>500000</v>
      </c>
      <c r="G121" s="1046">
        <v>44139</v>
      </c>
      <c r="H121" s="1029" t="s">
        <v>642</v>
      </c>
      <c r="I121" s="976" t="s">
        <v>1979</v>
      </c>
      <c r="J121" s="686" t="s">
        <v>2100</v>
      </c>
    </row>
    <row r="122" spans="1:10" x14ac:dyDescent="0.25">
      <c r="A122" s="1187">
        <f t="shared" si="1"/>
        <v>121</v>
      </c>
      <c r="B122" s="976" t="s">
        <v>1919</v>
      </c>
      <c r="C122" s="972" t="s">
        <v>1997</v>
      </c>
      <c r="D122" s="976" t="s">
        <v>1998</v>
      </c>
      <c r="E122" s="1029">
        <v>706100</v>
      </c>
      <c r="F122" s="1029">
        <v>1289150</v>
      </c>
      <c r="G122" s="1046">
        <v>44141</v>
      </c>
      <c r="H122" s="976" t="s">
        <v>1983</v>
      </c>
      <c r="I122" s="976" t="s">
        <v>1995</v>
      </c>
      <c r="J122" s="686" t="s">
        <v>1999</v>
      </c>
    </row>
    <row r="123" spans="1:10" x14ac:dyDescent="0.25">
      <c r="A123" s="1187">
        <f t="shared" si="1"/>
        <v>122</v>
      </c>
      <c r="B123" s="976" t="s">
        <v>1919</v>
      </c>
      <c r="C123" s="972" t="s">
        <v>2101</v>
      </c>
      <c r="D123" s="976" t="s">
        <v>1577</v>
      </c>
      <c r="E123" s="1029"/>
      <c r="F123" s="1029">
        <v>374000</v>
      </c>
      <c r="G123" s="1046">
        <v>44141</v>
      </c>
      <c r="H123" s="976" t="s">
        <v>1983</v>
      </c>
      <c r="I123" s="976" t="s">
        <v>1594</v>
      </c>
      <c r="J123" s="686" t="s">
        <v>2060</v>
      </c>
    </row>
    <row r="124" spans="1:10" x14ac:dyDescent="0.25">
      <c r="A124" s="1187">
        <f t="shared" si="1"/>
        <v>123</v>
      </c>
      <c r="B124" s="976" t="s">
        <v>1919</v>
      </c>
      <c r="C124" s="972" t="s">
        <v>2102</v>
      </c>
      <c r="D124" s="976" t="s">
        <v>662</v>
      </c>
      <c r="E124" s="1029"/>
      <c r="F124" s="1029">
        <v>1000000</v>
      </c>
      <c r="G124" s="1046">
        <v>44141</v>
      </c>
      <c r="H124" s="976" t="s">
        <v>646</v>
      </c>
      <c r="I124" s="976" t="s">
        <v>1979</v>
      </c>
      <c r="J124" s="686" t="s">
        <v>2053</v>
      </c>
    </row>
    <row r="125" spans="1:10" x14ac:dyDescent="0.25">
      <c r="A125" s="1187">
        <f t="shared" si="1"/>
        <v>124</v>
      </c>
      <c r="B125" s="976" t="s">
        <v>1919</v>
      </c>
      <c r="C125" s="972" t="s">
        <v>2103</v>
      </c>
      <c r="D125" s="976" t="s">
        <v>1306</v>
      </c>
      <c r="E125" s="1029"/>
      <c r="F125" s="1029">
        <v>300000</v>
      </c>
      <c r="G125" s="1046">
        <v>44141</v>
      </c>
      <c r="H125" s="976" t="s">
        <v>642</v>
      </c>
      <c r="I125" s="976" t="s">
        <v>1979</v>
      </c>
      <c r="J125" s="686" t="s">
        <v>2053</v>
      </c>
    </row>
    <row r="126" spans="1:10" x14ac:dyDescent="0.25">
      <c r="A126" s="1187">
        <f t="shared" si="1"/>
        <v>125</v>
      </c>
      <c r="B126" s="976" t="s">
        <v>1919</v>
      </c>
      <c r="C126" s="972" t="s">
        <v>2104</v>
      </c>
      <c r="D126" s="976" t="s">
        <v>2105</v>
      </c>
      <c r="E126" s="1029"/>
      <c r="F126" s="1029">
        <v>5000000</v>
      </c>
      <c r="G126" s="1046">
        <v>44151</v>
      </c>
      <c r="H126" s="976" t="s">
        <v>646</v>
      </c>
      <c r="I126" s="976" t="s">
        <v>2042</v>
      </c>
      <c r="J126" s="686" t="s">
        <v>1986</v>
      </c>
    </row>
    <row r="127" spans="1:10" x14ac:dyDescent="0.25">
      <c r="A127" s="1187">
        <f t="shared" si="1"/>
        <v>126</v>
      </c>
      <c r="B127" s="976" t="s">
        <v>1919</v>
      </c>
      <c r="C127" s="972" t="s">
        <v>2106</v>
      </c>
      <c r="D127" s="976" t="s">
        <v>2107</v>
      </c>
      <c r="E127" s="1029"/>
      <c r="F127" s="1029">
        <v>5497333</v>
      </c>
      <c r="G127" s="1046">
        <v>44152</v>
      </c>
      <c r="H127" s="976" t="s">
        <v>1983</v>
      </c>
      <c r="I127" s="976" t="s">
        <v>1979</v>
      </c>
      <c r="J127" s="686" t="s">
        <v>2108</v>
      </c>
    </row>
    <row r="128" spans="1:10" x14ac:dyDescent="0.25">
      <c r="A128" s="1187">
        <f t="shared" si="1"/>
        <v>127</v>
      </c>
      <c r="B128" s="976" t="s">
        <v>1919</v>
      </c>
      <c r="C128" s="972" t="s">
        <v>2109</v>
      </c>
      <c r="D128" s="976" t="s">
        <v>2107</v>
      </c>
      <c r="E128" s="1029"/>
      <c r="F128" s="1029">
        <v>369722</v>
      </c>
      <c r="G128" s="1046">
        <v>44152</v>
      </c>
      <c r="H128" s="976" t="s">
        <v>642</v>
      </c>
      <c r="I128" s="976" t="s">
        <v>1979</v>
      </c>
      <c r="J128" s="686" t="s">
        <v>2108</v>
      </c>
    </row>
    <row r="129" spans="1:10" x14ac:dyDescent="0.25">
      <c r="A129" s="1187">
        <f t="shared" si="1"/>
        <v>128</v>
      </c>
      <c r="B129" s="976" t="s">
        <v>1919</v>
      </c>
      <c r="C129" s="972" t="s">
        <v>2110</v>
      </c>
      <c r="D129" s="976" t="s">
        <v>2111</v>
      </c>
      <c r="E129" s="1029"/>
      <c r="F129" s="1029">
        <v>9580000</v>
      </c>
      <c r="G129" s="1046">
        <v>44152</v>
      </c>
      <c r="H129" s="976" t="s">
        <v>1983</v>
      </c>
      <c r="I129" s="976" t="s">
        <v>1979</v>
      </c>
      <c r="J129" s="686" t="s">
        <v>2112</v>
      </c>
    </row>
    <row r="130" spans="1:10" x14ac:dyDescent="0.25">
      <c r="A130" s="1187">
        <f t="shared" si="1"/>
        <v>129</v>
      </c>
      <c r="B130" s="976" t="s">
        <v>1919</v>
      </c>
      <c r="C130" s="972" t="s">
        <v>2113</v>
      </c>
      <c r="D130" s="976" t="s">
        <v>1306</v>
      </c>
      <c r="E130" s="1029"/>
      <c r="F130" s="1029">
        <v>61000</v>
      </c>
      <c r="G130" s="1046">
        <v>44152</v>
      </c>
      <c r="H130" s="976" t="s">
        <v>642</v>
      </c>
      <c r="I130" s="976" t="s">
        <v>1979</v>
      </c>
      <c r="J130" s="686" t="s">
        <v>2112</v>
      </c>
    </row>
    <row r="131" spans="1:10" x14ac:dyDescent="0.25">
      <c r="A131" s="1187">
        <f t="shared" si="1"/>
        <v>130</v>
      </c>
      <c r="B131" s="976" t="s">
        <v>1919</v>
      </c>
      <c r="C131" s="972" t="s">
        <v>2114</v>
      </c>
      <c r="D131" s="976" t="s">
        <v>1306</v>
      </c>
      <c r="E131" s="1029"/>
      <c r="F131" s="1029">
        <v>530000</v>
      </c>
      <c r="G131" s="1046">
        <v>44152</v>
      </c>
      <c r="H131" s="976" t="s">
        <v>642</v>
      </c>
      <c r="I131" s="976" t="s">
        <v>1979</v>
      </c>
      <c r="J131" s="686" t="s">
        <v>2053</v>
      </c>
    </row>
    <row r="132" spans="1:10" x14ac:dyDescent="0.25">
      <c r="A132" s="1187">
        <f t="shared" ref="A132:A183" si="2">1+A131</f>
        <v>131</v>
      </c>
      <c r="B132" s="976" t="s">
        <v>1919</v>
      </c>
      <c r="C132" s="972" t="s">
        <v>2115</v>
      </c>
      <c r="D132" s="976" t="s">
        <v>1306</v>
      </c>
      <c r="E132" s="1029"/>
      <c r="F132" s="1029">
        <v>668000</v>
      </c>
      <c r="G132" s="1046">
        <v>44153</v>
      </c>
      <c r="H132" s="976" t="s">
        <v>642</v>
      </c>
      <c r="I132" s="976" t="s">
        <v>1995</v>
      </c>
      <c r="J132" s="686" t="s">
        <v>2005</v>
      </c>
    </row>
    <row r="133" spans="1:10" x14ac:dyDescent="0.25">
      <c r="A133" s="1187">
        <f t="shared" si="2"/>
        <v>132</v>
      </c>
      <c r="B133" s="976" t="s">
        <v>1919</v>
      </c>
      <c r="C133" s="972" t="s">
        <v>2116</v>
      </c>
      <c r="D133" s="976" t="s">
        <v>1306</v>
      </c>
      <c r="E133" s="1029"/>
      <c r="F133" s="1029">
        <v>270000</v>
      </c>
      <c r="G133" s="1046">
        <v>44155</v>
      </c>
      <c r="H133" s="976" t="s">
        <v>642</v>
      </c>
      <c r="I133" s="976" t="s">
        <v>1936</v>
      </c>
      <c r="J133" s="686" t="s">
        <v>2048</v>
      </c>
    </row>
    <row r="134" spans="1:10" x14ac:dyDescent="0.25">
      <c r="A134" s="1187">
        <f t="shared" si="2"/>
        <v>133</v>
      </c>
      <c r="B134" s="976" t="s">
        <v>1919</v>
      </c>
      <c r="C134" s="976" t="s">
        <v>2117</v>
      </c>
      <c r="D134" s="972" t="s">
        <v>1306</v>
      </c>
      <c r="E134" s="976"/>
      <c r="F134" s="1029">
        <v>100000</v>
      </c>
      <c r="G134" s="1046">
        <v>44159</v>
      </c>
      <c r="H134" s="976" t="s">
        <v>642</v>
      </c>
      <c r="I134" s="976" t="s">
        <v>1995</v>
      </c>
      <c r="J134" s="686" t="s">
        <v>2075</v>
      </c>
    </row>
    <row r="135" spans="1:10" x14ac:dyDescent="0.25">
      <c r="A135" s="1187">
        <f t="shared" si="2"/>
        <v>134</v>
      </c>
      <c r="B135" s="976" t="s">
        <v>1919</v>
      </c>
      <c r="C135" s="976" t="s">
        <v>2118</v>
      </c>
      <c r="D135" s="972" t="s">
        <v>2095</v>
      </c>
      <c r="E135" s="1029"/>
      <c r="F135" s="1029">
        <v>226056</v>
      </c>
      <c r="G135" s="1046">
        <v>44161</v>
      </c>
      <c r="H135" s="976" t="s">
        <v>1983</v>
      </c>
      <c r="I135" s="976" t="s">
        <v>1995</v>
      </c>
      <c r="J135" s="686" t="s">
        <v>2096</v>
      </c>
    </row>
    <row r="136" spans="1:10" x14ac:dyDescent="0.25">
      <c r="A136" s="1187">
        <f t="shared" si="2"/>
        <v>135</v>
      </c>
      <c r="B136" s="976" t="s">
        <v>1919</v>
      </c>
      <c r="C136" s="972" t="s">
        <v>2119</v>
      </c>
      <c r="D136" s="976" t="s">
        <v>2047</v>
      </c>
      <c r="E136" s="1029"/>
      <c r="F136" s="1029">
        <v>8700000</v>
      </c>
      <c r="G136" s="1046">
        <v>44162</v>
      </c>
      <c r="H136" s="976" t="s">
        <v>630</v>
      </c>
      <c r="I136" s="976" t="s">
        <v>1936</v>
      </c>
      <c r="J136" s="686" t="s">
        <v>2060</v>
      </c>
    </row>
    <row r="137" spans="1:10" x14ac:dyDescent="0.25">
      <c r="A137" s="1187">
        <f t="shared" si="2"/>
        <v>136</v>
      </c>
      <c r="B137" s="976" t="s">
        <v>1919</v>
      </c>
      <c r="C137" s="972" t="s">
        <v>2120</v>
      </c>
      <c r="D137" s="976" t="s">
        <v>1306</v>
      </c>
      <c r="E137" s="1029"/>
      <c r="F137" s="1029">
        <v>440000</v>
      </c>
      <c r="G137" s="1046">
        <v>44162</v>
      </c>
      <c r="H137" s="976" t="s">
        <v>642</v>
      </c>
      <c r="I137" s="976" t="s">
        <v>1936</v>
      </c>
      <c r="J137" s="686" t="s">
        <v>2048</v>
      </c>
    </row>
    <row r="138" spans="1:10" x14ac:dyDescent="0.25">
      <c r="A138" s="1187">
        <f t="shared" si="2"/>
        <v>137</v>
      </c>
      <c r="B138" s="976" t="s">
        <v>1919</v>
      </c>
      <c r="C138" s="972" t="s">
        <v>2121</v>
      </c>
      <c r="D138" s="976" t="s">
        <v>2047</v>
      </c>
      <c r="E138" s="1029"/>
      <c r="F138" s="1029">
        <v>1250000</v>
      </c>
      <c r="G138" s="1046">
        <v>44166</v>
      </c>
      <c r="H138" s="976" t="s">
        <v>642</v>
      </c>
      <c r="I138" s="976" t="s">
        <v>1936</v>
      </c>
      <c r="J138" s="686" t="s">
        <v>2048</v>
      </c>
    </row>
    <row r="139" spans="1:10" x14ac:dyDescent="0.25">
      <c r="A139" s="1187">
        <f t="shared" si="2"/>
        <v>138</v>
      </c>
      <c r="B139" s="976" t="s">
        <v>1919</v>
      </c>
      <c r="C139" s="972" t="s">
        <v>2122</v>
      </c>
      <c r="D139" s="976" t="s">
        <v>2123</v>
      </c>
      <c r="E139" s="1029"/>
      <c r="F139" s="1029">
        <v>1501920</v>
      </c>
      <c r="G139" s="1046">
        <v>44166</v>
      </c>
      <c r="H139" s="976" t="s">
        <v>1983</v>
      </c>
      <c r="I139" s="976" t="s">
        <v>1936</v>
      </c>
      <c r="J139" s="686" t="s">
        <v>2024</v>
      </c>
    </row>
    <row r="140" spans="1:10" x14ac:dyDescent="0.25">
      <c r="A140" s="1187">
        <f t="shared" si="2"/>
        <v>139</v>
      </c>
      <c r="B140" s="976" t="s">
        <v>1919</v>
      </c>
      <c r="C140" s="972" t="s">
        <v>2124</v>
      </c>
      <c r="D140" s="976" t="s">
        <v>2125</v>
      </c>
      <c r="E140" s="1029"/>
      <c r="F140" s="1029">
        <v>550000</v>
      </c>
      <c r="G140" s="1046">
        <v>44168</v>
      </c>
      <c r="H140" s="976" t="s">
        <v>1983</v>
      </c>
      <c r="I140" s="976" t="s">
        <v>1594</v>
      </c>
      <c r="J140" s="686" t="s">
        <v>1986</v>
      </c>
    </row>
    <row r="141" spans="1:10" x14ac:dyDescent="0.25">
      <c r="A141" s="1187">
        <f t="shared" si="2"/>
        <v>140</v>
      </c>
      <c r="B141" s="976" t="s">
        <v>1919</v>
      </c>
      <c r="C141" s="976" t="s">
        <v>2126</v>
      </c>
      <c r="D141" s="976" t="s">
        <v>2089</v>
      </c>
      <c r="E141" s="1029"/>
      <c r="F141" s="1029">
        <v>3500000</v>
      </c>
      <c r="G141" s="1046">
        <v>44168</v>
      </c>
      <c r="H141" s="976" t="s">
        <v>630</v>
      </c>
      <c r="I141" s="976" t="s">
        <v>1979</v>
      </c>
      <c r="J141" s="686" t="s">
        <v>1986</v>
      </c>
    </row>
    <row r="142" spans="1:10" x14ac:dyDescent="0.25">
      <c r="A142" s="1187">
        <f t="shared" si="2"/>
        <v>141</v>
      </c>
      <c r="B142" s="976" t="s">
        <v>1919</v>
      </c>
      <c r="C142" s="976" t="s">
        <v>2127</v>
      </c>
      <c r="D142" s="972" t="s">
        <v>2099</v>
      </c>
      <c r="E142" s="1029"/>
      <c r="F142" s="1029">
        <v>2840000</v>
      </c>
      <c r="G142" s="1046">
        <v>44168</v>
      </c>
      <c r="H142" s="976" t="s">
        <v>642</v>
      </c>
      <c r="I142" s="976" t="s">
        <v>1979</v>
      </c>
      <c r="J142" s="686" t="s">
        <v>1980</v>
      </c>
    </row>
    <row r="143" spans="1:10" x14ac:dyDescent="0.25">
      <c r="A143" s="1187">
        <f t="shared" si="2"/>
        <v>142</v>
      </c>
      <c r="B143" s="976" t="s">
        <v>1919</v>
      </c>
      <c r="C143" s="972" t="s">
        <v>1816</v>
      </c>
      <c r="D143" s="976" t="s">
        <v>1306</v>
      </c>
      <c r="E143" s="1029"/>
      <c r="F143" s="1029">
        <v>240000</v>
      </c>
      <c r="G143" s="1046">
        <v>44168</v>
      </c>
      <c r="H143" s="976" t="s">
        <v>642</v>
      </c>
      <c r="I143" s="976" t="s">
        <v>2128</v>
      </c>
      <c r="J143" s="686" t="s">
        <v>2004</v>
      </c>
    </row>
    <row r="144" spans="1:10" x14ac:dyDescent="0.25">
      <c r="A144" s="1187">
        <f t="shared" si="2"/>
        <v>143</v>
      </c>
      <c r="B144" s="976" t="s">
        <v>1919</v>
      </c>
      <c r="C144" s="972" t="s">
        <v>2129</v>
      </c>
      <c r="D144" s="976" t="s">
        <v>1306</v>
      </c>
      <c r="E144" s="1029"/>
      <c r="F144" s="1029">
        <v>362000</v>
      </c>
      <c r="G144" s="1046">
        <v>44169</v>
      </c>
      <c r="H144" s="976" t="s">
        <v>642</v>
      </c>
      <c r="I144" s="976" t="s">
        <v>1995</v>
      </c>
      <c r="J144" s="686" t="s">
        <v>2072</v>
      </c>
    </row>
    <row r="145" spans="1:10" x14ac:dyDescent="0.25">
      <c r="A145" s="1187">
        <f t="shared" si="2"/>
        <v>144</v>
      </c>
      <c r="B145" s="976" t="s">
        <v>1919</v>
      </c>
      <c r="C145" s="972" t="s">
        <v>1997</v>
      </c>
      <c r="D145" s="976" t="s">
        <v>1998</v>
      </c>
      <c r="E145" s="1029"/>
      <c r="F145" s="1029">
        <v>1398400</v>
      </c>
      <c r="G145" s="1046">
        <v>44173</v>
      </c>
      <c r="H145" s="976" t="s">
        <v>630</v>
      </c>
      <c r="I145" s="976" t="s">
        <v>1995</v>
      </c>
      <c r="J145" s="686" t="s">
        <v>1999</v>
      </c>
    </row>
    <row r="146" spans="1:10" x14ac:dyDescent="0.25">
      <c r="A146" s="1187">
        <f t="shared" si="2"/>
        <v>145</v>
      </c>
      <c r="B146" s="976" t="s">
        <v>1919</v>
      </c>
      <c r="C146" s="972" t="s">
        <v>2130</v>
      </c>
      <c r="D146" s="976" t="s">
        <v>2131</v>
      </c>
      <c r="E146" s="1029"/>
      <c r="F146" s="1029">
        <v>1500000</v>
      </c>
      <c r="G146" s="1046">
        <v>44174</v>
      </c>
      <c r="H146" s="976" t="s">
        <v>630</v>
      </c>
      <c r="I146" s="976" t="s">
        <v>1995</v>
      </c>
      <c r="J146" s="686" t="s">
        <v>1986</v>
      </c>
    </row>
    <row r="147" spans="1:10" x14ac:dyDescent="0.25">
      <c r="A147" s="1187">
        <f t="shared" si="2"/>
        <v>146</v>
      </c>
      <c r="B147" s="976" t="s">
        <v>1919</v>
      </c>
      <c r="C147" s="972" t="s">
        <v>2115</v>
      </c>
      <c r="D147" s="976" t="s">
        <v>1306</v>
      </c>
      <c r="E147" s="1029"/>
      <c r="F147" s="1029">
        <v>1254000</v>
      </c>
      <c r="G147" s="1046">
        <v>44174</v>
      </c>
      <c r="H147" s="976" t="s">
        <v>642</v>
      </c>
      <c r="I147" s="976" t="s">
        <v>1995</v>
      </c>
      <c r="J147" s="686" t="s">
        <v>2005</v>
      </c>
    </row>
    <row r="148" spans="1:10" x14ac:dyDescent="0.25">
      <c r="A148" s="1187">
        <f t="shared" si="2"/>
        <v>147</v>
      </c>
      <c r="B148" s="976" t="s">
        <v>1919</v>
      </c>
      <c r="C148" s="972" t="s">
        <v>1816</v>
      </c>
      <c r="D148" s="976" t="s">
        <v>1306</v>
      </c>
      <c r="E148" s="1029"/>
      <c r="F148" s="1029">
        <v>294000</v>
      </c>
      <c r="G148" s="1046">
        <v>44176</v>
      </c>
      <c r="H148" s="976" t="s">
        <v>630</v>
      </c>
      <c r="I148" s="976" t="s">
        <v>2128</v>
      </c>
      <c r="J148" s="686" t="s">
        <v>2004</v>
      </c>
    </row>
    <row r="149" spans="1:10" x14ac:dyDescent="0.25">
      <c r="A149" s="1187">
        <f t="shared" si="2"/>
        <v>148</v>
      </c>
      <c r="B149" s="976" t="s">
        <v>1919</v>
      </c>
      <c r="C149" s="972" t="s">
        <v>2132</v>
      </c>
      <c r="D149" s="976" t="s">
        <v>2133</v>
      </c>
      <c r="E149" s="1029"/>
      <c r="F149" s="1029">
        <v>375000</v>
      </c>
      <c r="G149" s="1046">
        <v>44176</v>
      </c>
      <c r="H149" s="976" t="s">
        <v>630</v>
      </c>
      <c r="I149" s="976" t="s">
        <v>1975</v>
      </c>
      <c r="J149" s="686" t="s">
        <v>1976</v>
      </c>
    </row>
    <row r="150" spans="1:10" x14ac:dyDescent="0.25">
      <c r="A150" s="1187">
        <f t="shared" si="2"/>
        <v>149</v>
      </c>
      <c r="B150" s="976" t="s">
        <v>1919</v>
      </c>
      <c r="C150" s="976" t="s">
        <v>2059</v>
      </c>
      <c r="D150" s="972" t="s">
        <v>1306</v>
      </c>
      <c r="E150" s="1029"/>
      <c r="F150" s="1029">
        <v>409000</v>
      </c>
      <c r="G150" s="1046">
        <v>44179</v>
      </c>
      <c r="H150" s="976" t="s">
        <v>642</v>
      </c>
      <c r="I150" s="976" t="s">
        <v>1990</v>
      </c>
      <c r="J150" s="686" t="s">
        <v>2060</v>
      </c>
    </row>
    <row r="151" spans="1:10" x14ac:dyDescent="0.25">
      <c r="A151" s="1187">
        <f t="shared" si="2"/>
        <v>150</v>
      </c>
      <c r="B151" s="976" t="s">
        <v>1919</v>
      </c>
      <c r="C151" s="972" t="s">
        <v>1816</v>
      </c>
      <c r="D151" s="976" t="s">
        <v>1306</v>
      </c>
      <c r="E151" s="1029"/>
      <c r="F151" s="1029">
        <v>205000</v>
      </c>
      <c r="G151" s="1046">
        <v>44181</v>
      </c>
      <c r="H151" s="976" t="s">
        <v>630</v>
      </c>
      <c r="I151" s="976" t="s">
        <v>1975</v>
      </c>
      <c r="J151" s="686" t="s">
        <v>2004</v>
      </c>
    </row>
    <row r="152" spans="1:10" x14ac:dyDescent="0.25">
      <c r="A152" s="1187">
        <f t="shared" si="2"/>
        <v>151</v>
      </c>
      <c r="B152" s="976" t="s">
        <v>1919</v>
      </c>
      <c r="C152" s="972" t="s">
        <v>1816</v>
      </c>
      <c r="D152" s="976" t="s">
        <v>1306</v>
      </c>
      <c r="E152" s="1029"/>
      <c r="F152" s="1029">
        <v>568000</v>
      </c>
      <c r="G152" s="1046">
        <v>44181</v>
      </c>
      <c r="H152" s="976" t="s">
        <v>630</v>
      </c>
      <c r="I152" s="976" t="s">
        <v>668</v>
      </c>
      <c r="J152" s="686" t="s">
        <v>2004</v>
      </c>
    </row>
    <row r="153" spans="1:10" x14ac:dyDescent="0.25">
      <c r="A153" s="1187">
        <f t="shared" si="2"/>
        <v>152</v>
      </c>
      <c r="B153" s="976" t="s">
        <v>1919</v>
      </c>
      <c r="C153" s="972" t="s">
        <v>2134</v>
      </c>
      <c r="D153" s="976" t="s">
        <v>1306</v>
      </c>
      <c r="E153" s="1029"/>
      <c r="F153" s="1029">
        <v>300000</v>
      </c>
      <c r="G153" s="1046">
        <v>44181</v>
      </c>
      <c r="H153" s="976" t="s">
        <v>630</v>
      </c>
      <c r="I153" s="976" t="s">
        <v>1936</v>
      </c>
      <c r="J153" s="686" t="s">
        <v>2060</v>
      </c>
    </row>
    <row r="154" spans="1:10" x14ac:dyDescent="0.25">
      <c r="A154" s="1187">
        <f t="shared" si="2"/>
        <v>153</v>
      </c>
      <c r="B154" s="976" t="s">
        <v>1919</v>
      </c>
      <c r="C154" s="972" t="s">
        <v>2135</v>
      </c>
      <c r="D154" s="976" t="s">
        <v>1306</v>
      </c>
      <c r="E154" s="1029"/>
      <c r="F154" s="1029">
        <v>2033507</v>
      </c>
      <c r="G154" s="1046">
        <v>44181</v>
      </c>
      <c r="H154" s="976" t="s">
        <v>630</v>
      </c>
      <c r="I154" s="976" t="s">
        <v>1936</v>
      </c>
      <c r="J154" s="686" t="s">
        <v>2024</v>
      </c>
    </row>
    <row r="155" spans="1:10" x14ac:dyDescent="0.25">
      <c r="A155" s="1187">
        <f t="shared" si="2"/>
        <v>154</v>
      </c>
      <c r="B155" s="976" t="s">
        <v>1919</v>
      </c>
      <c r="C155" s="972" t="s">
        <v>2136</v>
      </c>
      <c r="D155" s="976" t="s">
        <v>2047</v>
      </c>
      <c r="E155" s="1029"/>
      <c r="F155" s="1029">
        <v>460000</v>
      </c>
      <c r="G155" s="1046">
        <v>44181</v>
      </c>
      <c r="H155" s="976" t="s">
        <v>642</v>
      </c>
      <c r="I155" s="976" t="s">
        <v>1936</v>
      </c>
      <c r="J155" s="686" t="s">
        <v>2048</v>
      </c>
    </row>
    <row r="156" spans="1:10" x14ac:dyDescent="0.25">
      <c r="A156" s="1187">
        <f t="shared" si="2"/>
        <v>155</v>
      </c>
      <c r="B156" s="976" t="s">
        <v>1919</v>
      </c>
      <c r="C156" s="972" t="s">
        <v>2137</v>
      </c>
      <c r="D156" s="976" t="s">
        <v>2107</v>
      </c>
      <c r="E156" s="1029"/>
      <c r="F156" s="1029">
        <v>6034805</v>
      </c>
      <c r="G156" s="1046">
        <v>44184</v>
      </c>
      <c r="H156" s="976" t="s">
        <v>1983</v>
      </c>
      <c r="I156" s="976" t="s">
        <v>1979</v>
      </c>
      <c r="J156" s="686" t="s">
        <v>2108</v>
      </c>
    </row>
    <row r="157" spans="1:10" x14ac:dyDescent="0.25">
      <c r="A157" s="1187">
        <f t="shared" si="2"/>
        <v>156</v>
      </c>
      <c r="B157" s="976" t="s">
        <v>1919</v>
      </c>
      <c r="C157" s="972" t="s">
        <v>2138</v>
      </c>
      <c r="D157" s="976" t="s">
        <v>2107</v>
      </c>
      <c r="E157" s="1029"/>
      <c r="F157" s="1029">
        <v>150278</v>
      </c>
      <c r="G157" s="1046">
        <v>44184</v>
      </c>
      <c r="H157" s="976" t="s">
        <v>642</v>
      </c>
      <c r="I157" s="976" t="s">
        <v>1979</v>
      </c>
      <c r="J157" s="686" t="s">
        <v>2108</v>
      </c>
    </row>
    <row r="158" spans="1:10" x14ac:dyDescent="0.25">
      <c r="A158" s="1187">
        <f t="shared" si="2"/>
        <v>157</v>
      </c>
      <c r="B158" s="976" t="s">
        <v>1919</v>
      </c>
      <c r="C158" s="976" t="s">
        <v>2139</v>
      </c>
      <c r="D158" s="972" t="s">
        <v>2095</v>
      </c>
      <c r="E158" s="1029"/>
      <c r="F158" s="1029">
        <v>451413</v>
      </c>
      <c r="G158" s="1046">
        <v>44186</v>
      </c>
      <c r="H158" s="976" t="s">
        <v>1983</v>
      </c>
      <c r="I158" s="976" t="s">
        <v>1995</v>
      </c>
      <c r="J158" s="686" t="s">
        <v>2096</v>
      </c>
    </row>
    <row r="159" spans="1:10" x14ac:dyDescent="0.25">
      <c r="A159" s="1187">
        <f t="shared" si="2"/>
        <v>158</v>
      </c>
      <c r="B159" s="976" t="s">
        <v>1919</v>
      </c>
      <c r="C159" s="972" t="s">
        <v>2140</v>
      </c>
      <c r="D159" s="976" t="s">
        <v>2111</v>
      </c>
      <c r="E159" s="1029"/>
      <c r="F159" s="1029">
        <v>8675000</v>
      </c>
      <c r="G159" s="1046">
        <v>44186</v>
      </c>
      <c r="H159" s="976" t="s">
        <v>1983</v>
      </c>
      <c r="I159" s="976" t="s">
        <v>2141</v>
      </c>
      <c r="J159" s="686" t="s">
        <v>2112</v>
      </c>
    </row>
    <row r="160" spans="1:10" x14ac:dyDescent="0.25">
      <c r="A160" s="1187">
        <f t="shared" si="2"/>
        <v>159</v>
      </c>
      <c r="B160" s="976" t="s">
        <v>1919</v>
      </c>
      <c r="C160" s="983" t="s">
        <v>2142</v>
      </c>
      <c r="D160" s="976" t="s">
        <v>2133</v>
      </c>
      <c r="E160" s="1029"/>
      <c r="F160" s="1029">
        <v>180000</v>
      </c>
      <c r="G160" s="1046">
        <v>44188</v>
      </c>
      <c r="H160" s="976" t="s">
        <v>642</v>
      </c>
      <c r="I160" s="976" t="s">
        <v>2017</v>
      </c>
      <c r="J160" s="686" t="s">
        <v>1976</v>
      </c>
    </row>
    <row r="161" spans="1:10" x14ac:dyDescent="0.25">
      <c r="A161" s="1187">
        <f t="shared" si="2"/>
        <v>160</v>
      </c>
      <c r="B161" s="976" t="s">
        <v>1919</v>
      </c>
      <c r="C161" s="972" t="s">
        <v>1816</v>
      </c>
      <c r="D161" s="976" t="s">
        <v>1306</v>
      </c>
      <c r="E161" s="1029"/>
      <c r="F161" s="1029">
        <v>150000</v>
      </c>
      <c r="G161" s="1046">
        <v>44188</v>
      </c>
      <c r="H161" s="976" t="s">
        <v>646</v>
      </c>
      <c r="I161" s="976" t="s">
        <v>1520</v>
      </c>
      <c r="J161" s="686" t="s">
        <v>2004</v>
      </c>
    </row>
    <row r="162" spans="1:10" x14ac:dyDescent="0.25">
      <c r="A162" s="1187">
        <f t="shared" si="2"/>
        <v>161</v>
      </c>
      <c r="B162" s="976" t="s">
        <v>1919</v>
      </c>
      <c r="C162" s="972" t="s">
        <v>2143</v>
      </c>
      <c r="D162" s="976" t="s">
        <v>2144</v>
      </c>
      <c r="E162" s="1029"/>
      <c r="F162" s="1029">
        <v>179760</v>
      </c>
      <c r="G162" s="1046">
        <v>44188</v>
      </c>
      <c r="H162" s="976" t="s">
        <v>646</v>
      </c>
      <c r="I162" s="976" t="s">
        <v>2145</v>
      </c>
      <c r="J162" s="686" t="s">
        <v>1154</v>
      </c>
    </row>
    <row r="163" spans="1:10" x14ac:dyDescent="0.25">
      <c r="A163" s="1187">
        <f t="shared" si="2"/>
        <v>162</v>
      </c>
      <c r="B163" s="976" t="s">
        <v>1919</v>
      </c>
      <c r="C163" s="972" t="s">
        <v>2146</v>
      </c>
      <c r="D163" s="976" t="s">
        <v>2147</v>
      </c>
      <c r="E163" s="1029"/>
      <c r="F163" s="1029">
        <v>16700000</v>
      </c>
      <c r="G163" s="1046">
        <v>44189</v>
      </c>
      <c r="H163" s="976" t="s">
        <v>646</v>
      </c>
      <c r="I163" s="976" t="s">
        <v>1995</v>
      </c>
      <c r="J163" s="686" t="s">
        <v>1976</v>
      </c>
    </row>
    <row r="164" spans="1:10" x14ac:dyDescent="0.25">
      <c r="A164" s="1187">
        <f t="shared" si="2"/>
        <v>163</v>
      </c>
      <c r="B164" s="976" t="s">
        <v>1919</v>
      </c>
      <c r="C164" s="976" t="s">
        <v>2148</v>
      </c>
      <c r="D164" s="972" t="s">
        <v>1306</v>
      </c>
      <c r="E164" s="976"/>
      <c r="F164" s="1029">
        <v>100000</v>
      </c>
      <c r="G164" s="1046">
        <v>44189</v>
      </c>
      <c r="H164" s="976" t="s">
        <v>642</v>
      </c>
      <c r="I164" s="976" t="s">
        <v>1995</v>
      </c>
      <c r="J164" s="686" t="s">
        <v>2075</v>
      </c>
    </row>
    <row r="165" spans="1:10" x14ac:dyDescent="0.25">
      <c r="A165" s="1187">
        <f t="shared" si="2"/>
        <v>164</v>
      </c>
      <c r="B165" s="976" t="s">
        <v>1919</v>
      </c>
      <c r="C165" s="972" t="s">
        <v>2149</v>
      </c>
      <c r="D165" s="976" t="s">
        <v>1306</v>
      </c>
      <c r="E165" s="1029"/>
      <c r="F165" s="1029">
        <v>1145000</v>
      </c>
      <c r="G165" s="1046">
        <v>44190</v>
      </c>
      <c r="H165" s="976" t="s">
        <v>642</v>
      </c>
      <c r="I165" s="976" t="s">
        <v>1936</v>
      </c>
      <c r="J165" s="686" t="s">
        <v>2060</v>
      </c>
    </row>
    <row r="166" spans="1:10" x14ac:dyDescent="0.25">
      <c r="A166" s="1187">
        <f t="shared" si="2"/>
        <v>165</v>
      </c>
      <c r="B166" s="976" t="s">
        <v>1919</v>
      </c>
      <c r="C166" s="976" t="s">
        <v>2150</v>
      </c>
      <c r="D166" s="972" t="s">
        <v>2151</v>
      </c>
      <c r="E166" s="1029"/>
      <c r="F166" s="1029">
        <v>3245000</v>
      </c>
      <c r="G166" s="1046">
        <v>44168</v>
      </c>
      <c r="H166" s="976" t="s">
        <v>642</v>
      </c>
      <c r="I166" s="976" t="s">
        <v>1995</v>
      </c>
      <c r="J166" s="686" t="s">
        <v>1980</v>
      </c>
    </row>
    <row r="167" spans="1:10" x14ac:dyDescent="0.25">
      <c r="A167" s="1187">
        <f t="shared" si="2"/>
        <v>166</v>
      </c>
      <c r="B167" s="976" t="s">
        <v>1919</v>
      </c>
      <c r="C167" s="972" t="s">
        <v>2152</v>
      </c>
      <c r="D167" s="976" t="s">
        <v>2153</v>
      </c>
      <c r="E167" s="1029"/>
      <c r="F167" s="1029">
        <v>1600000</v>
      </c>
      <c r="G167" s="1046">
        <v>44196</v>
      </c>
      <c r="H167" s="976" t="s">
        <v>1983</v>
      </c>
      <c r="I167" s="976" t="s">
        <v>2128</v>
      </c>
      <c r="J167" s="686" t="s">
        <v>1986</v>
      </c>
    </row>
    <row r="168" spans="1:10" x14ac:dyDescent="0.25">
      <c r="A168" s="1187">
        <f t="shared" si="2"/>
        <v>167</v>
      </c>
      <c r="B168" s="976" t="s">
        <v>1919</v>
      </c>
      <c r="C168" s="976" t="s">
        <v>2154</v>
      </c>
      <c r="D168" s="972" t="s">
        <v>2089</v>
      </c>
      <c r="E168" s="976"/>
      <c r="F168" s="1029">
        <v>2500000</v>
      </c>
      <c r="G168" s="1046">
        <v>44196</v>
      </c>
      <c r="H168" s="976" t="s">
        <v>646</v>
      </c>
      <c r="I168" s="976" t="s">
        <v>1979</v>
      </c>
      <c r="J168" s="686" t="s">
        <v>1986</v>
      </c>
    </row>
    <row r="169" spans="1:10" x14ac:dyDescent="0.25">
      <c r="A169" s="1187">
        <f t="shared" si="2"/>
        <v>168</v>
      </c>
      <c r="B169" s="976" t="s">
        <v>1919</v>
      </c>
      <c r="C169" s="972" t="s">
        <v>1816</v>
      </c>
      <c r="D169" s="976" t="s">
        <v>1306</v>
      </c>
      <c r="E169" s="1029"/>
      <c r="F169" s="1029">
        <v>534600</v>
      </c>
      <c r="G169" s="1046">
        <v>44196</v>
      </c>
      <c r="H169" s="976" t="s">
        <v>642</v>
      </c>
      <c r="I169" s="976" t="s">
        <v>2155</v>
      </c>
      <c r="J169" s="686" t="s">
        <v>2004</v>
      </c>
    </row>
    <row r="170" spans="1:10" x14ac:dyDescent="0.25">
      <c r="A170" s="1187">
        <f t="shared" si="2"/>
        <v>169</v>
      </c>
      <c r="B170" s="976" t="s">
        <v>1919</v>
      </c>
      <c r="C170" s="972" t="s">
        <v>2156</v>
      </c>
      <c r="D170" s="976" t="s">
        <v>1306</v>
      </c>
      <c r="E170" s="1029"/>
      <c r="F170" s="1029">
        <v>1133000</v>
      </c>
      <c r="G170" s="1046">
        <v>44196</v>
      </c>
      <c r="H170" s="976" t="s">
        <v>642</v>
      </c>
      <c r="I170" s="976" t="s">
        <v>1995</v>
      </c>
      <c r="J170" s="686" t="s">
        <v>1154</v>
      </c>
    </row>
    <row r="171" spans="1:10" x14ac:dyDescent="0.25">
      <c r="A171" s="1187">
        <f t="shared" si="2"/>
        <v>170</v>
      </c>
      <c r="B171" s="976"/>
      <c r="C171" s="972"/>
      <c r="D171" s="976"/>
      <c r="E171" s="1029"/>
      <c r="F171" s="1029"/>
      <c r="G171" s="1046"/>
      <c r="H171" s="976"/>
      <c r="I171" s="976"/>
    </row>
    <row r="172" spans="1:10" x14ac:dyDescent="0.25">
      <c r="A172" s="1187">
        <f t="shared" si="2"/>
        <v>171</v>
      </c>
      <c r="B172" s="976"/>
      <c r="C172" s="972"/>
      <c r="D172" s="976"/>
      <c r="E172" s="1029"/>
      <c r="F172" s="1029"/>
      <c r="G172" s="1046"/>
      <c r="H172" s="976"/>
      <c r="I172" s="976"/>
    </row>
    <row r="173" spans="1:10" x14ac:dyDescent="0.25">
      <c r="A173" s="1187">
        <f t="shared" si="2"/>
        <v>172</v>
      </c>
      <c r="B173" s="976"/>
      <c r="C173" s="972"/>
      <c r="D173" s="976"/>
      <c r="E173" s="1029"/>
      <c r="F173" s="1029"/>
      <c r="G173" s="1046"/>
      <c r="H173" s="976"/>
      <c r="I173" s="976"/>
    </row>
    <row r="174" spans="1:10" x14ac:dyDescent="0.25">
      <c r="A174" s="1187">
        <f t="shared" si="2"/>
        <v>173</v>
      </c>
      <c r="B174" s="976"/>
      <c r="C174" s="972"/>
      <c r="D174" s="976"/>
      <c r="E174" s="1029"/>
      <c r="F174" s="1029"/>
      <c r="G174" s="1046"/>
      <c r="H174" s="976"/>
      <c r="I174" s="976"/>
    </row>
    <row r="175" spans="1:10" x14ac:dyDescent="0.25">
      <c r="A175" s="1187">
        <f t="shared" si="2"/>
        <v>174</v>
      </c>
      <c r="B175" s="976"/>
      <c r="C175" s="972"/>
      <c r="D175" s="976"/>
      <c r="E175" s="1029"/>
      <c r="F175" s="1029"/>
      <c r="G175" s="1046"/>
      <c r="H175" s="976"/>
      <c r="I175" s="976"/>
    </row>
    <row r="176" spans="1:10" x14ac:dyDescent="0.25">
      <c r="A176" s="1187">
        <f t="shared" si="2"/>
        <v>175</v>
      </c>
      <c r="B176" s="976"/>
      <c r="C176" s="972"/>
      <c r="D176" s="976"/>
      <c r="E176" s="1029"/>
      <c r="F176" s="1029"/>
      <c r="G176" s="1046"/>
      <c r="H176" s="976"/>
      <c r="I176" s="976"/>
    </row>
    <row r="177" spans="1:9" x14ac:dyDescent="0.25">
      <c r="A177" s="1187">
        <f t="shared" si="2"/>
        <v>176</v>
      </c>
      <c r="B177" s="976"/>
      <c r="C177" s="972"/>
      <c r="D177" s="976"/>
      <c r="E177" s="1029"/>
      <c r="F177" s="1029"/>
      <c r="G177" s="1046"/>
      <c r="H177" s="976"/>
      <c r="I177" s="976"/>
    </row>
    <row r="178" spans="1:9" x14ac:dyDescent="0.25">
      <c r="A178" s="1187">
        <f t="shared" si="2"/>
        <v>177</v>
      </c>
      <c r="B178" s="976"/>
      <c r="C178" s="972"/>
      <c r="D178" s="976"/>
      <c r="E178" s="1029"/>
      <c r="F178" s="1029"/>
      <c r="G178" s="1046"/>
      <c r="H178" s="976"/>
      <c r="I178" s="976"/>
    </row>
    <row r="179" spans="1:9" x14ac:dyDescent="0.25">
      <c r="A179" s="1187">
        <f t="shared" si="2"/>
        <v>178</v>
      </c>
      <c r="B179" s="976"/>
      <c r="C179" s="972"/>
      <c r="D179" s="976"/>
      <c r="E179" s="1029"/>
      <c r="F179" s="1029"/>
      <c r="G179" s="1046"/>
      <c r="H179" s="976"/>
      <c r="I179" s="976"/>
    </row>
    <row r="180" spans="1:9" x14ac:dyDescent="0.25">
      <c r="A180" s="1187">
        <f t="shared" si="2"/>
        <v>179</v>
      </c>
      <c r="B180" s="976"/>
      <c r="C180" s="972"/>
      <c r="D180" s="976"/>
      <c r="E180" s="1029"/>
      <c r="F180" s="1029"/>
      <c r="G180" s="1046"/>
      <c r="H180" s="976"/>
      <c r="I180" s="976"/>
    </row>
    <row r="181" spans="1:9" x14ac:dyDescent="0.25">
      <c r="A181" s="1187">
        <f t="shared" si="2"/>
        <v>180</v>
      </c>
      <c r="B181" s="976"/>
      <c r="C181" s="972"/>
      <c r="D181" s="976"/>
      <c r="E181" s="1029"/>
      <c r="F181" s="1029"/>
      <c r="G181" s="1046"/>
      <c r="H181" s="976"/>
      <c r="I181" s="976"/>
    </row>
    <row r="182" spans="1:9" x14ac:dyDescent="0.25">
      <c r="A182" s="1187">
        <f t="shared" si="2"/>
        <v>181</v>
      </c>
      <c r="B182" s="976"/>
      <c r="C182" s="972"/>
      <c r="D182" s="976"/>
      <c r="E182" s="1029"/>
      <c r="F182" s="1029"/>
      <c r="G182" s="1046"/>
      <c r="H182" s="976"/>
      <c r="I182" s="976"/>
    </row>
    <row r="183" spans="1:9" x14ac:dyDescent="0.25">
      <c r="A183" s="1187">
        <f t="shared" si="2"/>
        <v>182</v>
      </c>
      <c r="B183" s="976"/>
      <c r="C183" s="976"/>
      <c r="D183" s="972"/>
      <c r="E183" s="976"/>
      <c r="F183" s="1029"/>
      <c r="G183" s="1046"/>
      <c r="H183" s="1029"/>
      <c r="I183" s="976"/>
    </row>
    <row r="184" spans="1:9" ht="20.25" x14ac:dyDescent="0.3">
      <c r="A184" s="1030"/>
      <c r="B184" s="1030"/>
      <c r="C184" s="1030"/>
      <c r="D184" s="1031" t="s">
        <v>2157</v>
      </c>
      <c r="E184" s="1030"/>
      <c r="F184" s="1032">
        <f>SUM(F2:F183)</f>
        <v>873716318</v>
      </c>
      <c r="G184" s="1032"/>
      <c r="H184" s="1032"/>
      <c r="I184" s="1030"/>
    </row>
  </sheetData>
  <autoFilter ref="A1:K184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W423"/>
  <sheetViews>
    <sheetView workbookViewId="0">
      <pane xSplit="5" ySplit="5" topLeftCell="F363" activePane="bottomRight" state="frozen"/>
      <selection pane="topRight" activeCell="G1" sqref="G1"/>
      <selection pane="bottomLeft" activeCell="A6" sqref="A6"/>
      <selection pane="bottomRight" activeCell="F391" sqref="F391"/>
    </sheetView>
  </sheetViews>
  <sheetFormatPr defaultColWidth="9.28515625" defaultRowHeight="11.25" x14ac:dyDescent="0.2"/>
  <cols>
    <col min="1" max="1" width="11.7109375" style="845" customWidth="1"/>
    <col min="2" max="2" width="15.7109375" style="750" customWidth="1"/>
    <col min="3" max="3" width="10.85546875" style="750" customWidth="1"/>
    <col min="4" max="4" width="12.140625" style="830" customWidth="1"/>
    <col min="5" max="5" width="11.85546875" style="751" customWidth="1"/>
    <col min="6" max="7" width="11.7109375" style="751" customWidth="1"/>
    <col min="8" max="8" width="11.140625" style="854" customWidth="1"/>
    <col min="9" max="9" width="6.85546875" style="751" hidden="1" customWidth="1"/>
    <col min="10" max="10" width="14.140625" style="750" customWidth="1"/>
    <col min="11" max="11" width="11.28515625" style="751" customWidth="1"/>
    <col min="12" max="13" width="11.85546875" style="750" customWidth="1"/>
    <col min="14" max="14" width="9.28515625" style="750" customWidth="1"/>
    <col min="15" max="15" width="12.7109375" style="759" hidden="1" customWidth="1"/>
    <col min="16" max="16" width="14.7109375" style="751" hidden="1" customWidth="1"/>
    <col min="17" max="17" width="10.5703125" style="750" hidden="1" customWidth="1"/>
    <col min="18" max="18" width="14.7109375" style="750" hidden="1" customWidth="1"/>
    <col min="19" max="19" width="24.7109375" style="751" hidden="1" customWidth="1"/>
    <col min="20" max="20" width="16.7109375" style="751" hidden="1" customWidth="1"/>
    <col min="21" max="22" width="15.85546875" style="751" bestFit="1" customWidth="1"/>
    <col min="23" max="23" width="20.140625" style="750" customWidth="1"/>
    <col min="24" max="16384" width="9.28515625" style="750"/>
  </cols>
  <sheetData>
    <row r="1" spans="1:23" ht="21" customHeight="1" x14ac:dyDescent="0.2">
      <c r="A1" s="1316" t="s">
        <v>689</v>
      </c>
      <c r="B1" s="1316"/>
      <c r="C1" s="1316"/>
      <c r="D1" s="1316"/>
      <c r="E1" s="1316"/>
      <c r="F1" s="1316"/>
      <c r="G1" s="1316"/>
      <c r="H1" s="1316"/>
      <c r="I1" s="1316"/>
      <c r="J1" s="1316"/>
      <c r="K1" s="1316"/>
      <c r="L1" s="1316"/>
      <c r="M1" s="1316"/>
      <c r="N1" s="1316"/>
      <c r="O1" s="1316"/>
      <c r="P1" s="1317"/>
      <c r="Q1" s="1316"/>
    </row>
    <row r="2" spans="1:23" ht="15" customHeight="1" x14ac:dyDescent="0.2">
      <c r="A2" s="1316"/>
      <c r="B2" s="1316"/>
      <c r="C2" s="1316"/>
      <c r="D2" s="1316"/>
      <c r="E2" s="1316"/>
      <c r="F2" s="1316"/>
      <c r="G2" s="1316"/>
      <c r="H2" s="1316"/>
      <c r="I2" s="1316"/>
      <c r="J2" s="1316"/>
      <c r="K2" s="1316"/>
      <c r="L2" s="1316"/>
      <c r="M2" s="1316"/>
      <c r="N2" s="1316"/>
      <c r="O2" s="1316"/>
      <c r="P2" s="1317"/>
      <c r="Q2" s="1316"/>
    </row>
    <row r="3" spans="1:23" ht="15" hidden="1" customHeight="1" x14ac:dyDescent="0.2">
      <c r="A3" s="1316"/>
      <c r="B3" s="1316"/>
      <c r="C3" s="1316"/>
      <c r="D3" s="1316"/>
      <c r="E3" s="1316"/>
      <c r="F3" s="1316"/>
      <c r="G3" s="1316"/>
      <c r="H3" s="1316"/>
      <c r="I3" s="1316"/>
      <c r="J3" s="1316"/>
      <c r="K3" s="1316"/>
      <c r="L3" s="1316"/>
      <c r="M3" s="1316"/>
      <c r="N3" s="1316"/>
      <c r="O3" s="1316"/>
      <c r="P3" s="1317"/>
      <c r="Q3" s="1316"/>
    </row>
    <row r="4" spans="1:23" ht="27.75" hidden="1" customHeight="1" x14ac:dyDescent="0.2">
      <c r="A4" s="752"/>
      <c r="B4" s="753"/>
      <c r="C4" s="753"/>
      <c r="D4" s="753"/>
      <c r="E4" s="753"/>
      <c r="F4" s="754"/>
      <c r="G4" s="755"/>
      <c r="H4" s="756"/>
      <c r="I4" s="757"/>
      <c r="J4" s="758"/>
      <c r="K4" s="757"/>
      <c r="L4" s="752"/>
      <c r="M4" s="752"/>
      <c r="P4" s="760"/>
    </row>
    <row r="5" spans="1:23" ht="45.75" customHeight="1" x14ac:dyDescent="0.2">
      <c r="A5" s="761" t="s">
        <v>4</v>
      </c>
      <c r="B5" s="761" t="s">
        <v>6</v>
      </c>
      <c r="C5" s="762" t="s">
        <v>7</v>
      </c>
      <c r="D5" s="763" t="s">
        <v>8</v>
      </c>
      <c r="E5" s="764" t="s">
        <v>933</v>
      </c>
      <c r="F5" s="765" t="s">
        <v>10</v>
      </c>
      <c r="G5" s="766" t="s">
        <v>11</v>
      </c>
      <c r="H5" s="765" t="s">
        <v>12</v>
      </c>
      <c r="I5" s="766" t="s">
        <v>13</v>
      </c>
      <c r="J5" s="767" t="s">
        <v>934</v>
      </c>
      <c r="K5" s="768" t="s">
        <v>935</v>
      </c>
      <c r="L5" s="769" t="s">
        <v>936</v>
      </c>
      <c r="M5" s="767" t="s">
        <v>937</v>
      </c>
      <c r="N5" s="769" t="s">
        <v>17</v>
      </c>
      <c r="O5" s="770" t="s">
        <v>18</v>
      </c>
      <c r="P5" s="764" t="s">
        <v>938</v>
      </c>
      <c r="Q5" s="761" t="s">
        <v>605</v>
      </c>
      <c r="R5" s="767" t="s">
        <v>939</v>
      </c>
      <c r="S5" s="771" t="s">
        <v>940</v>
      </c>
      <c r="T5" s="771" t="s">
        <v>940</v>
      </c>
    </row>
    <row r="6" spans="1:23" ht="12" customHeight="1" x14ac:dyDescent="0.2">
      <c r="A6" s="1318" t="s">
        <v>941</v>
      </c>
      <c r="B6" s="772" t="s">
        <v>691</v>
      </c>
      <c r="C6" s="773" t="s">
        <v>188</v>
      </c>
      <c r="D6" s="774">
        <v>2240100</v>
      </c>
      <c r="E6" s="775"/>
      <c r="F6" s="776">
        <v>2240100</v>
      </c>
      <c r="G6" s="775"/>
      <c r="H6" s="777"/>
      <c r="I6" s="775"/>
      <c r="J6" s="778">
        <f>SUM(F6:I6)</f>
        <v>2240100</v>
      </c>
      <c r="K6" s="778"/>
      <c r="L6" s="779">
        <f>IF(E6="",D6-J6-K6,E6-J6-K6)</f>
        <v>0</v>
      </c>
      <c r="M6" s="779">
        <f>K6+L6</f>
        <v>0</v>
      </c>
      <c r="N6" s="773"/>
      <c r="O6" s="780"/>
      <c r="P6" s="781"/>
      <c r="Q6" s="782"/>
      <c r="R6" s="772"/>
      <c r="S6" s="751" t="s">
        <v>942</v>
      </c>
    </row>
    <row r="7" spans="1:23" ht="12" customHeight="1" x14ac:dyDescent="0.2">
      <c r="A7" s="1319"/>
      <c r="B7" s="783" t="s">
        <v>692</v>
      </c>
      <c r="C7" s="784" t="s">
        <v>416</v>
      </c>
      <c r="D7" s="785">
        <v>1100000</v>
      </c>
      <c r="E7" s="786"/>
      <c r="F7" s="778">
        <v>1100000</v>
      </c>
      <c r="G7" s="786"/>
      <c r="H7" s="787"/>
      <c r="I7" s="786"/>
      <c r="J7" s="778">
        <f>SUM(F7:I7)</f>
        <v>1100000</v>
      </c>
      <c r="K7" s="778"/>
      <c r="L7" s="779">
        <f>IF(E7="",D7-J7-K7,E7-J7-K7)</f>
        <v>0</v>
      </c>
      <c r="M7" s="779">
        <f>K7+L7</f>
        <v>0</v>
      </c>
      <c r="N7" s="784"/>
      <c r="O7" s="788"/>
      <c r="P7" s="789"/>
      <c r="Q7" s="790"/>
      <c r="R7" s="783" t="s">
        <v>943</v>
      </c>
      <c r="S7" s="751" t="s">
        <v>944</v>
      </c>
      <c r="T7" s="751">
        <v>1666000</v>
      </c>
    </row>
    <row r="8" spans="1:23" ht="12" customHeight="1" x14ac:dyDescent="0.2">
      <c r="A8" s="1319"/>
      <c r="B8" s="783" t="s">
        <v>257</v>
      </c>
      <c r="C8" s="784" t="s">
        <v>693</v>
      </c>
      <c r="D8" s="791">
        <f>J8</f>
        <v>10597500</v>
      </c>
      <c r="E8" s="786"/>
      <c r="F8" s="778">
        <v>10597500</v>
      </c>
      <c r="G8" s="786"/>
      <c r="H8" s="787"/>
      <c r="I8" s="786"/>
      <c r="J8" s="778">
        <f t="shared" ref="J8:J14" si="0">SUM(F8:I8)</f>
        <v>10597500</v>
      </c>
      <c r="K8" s="778"/>
      <c r="L8" s="779">
        <f t="shared" ref="L8:L14" si="1">IF(E8="",D8-J8-K8,E8-J8-K8)</f>
        <v>0</v>
      </c>
      <c r="M8" s="779">
        <f t="shared" ref="M8:M14" si="2">K8+L8</f>
        <v>0</v>
      </c>
      <c r="N8" s="784"/>
      <c r="O8" s="788"/>
      <c r="P8" s="789"/>
      <c r="Q8" s="790"/>
      <c r="R8" s="783"/>
      <c r="W8" s="792"/>
    </row>
    <row r="9" spans="1:23" ht="12" customHeight="1" x14ac:dyDescent="0.2">
      <c r="A9" s="1319"/>
      <c r="B9" s="783" t="s">
        <v>694</v>
      </c>
      <c r="C9" s="784" t="s">
        <v>695</v>
      </c>
      <c r="D9" s="785">
        <v>9075000</v>
      </c>
      <c r="E9" s="786"/>
      <c r="F9" s="778">
        <v>9075000</v>
      </c>
      <c r="G9" s="786"/>
      <c r="H9" s="787"/>
      <c r="I9" s="786"/>
      <c r="J9" s="778">
        <f t="shared" si="0"/>
        <v>9075000</v>
      </c>
      <c r="K9" s="778"/>
      <c r="L9" s="779">
        <f t="shared" si="1"/>
        <v>0</v>
      </c>
      <c r="M9" s="779">
        <f t="shared" si="2"/>
        <v>0</v>
      </c>
      <c r="N9" s="784"/>
      <c r="O9" s="788"/>
      <c r="P9" s="789"/>
      <c r="Q9" s="790"/>
      <c r="R9" s="783" t="s">
        <v>943</v>
      </c>
      <c r="W9" s="793"/>
    </row>
    <row r="10" spans="1:23" ht="12" customHeight="1" x14ac:dyDescent="0.2">
      <c r="A10" s="1319"/>
      <c r="B10" s="783" t="s">
        <v>945</v>
      </c>
      <c r="C10" s="784" t="s">
        <v>711</v>
      </c>
      <c r="D10" s="785">
        <v>1760000</v>
      </c>
      <c r="E10" s="786"/>
      <c r="F10" s="778">
        <v>1760000</v>
      </c>
      <c r="G10" s="786"/>
      <c r="H10" s="787"/>
      <c r="I10" s="786"/>
      <c r="J10" s="778">
        <f t="shared" si="0"/>
        <v>1760000</v>
      </c>
      <c r="K10" s="778"/>
      <c r="L10" s="779">
        <f>IF(E10="",D10-J10-K10,E10-J10-K10)</f>
        <v>0</v>
      </c>
      <c r="M10" s="779">
        <f>K10+L10</f>
        <v>0</v>
      </c>
      <c r="N10" s="784"/>
      <c r="O10" s="788"/>
      <c r="P10" s="789"/>
      <c r="Q10" s="790"/>
      <c r="R10" s="783"/>
      <c r="W10" s="793"/>
    </row>
    <row r="11" spans="1:23" ht="12" customHeight="1" x14ac:dyDescent="0.2">
      <c r="A11" s="1319"/>
      <c r="B11" s="783" t="s">
        <v>946</v>
      </c>
      <c r="C11" s="784" t="s">
        <v>265</v>
      </c>
      <c r="D11" s="785">
        <v>1700000</v>
      </c>
      <c r="E11" s="786"/>
      <c r="F11" s="778">
        <v>1700000</v>
      </c>
      <c r="G11" s="786"/>
      <c r="H11" s="787"/>
      <c r="I11" s="786"/>
      <c r="J11" s="778">
        <f>SUM(F11:I11)</f>
        <v>1700000</v>
      </c>
      <c r="K11" s="778"/>
      <c r="L11" s="779">
        <f>IF(E11="",D11-J11-K11,E11-J11-K11)</f>
        <v>0</v>
      </c>
      <c r="M11" s="779">
        <f>K11+L11</f>
        <v>0</v>
      </c>
      <c r="N11" s="784"/>
      <c r="O11" s="788"/>
      <c r="P11" s="789"/>
      <c r="Q11" s="790"/>
      <c r="R11" s="783"/>
      <c r="W11" s="793"/>
    </row>
    <row r="12" spans="1:23" ht="12" customHeight="1" x14ac:dyDescent="0.2">
      <c r="A12" s="1319"/>
      <c r="B12" s="783" t="s">
        <v>215</v>
      </c>
      <c r="C12" s="784" t="s">
        <v>190</v>
      </c>
      <c r="D12" s="785">
        <v>12486000</v>
      </c>
      <c r="E12" s="786"/>
      <c r="F12" s="785">
        <v>12486000</v>
      </c>
      <c r="G12" s="786"/>
      <c r="H12" s="787"/>
      <c r="I12" s="786"/>
      <c r="J12" s="778"/>
      <c r="K12" s="778"/>
      <c r="L12" s="779"/>
      <c r="M12" s="779"/>
      <c r="N12" s="784"/>
      <c r="O12" s="788"/>
      <c r="P12" s="789"/>
      <c r="Q12" s="790"/>
      <c r="R12" s="783"/>
      <c r="W12" s="793"/>
    </row>
    <row r="13" spans="1:23" ht="12" customHeight="1" x14ac:dyDescent="0.2">
      <c r="A13" s="1319"/>
      <c r="B13" s="783" t="s">
        <v>947</v>
      </c>
      <c r="C13" s="784"/>
      <c r="D13" s="785"/>
      <c r="E13" s="786"/>
      <c r="F13" s="778">
        <f>T13</f>
        <v>1666000</v>
      </c>
      <c r="G13" s="786"/>
      <c r="H13" s="787"/>
      <c r="I13" s="786"/>
      <c r="J13" s="778">
        <f>SUM(F13:I13)</f>
        <v>1666000</v>
      </c>
      <c r="K13" s="778"/>
      <c r="L13" s="779">
        <f t="shared" si="1"/>
        <v>-1666000</v>
      </c>
      <c r="M13" s="779">
        <f t="shared" si="2"/>
        <v>-1666000</v>
      </c>
      <c r="N13" s="784"/>
      <c r="O13" s="788"/>
      <c r="P13" s="789"/>
      <c r="Q13" s="790"/>
      <c r="R13" s="783"/>
      <c r="S13" s="751" t="s">
        <v>948</v>
      </c>
      <c r="T13" s="751">
        <f>SUM(T7:T9)</f>
        <v>1666000</v>
      </c>
      <c r="W13" s="793"/>
    </row>
    <row r="14" spans="1:23" ht="12" customHeight="1" x14ac:dyDescent="0.2">
      <c r="A14" s="1319"/>
      <c r="B14" s="783"/>
      <c r="C14" s="784"/>
      <c r="D14" s="785"/>
      <c r="E14" s="786"/>
      <c r="F14" s="778"/>
      <c r="G14" s="786"/>
      <c r="H14" s="787"/>
      <c r="I14" s="786"/>
      <c r="J14" s="778">
        <f t="shared" si="0"/>
        <v>0</v>
      </c>
      <c r="K14" s="778"/>
      <c r="L14" s="779">
        <f t="shared" si="1"/>
        <v>0</v>
      </c>
      <c r="M14" s="779">
        <f t="shared" si="2"/>
        <v>0</v>
      </c>
      <c r="N14" s="784"/>
      <c r="O14" s="788"/>
      <c r="P14" s="789"/>
      <c r="Q14" s="790"/>
      <c r="R14" s="783"/>
      <c r="W14" s="793"/>
    </row>
    <row r="15" spans="1:23" s="807" customFormat="1" ht="12" customHeight="1" x14ac:dyDescent="0.2">
      <c r="A15" s="794" t="s">
        <v>949</v>
      </c>
      <c r="B15" s="795" t="s">
        <v>950</v>
      </c>
      <c r="C15" s="796"/>
      <c r="D15" s="797"/>
      <c r="E15" s="798"/>
      <c r="F15" s="799"/>
      <c r="G15" s="798"/>
      <c r="H15" s="800"/>
      <c r="I15" s="798"/>
      <c r="J15" s="801">
        <f>SUM(J6:J14)</f>
        <v>28138600</v>
      </c>
      <c r="K15" s="801">
        <f>SUM(K6:K14)</f>
        <v>0</v>
      </c>
      <c r="L15" s="801">
        <f>SUM(L6:L14)</f>
        <v>-1666000</v>
      </c>
      <c r="M15" s="801">
        <f>SUM(M6:M14)</f>
        <v>-1666000</v>
      </c>
      <c r="N15" s="796"/>
      <c r="O15" s="802"/>
      <c r="P15" s="803"/>
      <c r="Q15" s="804"/>
      <c r="R15" s="805"/>
      <c r="S15" s="806"/>
      <c r="T15" s="806"/>
      <c r="U15" s="806"/>
      <c r="V15" s="806"/>
    </row>
    <row r="16" spans="1:23" ht="12" customHeight="1" x14ac:dyDescent="0.2">
      <c r="A16" s="1318" t="s">
        <v>951</v>
      </c>
      <c r="B16" s="790" t="s">
        <v>692</v>
      </c>
      <c r="C16" s="784" t="s">
        <v>416</v>
      </c>
      <c r="D16" s="774">
        <v>1100000</v>
      </c>
      <c r="E16" s="775"/>
      <c r="F16" s="776">
        <v>1100000</v>
      </c>
      <c r="G16" s="775"/>
      <c r="H16" s="777"/>
      <c r="I16" s="775"/>
      <c r="J16" s="778">
        <f>SUM(F16:I16)</f>
        <v>1100000</v>
      </c>
      <c r="K16" s="778"/>
      <c r="L16" s="779">
        <f t="shared" ref="L16:L21" si="3">IF(E16="",D16-J16-K16,E16-J16-K16)</f>
        <v>0</v>
      </c>
      <c r="M16" s="779">
        <f t="shared" ref="M16:M21" si="4">K16+L16</f>
        <v>0</v>
      </c>
      <c r="N16" s="773" t="s">
        <v>698</v>
      </c>
      <c r="O16" s="780">
        <v>43971</v>
      </c>
      <c r="P16" s="781"/>
      <c r="Q16" s="782"/>
      <c r="R16" s="783" t="s">
        <v>943</v>
      </c>
      <c r="S16" s="751" t="s">
        <v>952</v>
      </c>
    </row>
    <row r="17" spans="1:22" ht="12" customHeight="1" x14ac:dyDescent="0.2">
      <c r="A17" s="1319"/>
      <c r="B17" s="790" t="s">
        <v>31</v>
      </c>
      <c r="C17" s="784" t="s">
        <v>700</v>
      </c>
      <c r="D17" s="785">
        <v>14425600</v>
      </c>
      <c r="E17" s="786"/>
      <c r="F17" s="778">
        <v>14425600</v>
      </c>
      <c r="G17" s="786"/>
      <c r="H17" s="787"/>
      <c r="I17" s="786"/>
      <c r="J17" s="778">
        <f t="shared" ref="J17:J26" si="5">SUM(F17:I17)</f>
        <v>14425600</v>
      </c>
      <c r="K17" s="778"/>
      <c r="L17" s="779">
        <f t="shared" si="3"/>
        <v>0</v>
      </c>
      <c r="M17" s="779">
        <f t="shared" si="4"/>
        <v>0</v>
      </c>
      <c r="N17" s="784"/>
      <c r="O17" s="788"/>
      <c r="P17" s="789"/>
      <c r="Q17" s="790"/>
      <c r="R17" s="783" t="s">
        <v>943</v>
      </c>
      <c r="S17" s="751" t="s">
        <v>953</v>
      </c>
      <c r="T17" s="751">
        <v>240000</v>
      </c>
    </row>
    <row r="18" spans="1:22" ht="12" customHeight="1" x14ac:dyDescent="0.2">
      <c r="A18" s="1319"/>
      <c r="B18" s="790" t="s">
        <v>31</v>
      </c>
      <c r="C18" s="784" t="s">
        <v>700</v>
      </c>
      <c r="D18" s="785">
        <v>3158000</v>
      </c>
      <c r="E18" s="786"/>
      <c r="F18" s="778">
        <v>3158000</v>
      </c>
      <c r="G18" s="786"/>
      <c r="H18" s="787"/>
      <c r="I18" s="786"/>
      <c r="J18" s="778">
        <f t="shared" si="5"/>
        <v>3158000</v>
      </c>
      <c r="K18" s="778"/>
      <c r="L18" s="779">
        <f t="shared" si="3"/>
        <v>0</v>
      </c>
      <c r="M18" s="779">
        <f t="shared" si="4"/>
        <v>0</v>
      </c>
      <c r="N18" s="784"/>
      <c r="O18" s="788"/>
      <c r="P18" s="789"/>
      <c r="Q18" s="790"/>
      <c r="R18" s="783" t="s">
        <v>943</v>
      </c>
      <c r="S18" s="751" t="s">
        <v>954</v>
      </c>
      <c r="T18" s="751">
        <v>876000</v>
      </c>
    </row>
    <row r="19" spans="1:22" ht="12" customHeight="1" x14ac:dyDescent="0.2">
      <c r="A19" s="1319"/>
      <c r="B19" s="790" t="s">
        <v>883</v>
      </c>
      <c r="C19" s="784" t="s">
        <v>704</v>
      </c>
      <c r="D19" s="785">
        <v>7700000</v>
      </c>
      <c r="E19" s="786"/>
      <c r="F19" s="778">
        <v>7700000</v>
      </c>
      <c r="G19" s="786"/>
      <c r="H19" s="787"/>
      <c r="I19" s="786"/>
      <c r="J19" s="778">
        <f t="shared" si="5"/>
        <v>7700000</v>
      </c>
      <c r="K19" s="778"/>
      <c r="L19" s="779">
        <f t="shared" si="3"/>
        <v>0</v>
      </c>
      <c r="M19" s="779">
        <f t="shared" si="4"/>
        <v>0</v>
      </c>
      <c r="N19" s="784"/>
      <c r="O19" s="788"/>
      <c r="P19" s="789"/>
      <c r="Q19" s="790"/>
      <c r="R19" s="783"/>
      <c r="S19" s="751" t="s">
        <v>955</v>
      </c>
      <c r="T19" s="751">
        <v>1370000</v>
      </c>
    </row>
    <row r="20" spans="1:22" ht="12" customHeight="1" x14ac:dyDescent="0.2">
      <c r="A20" s="1319"/>
      <c r="B20" s="790" t="s">
        <v>706</v>
      </c>
      <c r="C20" s="784" t="s">
        <v>104</v>
      </c>
      <c r="D20" s="785">
        <v>10000000</v>
      </c>
      <c r="E20" s="786"/>
      <c r="F20" s="778">
        <v>10000000</v>
      </c>
      <c r="G20" s="786"/>
      <c r="H20" s="787"/>
      <c r="I20" s="786"/>
      <c r="J20" s="778">
        <f t="shared" si="5"/>
        <v>10000000</v>
      </c>
      <c r="K20" s="778"/>
      <c r="L20" s="779">
        <f t="shared" si="3"/>
        <v>0</v>
      </c>
      <c r="M20" s="779">
        <f t="shared" si="4"/>
        <v>0</v>
      </c>
      <c r="N20" s="784"/>
      <c r="O20" s="788"/>
      <c r="P20" s="789"/>
      <c r="Q20" s="790"/>
      <c r="R20" s="783"/>
    </row>
    <row r="21" spans="1:22" ht="12" customHeight="1" x14ac:dyDescent="0.2">
      <c r="A21" s="1319"/>
      <c r="B21" s="790" t="s">
        <v>707</v>
      </c>
      <c r="C21" s="784" t="s">
        <v>708</v>
      </c>
      <c r="D21" s="785">
        <v>2550000</v>
      </c>
      <c r="E21" s="786"/>
      <c r="F21" s="778">
        <v>2550000</v>
      </c>
      <c r="G21" s="786"/>
      <c r="H21" s="787"/>
      <c r="I21" s="786"/>
      <c r="J21" s="778">
        <f t="shared" si="5"/>
        <v>2550000</v>
      </c>
      <c r="K21" s="778"/>
      <c r="L21" s="779">
        <f t="shared" si="3"/>
        <v>0</v>
      </c>
      <c r="M21" s="779">
        <f t="shared" si="4"/>
        <v>0</v>
      </c>
      <c r="N21" s="784"/>
      <c r="O21" s="788"/>
      <c r="P21" s="789"/>
      <c r="Q21" s="790"/>
      <c r="R21" s="783"/>
    </row>
    <row r="22" spans="1:22" ht="12" customHeight="1" x14ac:dyDescent="0.2">
      <c r="A22" s="1319"/>
      <c r="B22" s="790" t="s">
        <v>709</v>
      </c>
      <c r="C22" s="784" t="s">
        <v>168</v>
      </c>
      <c r="D22" s="785">
        <v>10700000</v>
      </c>
      <c r="E22" s="786"/>
      <c r="F22" s="778">
        <v>10700000</v>
      </c>
      <c r="G22" s="786"/>
      <c r="H22" s="787"/>
      <c r="I22" s="786"/>
      <c r="J22" s="778">
        <f>SUM(F22:I22)</f>
        <v>10700000</v>
      </c>
      <c r="K22" s="778"/>
      <c r="L22" s="779">
        <f>IF(E22="",D22-J22-K22,E22-J22-K22)</f>
        <v>0</v>
      </c>
      <c r="M22" s="779">
        <f>K22+L22</f>
        <v>0</v>
      </c>
      <c r="N22" s="784"/>
      <c r="O22" s="788"/>
      <c r="P22" s="789"/>
      <c r="Q22" s="790"/>
      <c r="R22" s="783"/>
    </row>
    <row r="23" spans="1:22" ht="12" customHeight="1" x14ac:dyDescent="0.2">
      <c r="A23" s="1319"/>
      <c r="B23" s="790" t="s">
        <v>710</v>
      </c>
      <c r="C23" s="784" t="s">
        <v>711</v>
      </c>
      <c r="D23" s="785">
        <v>3800000</v>
      </c>
      <c r="E23" s="786"/>
      <c r="F23" s="778">
        <v>3800000</v>
      </c>
      <c r="G23" s="786"/>
      <c r="H23" s="787"/>
      <c r="I23" s="786"/>
      <c r="J23" s="778">
        <f>SUM(F23:I23)</f>
        <v>3800000</v>
      </c>
      <c r="K23" s="778"/>
      <c r="L23" s="779">
        <f>IF(E23="",D23-J23-K23,E23-J23-K23)</f>
        <v>0</v>
      </c>
      <c r="M23" s="779">
        <f>K23+L23</f>
        <v>0</v>
      </c>
      <c r="N23" s="784"/>
      <c r="O23" s="788"/>
      <c r="P23" s="789"/>
      <c r="Q23" s="790"/>
      <c r="R23" s="783"/>
    </row>
    <row r="24" spans="1:22" ht="12" customHeight="1" x14ac:dyDescent="0.2">
      <c r="A24" s="1319"/>
      <c r="B24" s="790" t="s">
        <v>712</v>
      </c>
      <c r="C24" s="784" t="s">
        <v>956</v>
      </c>
      <c r="D24" s="785">
        <v>11436000</v>
      </c>
      <c r="E24" s="786"/>
      <c r="F24" s="808">
        <f>19004000-7568000</f>
        <v>11436000</v>
      </c>
      <c r="G24" s="786"/>
      <c r="H24" s="787"/>
      <c r="I24" s="786"/>
      <c r="J24" s="778">
        <f>SUM(F24:I24)</f>
        <v>11436000</v>
      </c>
      <c r="K24" s="778"/>
      <c r="L24" s="779">
        <f>IF(E24="",D24-J24-K24,E24-J24-K24)</f>
        <v>0</v>
      </c>
      <c r="M24" s="779">
        <f>K24+L24</f>
        <v>0</v>
      </c>
      <c r="N24" s="784"/>
      <c r="O24" s="788"/>
      <c r="P24" s="789"/>
      <c r="Q24" s="790"/>
      <c r="R24" s="783" t="s">
        <v>957</v>
      </c>
    </row>
    <row r="25" spans="1:22" ht="12" customHeight="1" x14ac:dyDescent="0.2">
      <c r="A25" s="1319"/>
      <c r="B25" s="790" t="s">
        <v>947</v>
      </c>
      <c r="C25" s="784"/>
      <c r="D25" s="785"/>
      <c r="E25" s="786"/>
      <c r="F25" s="778">
        <f>T25</f>
        <v>2486000</v>
      </c>
      <c r="G25" s="786"/>
      <c r="H25" s="787"/>
      <c r="I25" s="786"/>
      <c r="J25" s="778">
        <f>SUM(F25:I25)</f>
        <v>2486000</v>
      </c>
      <c r="K25" s="778"/>
      <c r="L25" s="779">
        <f>IF(E25="",D25-J25-K25,E25-J25-K25)</f>
        <v>-2486000</v>
      </c>
      <c r="M25" s="779">
        <f>K25+L25</f>
        <v>-2486000</v>
      </c>
      <c r="N25" s="784"/>
      <c r="O25" s="788"/>
      <c r="P25" s="789"/>
      <c r="Q25" s="790"/>
      <c r="R25" s="783"/>
      <c r="S25" s="751" t="s">
        <v>948</v>
      </c>
      <c r="T25" s="751">
        <f>SUM(T17:T24)</f>
        <v>2486000</v>
      </c>
    </row>
    <row r="26" spans="1:22" ht="15.95" hidden="1" customHeight="1" x14ac:dyDescent="0.2">
      <c r="A26" s="1189"/>
      <c r="B26" s="790"/>
      <c r="C26" s="784"/>
      <c r="D26" s="785"/>
      <c r="E26" s="786"/>
      <c r="F26" s="778"/>
      <c r="G26" s="786"/>
      <c r="H26" s="787"/>
      <c r="I26" s="786"/>
      <c r="J26" s="778">
        <f t="shared" si="5"/>
        <v>0</v>
      </c>
      <c r="K26" s="778"/>
      <c r="L26" s="779">
        <f>IF(E26="",D26-J26-K26,E26-J26-K26)</f>
        <v>0</v>
      </c>
      <c r="M26" s="779">
        <f>IF(E26="",D26-J26+K26,E26-J26+K26)</f>
        <v>0</v>
      </c>
      <c r="N26" s="784"/>
      <c r="O26" s="788"/>
      <c r="P26" s="789"/>
      <c r="Q26" s="790"/>
      <c r="R26" s="783"/>
    </row>
    <row r="27" spans="1:22" s="807" customFormat="1" ht="15.75" customHeight="1" x14ac:dyDescent="0.2">
      <c r="A27" s="794" t="s">
        <v>949</v>
      </c>
      <c r="B27" s="809" t="s">
        <v>958</v>
      </c>
      <c r="C27" s="796"/>
      <c r="D27" s="797"/>
      <c r="E27" s="798"/>
      <c r="F27" s="799"/>
      <c r="G27" s="798"/>
      <c r="H27" s="800"/>
      <c r="I27" s="798"/>
      <c r="J27" s="801">
        <f>SUM(J16:J26)</f>
        <v>67355600</v>
      </c>
      <c r="K27" s="801">
        <f>SUM(K16:K26)</f>
        <v>0</v>
      </c>
      <c r="L27" s="801">
        <f>SUM(L16:L26)</f>
        <v>-2486000</v>
      </c>
      <c r="M27" s="801">
        <f>SUM(M16:M26)</f>
        <v>-2486000</v>
      </c>
      <c r="N27" s="796"/>
      <c r="O27" s="802"/>
      <c r="P27" s="803"/>
      <c r="Q27" s="804"/>
      <c r="R27" s="805"/>
      <c r="S27" s="806"/>
      <c r="T27" s="806"/>
      <c r="U27" s="806"/>
      <c r="V27" s="806"/>
    </row>
    <row r="28" spans="1:22" x14ac:dyDescent="0.2">
      <c r="A28" s="1321" t="s">
        <v>959</v>
      </c>
      <c r="B28" s="772" t="s">
        <v>715</v>
      </c>
      <c r="C28" s="773" t="s">
        <v>716</v>
      </c>
      <c r="D28" s="774">
        <v>34848000</v>
      </c>
      <c r="E28" s="775">
        <v>37950000</v>
      </c>
      <c r="F28" s="776">
        <v>17424000</v>
      </c>
      <c r="G28" s="775">
        <v>20526000</v>
      </c>
      <c r="H28" s="777"/>
      <c r="I28" s="775"/>
      <c r="J28" s="776">
        <f>SUM(F28:I28)</f>
        <v>37950000</v>
      </c>
      <c r="K28" s="776"/>
      <c r="L28" s="779">
        <f>IF(E28="",D28-J28-K28,E28-J28-K28)</f>
        <v>0</v>
      </c>
      <c r="M28" s="779">
        <f>K28+L28</f>
        <v>0</v>
      </c>
      <c r="N28" s="773"/>
      <c r="O28" s="780"/>
      <c r="P28" s="781"/>
      <c r="Q28" s="782"/>
      <c r="R28" s="783" t="s">
        <v>943</v>
      </c>
      <c r="S28" s="751" t="s">
        <v>952</v>
      </c>
    </row>
    <row r="29" spans="1:22" x14ac:dyDescent="0.2">
      <c r="A29" s="1320"/>
      <c r="B29" s="783" t="s">
        <v>31</v>
      </c>
      <c r="C29" s="784" t="s">
        <v>168</v>
      </c>
      <c r="D29" s="785">
        <v>64710000</v>
      </c>
      <c r="E29" s="792">
        <v>68836000</v>
      </c>
      <c r="F29" s="778">
        <v>19413000</v>
      </c>
      <c r="G29" s="792">
        <v>27534400</v>
      </c>
      <c r="H29" s="787">
        <v>21888600</v>
      </c>
      <c r="I29" s="786"/>
      <c r="J29" s="778">
        <f>SUM(F29:I29)</f>
        <v>68836000</v>
      </c>
      <c r="K29" s="778"/>
      <c r="L29" s="779">
        <f>IF(E29="",D29-J29-K29,E29-J29-K29)</f>
        <v>0</v>
      </c>
      <c r="M29" s="779">
        <f>K29+L29</f>
        <v>0</v>
      </c>
      <c r="N29" s="784"/>
      <c r="O29" s="788"/>
      <c r="P29" s="789"/>
      <c r="Q29" s="790"/>
      <c r="R29" s="783"/>
      <c r="S29" s="751" t="s">
        <v>960</v>
      </c>
      <c r="T29" s="751">
        <v>720000</v>
      </c>
    </row>
    <row r="30" spans="1:22" x14ac:dyDescent="0.2">
      <c r="A30" s="1320"/>
      <c r="B30" s="783" t="s">
        <v>720</v>
      </c>
      <c r="C30" s="784" t="s">
        <v>721</v>
      </c>
      <c r="D30" s="785">
        <v>10785940</v>
      </c>
      <c r="E30" s="786"/>
      <c r="F30" s="778">
        <v>4347970</v>
      </c>
      <c r="G30" s="786">
        <v>6437970</v>
      </c>
      <c r="H30" s="787"/>
      <c r="I30" s="786"/>
      <c r="J30" s="778">
        <f>SUM(F30:I30)</f>
        <v>10785940</v>
      </c>
      <c r="K30" s="778"/>
      <c r="L30" s="779">
        <f t="shared" ref="L30:L67" si="6">IF(E30="",D30-J30-K30,E30-J30-K30)</f>
        <v>0</v>
      </c>
      <c r="M30" s="779">
        <f t="shared" ref="M30:M67" si="7">K30+L30</f>
        <v>0</v>
      </c>
      <c r="N30" s="784"/>
      <c r="O30" s="788"/>
      <c r="P30" s="789"/>
      <c r="Q30" s="790"/>
      <c r="R30" s="783" t="s">
        <v>943</v>
      </c>
      <c r="S30" s="751" t="s">
        <v>953</v>
      </c>
      <c r="T30" s="751">
        <v>5076000</v>
      </c>
    </row>
    <row r="31" spans="1:22" x14ac:dyDescent="0.2">
      <c r="A31" s="1320"/>
      <c r="B31" s="783" t="s">
        <v>723</v>
      </c>
      <c r="C31" s="784" t="s">
        <v>352</v>
      </c>
      <c r="D31" s="785">
        <v>20033200</v>
      </c>
      <c r="E31" s="786">
        <v>19487226</v>
      </c>
      <c r="F31" s="778">
        <v>10016600</v>
      </c>
      <c r="G31" s="786">
        <v>9470626</v>
      </c>
      <c r="H31" s="787"/>
      <c r="I31" s="786"/>
      <c r="J31" s="778">
        <f>SUM(F31:I31)</f>
        <v>19487226</v>
      </c>
      <c r="K31" s="778"/>
      <c r="L31" s="779">
        <f t="shared" si="6"/>
        <v>0</v>
      </c>
      <c r="M31" s="779">
        <f t="shared" si="7"/>
        <v>0</v>
      </c>
      <c r="N31" s="784"/>
      <c r="O31" s="788"/>
      <c r="P31" s="789"/>
      <c r="Q31" s="790"/>
      <c r="R31" s="783" t="s">
        <v>943</v>
      </c>
      <c r="S31" s="751" t="s">
        <v>954</v>
      </c>
      <c r="T31" s="751">
        <v>2427000</v>
      </c>
    </row>
    <row r="32" spans="1:22" x14ac:dyDescent="0.2">
      <c r="A32" s="1320"/>
      <c r="B32" s="783" t="s">
        <v>515</v>
      </c>
      <c r="C32" s="784" t="s">
        <v>229</v>
      </c>
      <c r="D32" s="785">
        <v>68622400</v>
      </c>
      <c r="E32" s="786">
        <v>72890400</v>
      </c>
      <c r="F32" s="778">
        <v>34300000</v>
      </c>
      <c r="G32" s="786">
        <v>38590400</v>
      </c>
      <c r="H32" s="787"/>
      <c r="I32" s="786"/>
      <c r="J32" s="778">
        <f>SUM(F32:I32)</f>
        <v>72890400</v>
      </c>
      <c r="K32" s="778"/>
      <c r="L32" s="779">
        <f t="shared" si="6"/>
        <v>0</v>
      </c>
      <c r="M32" s="779">
        <f t="shared" si="7"/>
        <v>0</v>
      </c>
      <c r="N32" s="784"/>
      <c r="O32" s="788"/>
      <c r="P32" s="789">
        <v>72890400</v>
      </c>
      <c r="Q32" s="790"/>
      <c r="R32" s="783" t="s">
        <v>943</v>
      </c>
      <c r="S32" s="751" t="s">
        <v>955</v>
      </c>
      <c r="T32" s="751">
        <v>4258000</v>
      </c>
    </row>
    <row r="33" spans="1:20" x14ac:dyDescent="0.2">
      <c r="A33" s="1320"/>
      <c r="B33" s="783" t="s">
        <v>726</v>
      </c>
      <c r="C33" s="784" t="s">
        <v>727</v>
      </c>
      <c r="D33" s="785">
        <v>4000000</v>
      </c>
      <c r="E33" s="786"/>
      <c r="F33" s="778">
        <v>4000000</v>
      </c>
      <c r="G33" s="786"/>
      <c r="H33" s="787"/>
      <c r="I33" s="786"/>
      <c r="J33" s="778">
        <f t="shared" ref="J33:J54" si="8">SUM(F33:I33)</f>
        <v>4000000</v>
      </c>
      <c r="K33" s="778"/>
      <c r="L33" s="779">
        <f t="shared" si="6"/>
        <v>0</v>
      </c>
      <c r="M33" s="779">
        <f t="shared" si="7"/>
        <v>0</v>
      </c>
      <c r="N33" s="784"/>
      <c r="O33" s="788"/>
      <c r="P33" s="789"/>
      <c r="Q33" s="790"/>
      <c r="R33" s="783"/>
      <c r="S33" s="751" t="s">
        <v>961</v>
      </c>
      <c r="T33" s="751">
        <v>3440000</v>
      </c>
    </row>
    <row r="34" spans="1:20" x14ac:dyDescent="0.2">
      <c r="A34" s="1320"/>
      <c r="B34" s="783" t="s">
        <v>692</v>
      </c>
      <c r="C34" s="784" t="s">
        <v>416</v>
      </c>
      <c r="D34" s="785">
        <v>1477872</v>
      </c>
      <c r="E34" s="786"/>
      <c r="F34" s="778">
        <v>1477872</v>
      </c>
      <c r="G34" s="786"/>
      <c r="H34" s="787"/>
      <c r="I34" s="786"/>
      <c r="J34" s="778">
        <f t="shared" si="8"/>
        <v>1477872</v>
      </c>
      <c r="K34" s="778"/>
      <c r="L34" s="779">
        <f t="shared" si="6"/>
        <v>0</v>
      </c>
      <c r="M34" s="779">
        <f t="shared" si="7"/>
        <v>0</v>
      </c>
      <c r="N34" s="784"/>
      <c r="O34" s="788"/>
      <c r="P34" s="789"/>
      <c r="Q34" s="790"/>
      <c r="R34" s="783" t="s">
        <v>943</v>
      </c>
      <c r="S34" s="751" t="s">
        <v>944</v>
      </c>
      <c r="T34" s="751">
        <v>1768000</v>
      </c>
    </row>
    <row r="35" spans="1:20" x14ac:dyDescent="0.2">
      <c r="A35" s="1320"/>
      <c r="B35" s="783" t="s">
        <v>99</v>
      </c>
      <c r="C35" s="784" t="s">
        <v>100</v>
      </c>
      <c r="D35" s="785">
        <v>228460000</v>
      </c>
      <c r="E35" s="786">
        <v>222905000</v>
      </c>
      <c r="F35" s="778">
        <v>68538000</v>
      </c>
      <c r="G35" s="792">
        <v>91384000</v>
      </c>
      <c r="H35" s="787">
        <v>51838000</v>
      </c>
      <c r="I35" s="786"/>
      <c r="J35" s="778">
        <f t="shared" si="8"/>
        <v>211760000</v>
      </c>
      <c r="K35" s="778">
        <f>11145000</f>
        <v>11145000</v>
      </c>
      <c r="L35" s="779">
        <f t="shared" si="6"/>
        <v>0</v>
      </c>
      <c r="M35" s="779">
        <f t="shared" si="7"/>
        <v>11145000</v>
      </c>
      <c r="N35" s="784"/>
      <c r="O35" s="788"/>
      <c r="P35" s="789" t="s">
        <v>962</v>
      </c>
      <c r="Q35" s="790"/>
      <c r="R35" s="783" t="s">
        <v>943</v>
      </c>
      <c r="S35" s="751" t="s">
        <v>963</v>
      </c>
      <c r="T35" s="751">
        <v>605000</v>
      </c>
    </row>
    <row r="36" spans="1:20" ht="22.5" x14ac:dyDescent="0.2">
      <c r="A36" s="1320"/>
      <c r="B36" s="783" t="s">
        <v>92</v>
      </c>
      <c r="C36" s="860" t="s">
        <v>204</v>
      </c>
      <c r="D36" s="785">
        <v>83430750</v>
      </c>
      <c r="E36" s="786">
        <v>85412200</v>
      </c>
      <c r="F36" s="778">
        <v>27532147</v>
      </c>
      <c r="G36" s="792">
        <v>36709530</v>
      </c>
      <c r="H36" s="787">
        <v>21170523</v>
      </c>
      <c r="I36" s="786"/>
      <c r="J36" s="778">
        <f t="shared" si="8"/>
        <v>85412200</v>
      </c>
      <c r="K36" s="778"/>
      <c r="L36" s="779">
        <f t="shared" si="6"/>
        <v>0</v>
      </c>
      <c r="M36" s="779">
        <f t="shared" si="7"/>
        <v>0</v>
      </c>
      <c r="N36" s="784"/>
      <c r="O36" s="788"/>
      <c r="P36" s="789" t="s">
        <v>962</v>
      </c>
      <c r="Q36" s="790"/>
      <c r="R36" s="783" t="s">
        <v>943</v>
      </c>
      <c r="S36" s="751" t="s">
        <v>964</v>
      </c>
      <c r="T36" s="751">
        <v>400000</v>
      </c>
    </row>
    <row r="37" spans="1:20" x14ac:dyDescent="0.2">
      <c r="A37" s="1320"/>
      <c r="B37" s="783" t="s">
        <v>50</v>
      </c>
      <c r="C37" s="784" t="s">
        <v>730</v>
      </c>
      <c r="D37" s="785">
        <v>82080000</v>
      </c>
      <c r="E37" s="786"/>
      <c r="F37" s="778">
        <v>32832000</v>
      </c>
      <c r="G37" s="792">
        <v>49248000</v>
      </c>
      <c r="H37" s="787"/>
      <c r="I37" s="786"/>
      <c r="J37" s="778">
        <f t="shared" si="8"/>
        <v>82080000</v>
      </c>
      <c r="K37" s="778"/>
      <c r="L37" s="779">
        <f t="shared" si="6"/>
        <v>0</v>
      </c>
      <c r="M37" s="779">
        <f t="shared" si="7"/>
        <v>0</v>
      </c>
      <c r="N37" s="784"/>
      <c r="O37" s="788"/>
      <c r="P37" s="789"/>
      <c r="Q37" s="790"/>
      <c r="R37" s="783" t="s">
        <v>943</v>
      </c>
      <c r="S37" s="751" t="s">
        <v>965</v>
      </c>
      <c r="T37" s="751">
        <v>610000</v>
      </c>
    </row>
    <row r="38" spans="1:20" x14ac:dyDescent="0.2">
      <c r="A38" s="1320"/>
      <c r="B38" s="783" t="s">
        <v>132</v>
      </c>
      <c r="C38" s="784" t="s">
        <v>731</v>
      </c>
      <c r="D38" s="785">
        <v>42487500</v>
      </c>
      <c r="E38" s="786"/>
      <c r="F38" s="778">
        <v>21243750</v>
      </c>
      <c r="G38" s="792">
        <v>21243750</v>
      </c>
      <c r="H38" s="787"/>
      <c r="I38" s="786"/>
      <c r="J38" s="778">
        <f t="shared" si="8"/>
        <v>42487500</v>
      </c>
      <c r="K38" s="778"/>
      <c r="L38" s="779">
        <f t="shared" si="6"/>
        <v>0</v>
      </c>
      <c r="M38" s="779">
        <f t="shared" si="7"/>
        <v>0</v>
      </c>
      <c r="N38" s="784"/>
      <c r="O38" s="788"/>
      <c r="P38" s="789"/>
      <c r="Q38" s="790"/>
      <c r="R38" s="783" t="s">
        <v>943</v>
      </c>
    </row>
    <row r="39" spans="1:20" x14ac:dyDescent="0.2">
      <c r="A39" s="1320"/>
      <c r="B39" s="783" t="s">
        <v>966</v>
      </c>
      <c r="C39" s="810" t="s">
        <v>967</v>
      </c>
      <c r="D39" s="785"/>
      <c r="E39" s="786">
        <v>56446460</v>
      </c>
      <c r="F39" s="778">
        <v>9690240</v>
      </c>
      <c r="G39" s="792">
        <v>46500000</v>
      </c>
      <c r="H39" s="787"/>
      <c r="I39" s="786"/>
      <c r="J39" s="778">
        <f t="shared" si="8"/>
        <v>56190240</v>
      </c>
      <c r="K39" s="778"/>
      <c r="L39" s="779">
        <f t="shared" si="6"/>
        <v>256220</v>
      </c>
      <c r="M39" s="779">
        <f t="shared" si="7"/>
        <v>256220</v>
      </c>
      <c r="N39" s="784"/>
      <c r="O39" s="788"/>
      <c r="P39" s="789"/>
      <c r="Q39" s="790"/>
      <c r="R39" s="783" t="s">
        <v>968</v>
      </c>
    </row>
    <row r="40" spans="1:20" x14ac:dyDescent="0.2">
      <c r="A40" s="1320"/>
      <c r="B40" s="783" t="s">
        <v>732</v>
      </c>
      <c r="C40" s="784" t="s">
        <v>727</v>
      </c>
      <c r="D40" s="791">
        <f>J40</f>
        <v>5000000</v>
      </c>
      <c r="E40" s="786"/>
      <c r="F40" s="778">
        <v>5000000</v>
      </c>
      <c r="G40" s="786"/>
      <c r="H40" s="787"/>
      <c r="I40" s="786"/>
      <c r="J40" s="778">
        <f t="shared" si="8"/>
        <v>5000000</v>
      </c>
      <c r="K40" s="778"/>
      <c r="L40" s="779">
        <f t="shared" si="6"/>
        <v>0</v>
      </c>
      <c r="M40" s="779">
        <f t="shared" si="7"/>
        <v>0</v>
      </c>
      <c r="N40" s="784"/>
      <c r="O40" s="788"/>
      <c r="P40" s="789"/>
      <c r="Q40" s="790"/>
      <c r="R40" s="783"/>
    </row>
    <row r="41" spans="1:20" x14ac:dyDescent="0.2">
      <c r="A41" s="1320"/>
      <c r="B41" s="783" t="s">
        <v>733</v>
      </c>
      <c r="C41" s="784" t="s">
        <v>734</v>
      </c>
      <c r="D41" s="791">
        <f>J41</f>
        <v>5000000</v>
      </c>
      <c r="E41" s="786"/>
      <c r="F41" s="778">
        <v>5000000</v>
      </c>
      <c r="G41" s="786"/>
      <c r="H41" s="787"/>
      <c r="I41" s="786"/>
      <c r="J41" s="778">
        <f t="shared" si="8"/>
        <v>5000000</v>
      </c>
      <c r="K41" s="778"/>
      <c r="L41" s="779">
        <f t="shared" si="6"/>
        <v>0</v>
      </c>
      <c r="M41" s="779">
        <f t="shared" si="7"/>
        <v>0</v>
      </c>
      <c r="N41" s="784"/>
      <c r="O41" s="788"/>
      <c r="P41" s="789"/>
      <c r="Q41" s="790"/>
      <c r="R41" s="783"/>
    </row>
    <row r="42" spans="1:20" x14ac:dyDescent="0.2">
      <c r="A42" s="1320"/>
      <c r="B42" s="783" t="s">
        <v>735</v>
      </c>
      <c r="C42" s="784" t="s">
        <v>736</v>
      </c>
      <c r="D42" s="785">
        <v>35150000</v>
      </c>
      <c r="E42" s="786"/>
      <c r="F42" s="778">
        <v>24605000</v>
      </c>
      <c r="G42" s="792">
        <v>10545000</v>
      </c>
      <c r="H42" s="787"/>
      <c r="I42" s="786"/>
      <c r="J42" s="778">
        <f t="shared" si="8"/>
        <v>35150000</v>
      </c>
      <c r="K42" s="778"/>
      <c r="L42" s="779">
        <f t="shared" si="6"/>
        <v>0</v>
      </c>
      <c r="M42" s="779">
        <f t="shared" si="7"/>
        <v>0</v>
      </c>
      <c r="N42" s="784"/>
      <c r="O42" s="788"/>
      <c r="P42" s="789"/>
      <c r="Q42" s="790"/>
      <c r="R42" s="783" t="s">
        <v>943</v>
      </c>
    </row>
    <row r="43" spans="1:20" x14ac:dyDescent="0.2">
      <c r="A43" s="1320"/>
      <c r="B43" s="783" t="s">
        <v>170</v>
      </c>
      <c r="C43" s="784" t="s">
        <v>738</v>
      </c>
      <c r="D43" s="791">
        <f>J43</f>
        <v>9645000</v>
      </c>
      <c r="E43" s="786"/>
      <c r="F43" s="778">
        <v>9645000</v>
      </c>
      <c r="G43" s="786"/>
      <c r="H43" s="787"/>
      <c r="I43" s="786"/>
      <c r="J43" s="778">
        <f t="shared" si="8"/>
        <v>9645000</v>
      </c>
      <c r="K43" s="778"/>
      <c r="L43" s="779">
        <f t="shared" si="6"/>
        <v>0</v>
      </c>
      <c r="M43" s="779">
        <f t="shared" si="7"/>
        <v>0</v>
      </c>
      <c r="N43" s="784"/>
      <c r="O43" s="788"/>
      <c r="P43" s="789"/>
      <c r="Q43" s="790"/>
      <c r="R43" s="783"/>
    </row>
    <row r="44" spans="1:20" x14ac:dyDescent="0.2">
      <c r="A44" s="1320"/>
      <c r="B44" s="783" t="s">
        <v>292</v>
      </c>
      <c r="C44" s="784" t="s">
        <v>104</v>
      </c>
      <c r="D44" s="785">
        <v>16800000</v>
      </c>
      <c r="E44" s="786">
        <v>16800000</v>
      </c>
      <c r="F44" s="778">
        <v>11760000</v>
      </c>
      <c r="G44" s="786">
        <v>5040000</v>
      </c>
      <c r="H44" s="787"/>
      <c r="I44" s="786"/>
      <c r="J44" s="778">
        <f t="shared" si="8"/>
        <v>16800000</v>
      </c>
      <c r="K44" s="778"/>
      <c r="L44" s="779">
        <f t="shared" si="6"/>
        <v>0</v>
      </c>
      <c r="M44" s="779">
        <f t="shared" si="7"/>
        <v>0</v>
      </c>
      <c r="N44" s="784"/>
      <c r="O44" s="788"/>
      <c r="P44" s="789"/>
      <c r="Q44" s="790"/>
      <c r="R44" s="783"/>
    </row>
    <row r="45" spans="1:20" x14ac:dyDescent="0.2">
      <c r="A45" s="1320"/>
      <c r="B45" s="783" t="s">
        <v>514</v>
      </c>
      <c r="C45" s="784" t="s">
        <v>114</v>
      </c>
      <c r="D45" s="785">
        <v>1650000</v>
      </c>
      <c r="E45" s="786"/>
      <c r="F45" s="778">
        <v>1650000</v>
      </c>
      <c r="G45" s="786"/>
      <c r="H45" s="787"/>
      <c r="I45" s="786"/>
      <c r="J45" s="778">
        <f t="shared" si="8"/>
        <v>1650000</v>
      </c>
      <c r="K45" s="778"/>
      <c r="L45" s="779">
        <f t="shared" si="6"/>
        <v>0</v>
      </c>
      <c r="M45" s="779">
        <f t="shared" si="7"/>
        <v>0</v>
      </c>
      <c r="N45" s="784"/>
      <c r="O45" s="788"/>
      <c r="P45" s="789"/>
      <c r="Q45" s="790"/>
      <c r="R45" s="783" t="s">
        <v>957</v>
      </c>
    </row>
    <row r="46" spans="1:20" x14ac:dyDescent="0.2">
      <c r="A46" s="1320"/>
      <c r="B46" s="783" t="s">
        <v>340</v>
      </c>
      <c r="C46" s="784" t="s">
        <v>341</v>
      </c>
      <c r="D46" s="785">
        <v>11340000</v>
      </c>
      <c r="E46" s="786"/>
      <c r="F46" s="778">
        <v>4000000</v>
      </c>
      <c r="G46" s="786">
        <v>7340000</v>
      </c>
      <c r="H46" s="787"/>
      <c r="I46" s="786"/>
      <c r="J46" s="778">
        <f t="shared" si="8"/>
        <v>11340000</v>
      </c>
      <c r="K46" s="778"/>
      <c r="L46" s="779">
        <f t="shared" si="6"/>
        <v>0</v>
      </c>
      <c r="M46" s="779">
        <f t="shared" si="7"/>
        <v>0</v>
      </c>
      <c r="N46" s="784"/>
      <c r="O46" s="788"/>
      <c r="P46" s="789"/>
      <c r="Q46" s="790"/>
      <c r="R46" s="783"/>
    </row>
    <row r="47" spans="1:20" ht="15" customHeight="1" x14ac:dyDescent="0.2">
      <c r="A47" s="1320"/>
      <c r="B47" s="783" t="s">
        <v>739</v>
      </c>
      <c r="C47" s="784" t="s">
        <v>727</v>
      </c>
      <c r="D47" s="791">
        <f>J47</f>
        <v>2000000</v>
      </c>
      <c r="E47" s="786"/>
      <c r="F47" s="808">
        <v>2000000</v>
      </c>
      <c r="G47" s="786"/>
      <c r="H47" s="787"/>
      <c r="I47" s="786"/>
      <c r="J47" s="778">
        <f t="shared" si="8"/>
        <v>2000000</v>
      </c>
      <c r="K47" s="778"/>
      <c r="L47" s="779">
        <f t="shared" si="6"/>
        <v>0</v>
      </c>
      <c r="M47" s="779">
        <f t="shared" si="7"/>
        <v>0</v>
      </c>
      <c r="N47" s="784"/>
      <c r="O47" s="788"/>
      <c r="P47" s="789"/>
      <c r="Q47" s="790"/>
      <c r="R47" s="783"/>
    </row>
    <row r="48" spans="1:20" x14ac:dyDescent="0.2">
      <c r="A48" s="1320"/>
      <c r="B48" s="783" t="s">
        <v>740</v>
      </c>
      <c r="C48" s="784" t="s">
        <v>397</v>
      </c>
      <c r="D48" s="785">
        <f>40174200+3423750</f>
        <v>43597950</v>
      </c>
      <c r="E48" s="786"/>
      <c r="F48" s="778">
        <v>40174200</v>
      </c>
      <c r="G48" s="786">
        <v>3423750</v>
      </c>
      <c r="H48" s="787"/>
      <c r="I48" s="786"/>
      <c r="J48" s="778">
        <f t="shared" si="8"/>
        <v>43597950</v>
      </c>
      <c r="K48" s="778"/>
      <c r="L48" s="779">
        <f t="shared" si="6"/>
        <v>0</v>
      </c>
      <c r="M48" s="779">
        <f t="shared" si="7"/>
        <v>0</v>
      </c>
      <c r="N48" s="784"/>
      <c r="O48" s="788"/>
      <c r="P48" s="789"/>
      <c r="Q48" s="790"/>
      <c r="R48" s="783"/>
    </row>
    <row r="49" spans="1:18" ht="15" customHeight="1" x14ac:dyDescent="0.2">
      <c r="A49" s="1320" t="s">
        <v>959</v>
      </c>
      <c r="B49" s="783" t="s">
        <v>715</v>
      </c>
      <c r="C49" s="784" t="s">
        <v>229</v>
      </c>
      <c r="D49" s="785">
        <v>30254400</v>
      </c>
      <c r="E49" s="786">
        <v>31509500</v>
      </c>
      <c r="F49" s="778">
        <v>15127200</v>
      </c>
      <c r="G49" s="792">
        <v>16382300</v>
      </c>
      <c r="H49" s="787"/>
      <c r="I49" s="786"/>
      <c r="J49" s="778">
        <f t="shared" si="8"/>
        <v>31509500</v>
      </c>
      <c r="K49" s="778"/>
      <c r="L49" s="779">
        <f t="shared" si="6"/>
        <v>0</v>
      </c>
      <c r="M49" s="779">
        <f t="shared" si="7"/>
        <v>0</v>
      </c>
      <c r="N49" s="784" t="s">
        <v>969</v>
      </c>
      <c r="O49" s="788">
        <v>43977</v>
      </c>
      <c r="P49" s="789">
        <v>31509500</v>
      </c>
      <c r="Q49" s="790"/>
      <c r="R49" s="783" t="s">
        <v>943</v>
      </c>
    </row>
    <row r="50" spans="1:18" ht="22.5" x14ac:dyDescent="0.2">
      <c r="A50" s="1320"/>
      <c r="B50" s="783" t="s">
        <v>50</v>
      </c>
      <c r="C50" s="860" t="s">
        <v>65</v>
      </c>
      <c r="D50" s="785">
        <v>6930000</v>
      </c>
      <c r="E50" s="786">
        <v>6930000</v>
      </c>
      <c r="F50" s="778">
        <v>3150000</v>
      </c>
      <c r="G50" s="786">
        <v>3780000</v>
      </c>
      <c r="H50" s="787"/>
      <c r="I50" s="786"/>
      <c r="J50" s="778">
        <f t="shared" si="8"/>
        <v>6930000</v>
      </c>
      <c r="K50" s="778"/>
      <c r="L50" s="779">
        <f t="shared" si="6"/>
        <v>0</v>
      </c>
      <c r="M50" s="779">
        <f t="shared" si="7"/>
        <v>0</v>
      </c>
      <c r="N50" s="784"/>
      <c r="O50" s="788"/>
      <c r="P50" s="789"/>
      <c r="Q50" s="790"/>
      <c r="R50" s="783" t="s">
        <v>957</v>
      </c>
    </row>
    <row r="51" spans="1:18" x14ac:dyDescent="0.2">
      <c r="A51" s="1320"/>
      <c r="B51" s="783" t="s">
        <v>363</v>
      </c>
      <c r="C51" s="784" t="s">
        <v>339</v>
      </c>
      <c r="D51" s="785">
        <v>8859200</v>
      </c>
      <c r="E51" s="786"/>
      <c r="F51" s="778">
        <v>8859200</v>
      </c>
      <c r="G51" s="786"/>
      <c r="H51" s="787"/>
      <c r="I51" s="786"/>
      <c r="J51" s="778">
        <f t="shared" si="8"/>
        <v>8859200</v>
      </c>
      <c r="K51" s="778"/>
      <c r="L51" s="779">
        <f t="shared" si="6"/>
        <v>0</v>
      </c>
      <c r="M51" s="779">
        <f t="shared" si="7"/>
        <v>0</v>
      </c>
      <c r="N51" s="784"/>
      <c r="O51" s="788"/>
      <c r="P51" s="789"/>
      <c r="Q51" s="790"/>
      <c r="R51" s="783" t="s">
        <v>943</v>
      </c>
    </row>
    <row r="52" spans="1:18" x14ac:dyDescent="0.2">
      <c r="A52" s="1320"/>
      <c r="B52" s="783" t="s">
        <v>970</v>
      </c>
      <c r="C52" s="784" t="s">
        <v>742</v>
      </c>
      <c r="D52" s="785">
        <v>5880000</v>
      </c>
      <c r="E52" s="786"/>
      <c r="F52" s="778">
        <v>2940000</v>
      </c>
      <c r="G52" s="786">
        <v>2940000</v>
      </c>
      <c r="H52" s="787"/>
      <c r="I52" s="786"/>
      <c r="J52" s="778">
        <f t="shared" si="8"/>
        <v>5880000</v>
      </c>
      <c r="K52" s="778"/>
      <c r="L52" s="779">
        <f t="shared" si="6"/>
        <v>0</v>
      </c>
      <c r="M52" s="779">
        <f t="shared" si="7"/>
        <v>0</v>
      </c>
      <c r="N52" s="784"/>
      <c r="O52" s="788"/>
      <c r="P52" s="789"/>
      <c r="Q52" s="790"/>
      <c r="R52" s="783" t="s">
        <v>943</v>
      </c>
    </row>
    <row r="53" spans="1:18" x14ac:dyDescent="0.2">
      <c r="A53" s="1320"/>
      <c r="B53" s="783" t="s">
        <v>743</v>
      </c>
      <c r="C53" s="784" t="s">
        <v>744</v>
      </c>
      <c r="D53" s="785">
        <v>3800000</v>
      </c>
      <c r="E53" s="786"/>
      <c r="F53" s="778">
        <v>3800000</v>
      </c>
      <c r="G53" s="786"/>
      <c r="H53" s="787"/>
      <c r="I53" s="786"/>
      <c r="J53" s="778">
        <f t="shared" si="8"/>
        <v>3800000</v>
      </c>
      <c r="K53" s="778"/>
      <c r="L53" s="779">
        <f t="shared" si="6"/>
        <v>0</v>
      </c>
      <c r="M53" s="779">
        <f t="shared" si="7"/>
        <v>0</v>
      </c>
      <c r="N53" s="784"/>
      <c r="O53" s="788"/>
      <c r="P53" s="789"/>
      <c r="Q53" s="790"/>
      <c r="R53" s="783"/>
    </row>
    <row r="54" spans="1:18" x14ac:dyDescent="0.2">
      <c r="A54" s="1320"/>
      <c r="B54" s="783" t="s">
        <v>158</v>
      </c>
      <c r="C54" s="784" t="s">
        <v>971</v>
      </c>
      <c r="D54" s="785">
        <v>3850000</v>
      </c>
      <c r="E54" s="786"/>
      <c r="F54" s="778">
        <v>3850000</v>
      </c>
      <c r="G54" s="786"/>
      <c r="H54" s="787"/>
      <c r="I54" s="786"/>
      <c r="J54" s="778">
        <f t="shared" si="8"/>
        <v>3850000</v>
      </c>
      <c r="K54" s="778"/>
      <c r="L54" s="779">
        <f t="shared" si="6"/>
        <v>0</v>
      </c>
      <c r="M54" s="779">
        <f t="shared" si="7"/>
        <v>0</v>
      </c>
      <c r="N54" s="784"/>
      <c r="O54" s="788"/>
      <c r="P54" s="789"/>
      <c r="Q54" s="790"/>
      <c r="R54" s="783"/>
    </row>
    <row r="55" spans="1:18" x14ac:dyDescent="0.2">
      <c r="A55" s="1320"/>
      <c r="B55" s="783" t="s">
        <v>745</v>
      </c>
      <c r="C55" s="784" t="s">
        <v>746</v>
      </c>
      <c r="D55" s="785">
        <v>27885000</v>
      </c>
      <c r="E55" s="786"/>
      <c r="F55" s="778">
        <v>27885000</v>
      </c>
      <c r="G55" s="786"/>
      <c r="H55" s="787"/>
      <c r="I55" s="786"/>
      <c r="J55" s="778">
        <f t="shared" ref="J55:J67" si="9">SUM(F55:I55)</f>
        <v>27885000</v>
      </c>
      <c r="K55" s="778"/>
      <c r="L55" s="779">
        <f t="shared" si="6"/>
        <v>0</v>
      </c>
      <c r="M55" s="779">
        <f t="shared" si="7"/>
        <v>0</v>
      </c>
      <c r="N55" s="784"/>
      <c r="O55" s="788"/>
      <c r="P55" s="789"/>
      <c r="Q55" s="790"/>
      <c r="R55" s="783" t="s">
        <v>943</v>
      </c>
    </row>
    <row r="56" spans="1:18" x14ac:dyDescent="0.2">
      <c r="A56" s="1320"/>
      <c r="B56" s="783" t="s">
        <v>747</v>
      </c>
      <c r="C56" s="784" t="s">
        <v>146</v>
      </c>
      <c r="D56" s="785">
        <v>1330000</v>
      </c>
      <c r="E56" s="786"/>
      <c r="F56" s="778">
        <v>1330000</v>
      </c>
      <c r="G56" s="786"/>
      <c r="H56" s="787"/>
      <c r="I56" s="786"/>
      <c r="J56" s="778">
        <f t="shared" si="9"/>
        <v>1330000</v>
      </c>
      <c r="K56" s="778"/>
      <c r="L56" s="779">
        <f t="shared" si="6"/>
        <v>0</v>
      </c>
      <c r="M56" s="779">
        <f t="shared" si="7"/>
        <v>0</v>
      </c>
      <c r="N56" s="784"/>
      <c r="O56" s="788"/>
      <c r="P56" s="789"/>
      <c r="Q56" s="790"/>
      <c r="R56" s="783" t="s">
        <v>968</v>
      </c>
    </row>
    <row r="57" spans="1:18" x14ac:dyDescent="0.2">
      <c r="A57" s="1320"/>
      <c r="B57" s="783" t="s">
        <v>748</v>
      </c>
      <c r="C57" s="784" t="s">
        <v>57</v>
      </c>
      <c r="D57" s="785">
        <v>2760000</v>
      </c>
      <c r="E57" s="786"/>
      <c r="F57" s="778">
        <v>2760000</v>
      </c>
      <c r="G57" s="786"/>
      <c r="H57" s="787"/>
      <c r="I57" s="786"/>
      <c r="J57" s="778">
        <f t="shared" si="9"/>
        <v>2760000</v>
      </c>
      <c r="K57" s="778"/>
      <c r="L57" s="779">
        <f t="shared" si="6"/>
        <v>0</v>
      </c>
      <c r="M57" s="779">
        <f t="shared" si="7"/>
        <v>0</v>
      </c>
      <c r="N57" s="784"/>
      <c r="O57" s="788"/>
      <c r="P57" s="789"/>
      <c r="Q57" s="790"/>
      <c r="R57" s="783" t="s">
        <v>968</v>
      </c>
    </row>
    <row r="58" spans="1:18" ht="22.5" customHeight="1" x14ac:dyDescent="0.2">
      <c r="A58" s="1320"/>
      <c r="B58" s="783" t="s">
        <v>215</v>
      </c>
      <c r="C58" s="860" t="s">
        <v>750</v>
      </c>
      <c r="D58" s="785">
        <v>29551609</v>
      </c>
      <c r="E58" s="786">
        <v>29551609</v>
      </c>
      <c r="F58" s="808">
        <v>29551609</v>
      </c>
      <c r="G58" s="786"/>
      <c r="H58" s="787"/>
      <c r="I58" s="786"/>
      <c r="J58" s="778">
        <f t="shared" si="9"/>
        <v>29551609</v>
      </c>
      <c r="K58" s="778"/>
      <c r="L58" s="779">
        <f t="shared" si="6"/>
        <v>0</v>
      </c>
      <c r="M58" s="779">
        <f t="shared" si="7"/>
        <v>0</v>
      </c>
      <c r="N58" s="784" t="s">
        <v>972</v>
      </c>
      <c r="O58" s="788">
        <v>43975</v>
      </c>
      <c r="P58" s="789">
        <v>29551609</v>
      </c>
      <c r="Q58" s="790"/>
      <c r="R58" s="783" t="s">
        <v>943</v>
      </c>
    </row>
    <row r="59" spans="1:18" x14ac:dyDescent="0.2">
      <c r="A59" s="1320"/>
      <c r="B59" s="783" t="s">
        <v>973</v>
      </c>
      <c r="C59" s="784" t="s">
        <v>974</v>
      </c>
      <c r="D59" s="785">
        <f>1000000+796000</f>
        <v>1796000</v>
      </c>
      <c r="E59" s="786"/>
      <c r="F59" s="808">
        <v>1000000</v>
      </c>
      <c r="G59" s="786">
        <v>796000</v>
      </c>
      <c r="H59" s="787"/>
      <c r="I59" s="786"/>
      <c r="J59" s="778">
        <f t="shared" si="9"/>
        <v>1796000</v>
      </c>
      <c r="K59" s="778"/>
      <c r="L59" s="779">
        <f t="shared" ref="L59:L65" si="10">IF(E59="",D59-J59-K59,E59-J59-K59)</f>
        <v>0</v>
      </c>
      <c r="M59" s="779">
        <f t="shared" ref="M59:M65" si="11">K59+L59</f>
        <v>0</v>
      </c>
      <c r="N59" s="784"/>
      <c r="O59" s="788"/>
      <c r="P59" s="789"/>
      <c r="Q59" s="790"/>
      <c r="R59" s="783"/>
    </row>
    <row r="60" spans="1:18" x14ac:dyDescent="0.2">
      <c r="A60" s="1320"/>
      <c r="B60" s="783" t="s">
        <v>970</v>
      </c>
      <c r="C60" s="784" t="s">
        <v>975</v>
      </c>
      <c r="D60" s="785">
        <v>2419000</v>
      </c>
      <c r="E60" s="786"/>
      <c r="F60" s="808">
        <v>2419000</v>
      </c>
      <c r="G60" s="786"/>
      <c r="H60" s="787"/>
      <c r="I60" s="786"/>
      <c r="J60" s="778">
        <f t="shared" si="9"/>
        <v>2419000</v>
      </c>
      <c r="K60" s="778"/>
      <c r="L60" s="779">
        <f t="shared" si="10"/>
        <v>0</v>
      </c>
      <c r="M60" s="779">
        <f t="shared" si="11"/>
        <v>0</v>
      </c>
      <c r="N60" s="784"/>
      <c r="O60" s="788"/>
      <c r="P60" s="789"/>
      <c r="Q60" s="790"/>
      <c r="R60" s="783"/>
    </row>
    <row r="61" spans="1:18" x14ac:dyDescent="0.2">
      <c r="A61" s="1320"/>
      <c r="B61" s="783" t="s">
        <v>118</v>
      </c>
      <c r="C61" s="784" t="s">
        <v>315</v>
      </c>
      <c r="D61" s="785">
        <v>2000000</v>
      </c>
      <c r="E61" s="786"/>
      <c r="F61" s="808">
        <v>2000000</v>
      </c>
      <c r="G61" s="786"/>
      <c r="H61" s="787"/>
      <c r="I61" s="786"/>
      <c r="J61" s="778">
        <f t="shared" si="9"/>
        <v>2000000</v>
      </c>
      <c r="K61" s="778"/>
      <c r="L61" s="779">
        <f t="shared" si="10"/>
        <v>0</v>
      </c>
      <c r="M61" s="779">
        <f t="shared" si="11"/>
        <v>0</v>
      </c>
      <c r="N61" s="784"/>
      <c r="O61" s="788"/>
      <c r="P61" s="789"/>
      <c r="Q61" s="790"/>
      <c r="R61" s="783"/>
    </row>
    <row r="62" spans="1:18" ht="22.5" x14ac:dyDescent="0.2">
      <c r="A62" s="1320"/>
      <c r="B62" s="783" t="s">
        <v>92</v>
      </c>
      <c r="C62" s="860" t="s">
        <v>976</v>
      </c>
      <c r="D62" s="785"/>
      <c r="E62" s="786">
        <v>5015000</v>
      </c>
      <c r="F62" s="808">
        <v>5015000</v>
      </c>
      <c r="G62" s="786"/>
      <c r="H62" s="787"/>
      <c r="I62" s="786"/>
      <c r="J62" s="778">
        <f t="shared" si="9"/>
        <v>5015000</v>
      </c>
      <c r="K62" s="778"/>
      <c r="L62" s="779">
        <f t="shared" si="10"/>
        <v>0</v>
      </c>
      <c r="M62" s="779">
        <f t="shared" si="11"/>
        <v>0</v>
      </c>
      <c r="N62" s="784"/>
      <c r="O62" s="788"/>
      <c r="P62" s="789" t="s">
        <v>977</v>
      </c>
      <c r="Q62" s="790"/>
      <c r="R62" s="783"/>
    </row>
    <row r="63" spans="1:18" ht="15.75" customHeight="1" x14ac:dyDescent="0.2">
      <c r="A63" s="1320"/>
      <c r="B63" s="783" t="s">
        <v>978</v>
      </c>
      <c r="C63" s="784"/>
      <c r="D63" s="785">
        <v>1000000</v>
      </c>
      <c r="E63" s="786"/>
      <c r="F63" s="808">
        <v>1000000</v>
      </c>
      <c r="G63" s="786"/>
      <c r="H63" s="787"/>
      <c r="I63" s="786"/>
      <c r="J63" s="778">
        <f t="shared" si="9"/>
        <v>1000000</v>
      </c>
      <c r="K63" s="778"/>
      <c r="L63" s="779">
        <f t="shared" si="10"/>
        <v>0</v>
      </c>
      <c r="M63" s="779">
        <f t="shared" si="11"/>
        <v>0</v>
      </c>
      <c r="N63" s="784"/>
      <c r="O63" s="788"/>
      <c r="P63" s="789"/>
      <c r="Q63" s="790"/>
      <c r="R63" s="783"/>
    </row>
    <row r="64" spans="1:18" ht="15.75" customHeight="1" x14ac:dyDescent="0.2">
      <c r="A64" s="1320"/>
      <c r="B64" s="783" t="s">
        <v>394</v>
      </c>
      <c r="C64" s="784" t="s">
        <v>190</v>
      </c>
      <c r="D64" s="785">
        <v>61400000</v>
      </c>
      <c r="E64" s="786"/>
      <c r="F64" s="808">
        <v>61400000</v>
      </c>
      <c r="G64" s="786"/>
      <c r="H64" s="787"/>
      <c r="I64" s="786"/>
      <c r="J64" s="778">
        <f>SUM(F64:I64)</f>
        <v>61400000</v>
      </c>
      <c r="K64" s="778"/>
      <c r="L64" s="779">
        <f t="shared" si="10"/>
        <v>0</v>
      </c>
      <c r="M64" s="779">
        <f t="shared" si="11"/>
        <v>0</v>
      </c>
      <c r="N64" s="784"/>
      <c r="O64" s="788"/>
      <c r="P64" s="789"/>
      <c r="Q64" s="790"/>
      <c r="R64" s="783"/>
    </row>
    <row r="65" spans="1:22" ht="15.75" customHeight="1" x14ac:dyDescent="0.2">
      <c r="A65" s="1320"/>
      <c r="B65" s="783" t="s">
        <v>979</v>
      </c>
      <c r="C65" s="784" t="s">
        <v>980</v>
      </c>
      <c r="D65" s="785">
        <v>250000</v>
      </c>
      <c r="E65" s="786"/>
      <c r="F65" s="808">
        <v>250000</v>
      </c>
      <c r="G65" s="786"/>
      <c r="H65" s="787"/>
      <c r="I65" s="786"/>
      <c r="J65" s="778">
        <f>SUM(F65:I65)</f>
        <v>250000</v>
      </c>
      <c r="K65" s="778"/>
      <c r="L65" s="779">
        <f t="shared" si="10"/>
        <v>0</v>
      </c>
      <c r="M65" s="779">
        <f t="shared" si="11"/>
        <v>0</v>
      </c>
      <c r="N65" s="784"/>
      <c r="O65" s="788"/>
      <c r="P65" s="789"/>
      <c r="Q65" s="790"/>
      <c r="R65" s="783"/>
    </row>
    <row r="66" spans="1:22" x14ac:dyDescent="0.2">
      <c r="A66" s="1320"/>
      <c r="B66" s="783" t="s">
        <v>947</v>
      </c>
      <c r="C66" s="784"/>
      <c r="D66" s="785"/>
      <c r="E66" s="786"/>
      <c r="F66" s="778">
        <f>T66</f>
        <v>19304000</v>
      </c>
      <c r="G66" s="786"/>
      <c r="H66" s="787"/>
      <c r="I66" s="786"/>
      <c r="J66" s="778">
        <f t="shared" si="9"/>
        <v>19304000</v>
      </c>
      <c r="K66" s="778"/>
      <c r="L66" s="779">
        <f t="shared" si="6"/>
        <v>-19304000</v>
      </c>
      <c r="M66" s="779">
        <f t="shared" si="7"/>
        <v>-19304000</v>
      </c>
      <c r="N66" s="784"/>
      <c r="O66" s="788"/>
      <c r="P66" s="789"/>
      <c r="Q66" s="790"/>
      <c r="R66" s="783"/>
      <c r="S66" s="751" t="s">
        <v>948</v>
      </c>
      <c r="T66" s="751">
        <f>SUM(T29:T58)</f>
        <v>19304000</v>
      </c>
    </row>
    <row r="67" spans="1:22" hidden="1" x14ac:dyDescent="0.2">
      <c r="A67" s="859"/>
      <c r="B67" s="783"/>
      <c r="C67" s="784"/>
      <c r="D67" s="785"/>
      <c r="E67" s="786"/>
      <c r="F67" s="778"/>
      <c r="G67" s="786"/>
      <c r="H67" s="787"/>
      <c r="I67" s="786"/>
      <c r="J67" s="778">
        <f t="shared" si="9"/>
        <v>0</v>
      </c>
      <c r="K67" s="778"/>
      <c r="L67" s="779">
        <f t="shared" si="6"/>
        <v>0</v>
      </c>
      <c r="M67" s="779">
        <f t="shared" si="7"/>
        <v>0</v>
      </c>
      <c r="N67" s="784"/>
      <c r="O67" s="788"/>
      <c r="P67" s="789"/>
      <c r="Q67" s="790"/>
      <c r="R67" s="783"/>
    </row>
    <row r="68" spans="1:22" s="807" customFormat="1" x14ac:dyDescent="0.2">
      <c r="A68" s="811" t="s">
        <v>949</v>
      </c>
      <c r="B68" s="795" t="s">
        <v>984</v>
      </c>
      <c r="C68" s="796"/>
      <c r="D68" s="797"/>
      <c r="E68" s="798"/>
      <c r="F68" s="799"/>
      <c r="G68" s="798"/>
      <c r="H68" s="800"/>
      <c r="I68" s="798"/>
      <c r="J68" s="812">
        <f>SUM(J28:J67)</f>
        <v>1039079637</v>
      </c>
      <c r="K68" s="812">
        <f>SUM(K28:K67)</f>
        <v>11145000</v>
      </c>
      <c r="L68" s="812">
        <f>SUM(L28:L67)</f>
        <v>-19047780</v>
      </c>
      <c r="M68" s="812">
        <f>SUM(M28:M67)</f>
        <v>-7902780</v>
      </c>
      <c r="N68" s="796"/>
      <c r="O68" s="802"/>
      <c r="P68" s="803"/>
      <c r="Q68" s="804"/>
      <c r="R68" s="805"/>
      <c r="S68" s="806"/>
      <c r="T68" s="806"/>
      <c r="U68" s="806"/>
      <c r="V68" s="806"/>
    </row>
    <row r="69" spans="1:22" x14ac:dyDescent="0.2">
      <c r="A69" s="1321" t="s">
        <v>985</v>
      </c>
      <c r="B69" s="772" t="s">
        <v>752</v>
      </c>
      <c r="C69" s="773" t="s">
        <v>526</v>
      </c>
      <c r="D69" s="791">
        <v>5089300</v>
      </c>
      <c r="E69" s="775"/>
      <c r="F69" s="776">
        <v>5000000</v>
      </c>
      <c r="G69" s="813">
        <v>89300</v>
      </c>
      <c r="H69" s="777"/>
      <c r="I69" s="775"/>
      <c r="J69" s="776">
        <f>SUM(F69:I69)</f>
        <v>5089300</v>
      </c>
      <c r="K69" s="776"/>
      <c r="L69" s="779">
        <f t="shared" ref="L69:L85" si="12">IF(E69="",D69-J69-K69,E69-J69-K69)</f>
        <v>0</v>
      </c>
      <c r="M69" s="779">
        <f t="shared" ref="M69:M85" si="13">K69+L69</f>
        <v>0</v>
      </c>
      <c r="N69" s="773" t="s">
        <v>717</v>
      </c>
      <c r="O69" s="780">
        <v>43965</v>
      </c>
      <c r="P69" s="781"/>
      <c r="Q69" s="782"/>
      <c r="R69" s="772"/>
      <c r="S69" s="751" t="s">
        <v>952</v>
      </c>
    </row>
    <row r="70" spans="1:22" x14ac:dyDescent="0.2">
      <c r="A70" s="1320"/>
      <c r="B70" s="783" t="s">
        <v>50</v>
      </c>
      <c r="C70" s="784" t="s">
        <v>323</v>
      </c>
      <c r="D70" s="785">
        <v>19428000</v>
      </c>
      <c r="E70" s="786"/>
      <c r="F70" s="778">
        <v>9714000</v>
      </c>
      <c r="G70" s="792">
        <v>9714000</v>
      </c>
      <c r="H70" s="787"/>
      <c r="I70" s="786"/>
      <c r="J70" s="778">
        <f t="shared" ref="J70:J82" si="14">SUM(F70:I70)</f>
        <v>19428000</v>
      </c>
      <c r="K70" s="778"/>
      <c r="L70" s="779">
        <f t="shared" si="12"/>
        <v>0</v>
      </c>
      <c r="M70" s="779">
        <f t="shared" si="13"/>
        <v>0</v>
      </c>
      <c r="N70" s="784"/>
      <c r="O70" s="788"/>
      <c r="P70" s="789"/>
      <c r="Q70" s="790"/>
      <c r="R70" s="783" t="s">
        <v>943</v>
      </c>
      <c r="S70" s="751" t="s">
        <v>960</v>
      </c>
      <c r="T70" s="751">
        <v>640000</v>
      </c>
    </row>
    <row r="71" spans="1:22" x14ac:dyDescent="0.2">
      <c r="A71" s="1320"/>
      <c r="B71" s="783" t="s">
        <v>50</v>
      </c>
      <c r="C71" s="784" t="s">
        <v>754</v>
      </c>
      <c r="D71" s="785">
        <v>3500000</v>
      </c>
      <c r="E71" s="786"/>
      <c r="F71" s="778">
        <v>1750000</v>
      </c>
      <c r="G71" s="792">
        <v>1750000</v>
      </c>
      <c r="H71" s="787"/>
      <c r="I71" s="786"/>
      <c r="J71" s="778">
        <f t="shared" si="14"/>
        <v>3500000</v>
      </c>
      <c r="K71" s="778"/>
      <c r="L71" s="779">
        <f t="shared" si="12"/>
        <v>0</v>
      </c>
      <c r="M71" s="779">
        <f t="shared" si="13"/>
        <v>0</v>
      </c>
      <c r="N71" s="784"/>
      <c r="O71" s="788"/>
      <c r="P71" s="789"/>
      <c r="Q71" s="790"/>
      <c r="R71" s="783" t="s">
        <v>943</v>
      </c>
      <c r="S71" s="751" t="s">
        <v>953</v>
      </c>
      <c r="T71" s="751">
        <v>1371000</v>
      </c>
    </row>
    <row r="72" spans="1:22" x14ac:dyDescent="0.2">
      <c r="A72" s="1320"/>
      <c r="B72" s="783" t="s">
        <v>755</v>
      </c>
      <c r="C72" s="784" t="s">
        <v>756</v>
      </c>
      <c r="D72" s="785">
        <v>2150000</v>
      </c>
      <c r="E72" s="786"/>
      <c r="F72" s="778">
        <v>2150000</v>
      </c>
      <c r="G72" s="792"/>
      <c r="H72" s="787"/>
      <c r="I72" s="786"/>
      <c r="J72" s="778">
        <f t="shared" si="14"/>
        <v>2150000</v>
      </c>
      <c r="K72" s="778"/>
      <c r="L72" s="779">
        <f t="shared" si="12"/>
        <v>0</v>
      </c>
      <c r="M72" s="779">
        <f t="shared" si="13"/>
        <v>0</v>
      </c>
      <c r="N72" s="784"/>
      <c r="O72" s="788"/>
      <c r="P72" s="789"/>
      <c r="Q72" s="790"/>
      <c r="R72" s="783" t="s">
        <v>943</v>
      </c>
      <c r="S72" s="751" t="s">
        <v>954</v>
      </c>
      <c r="T72" s="751">
        <v>3996000</v>
      </c>
    </row>
    <row r="73" spans="1:22" x14ac:dyDescent="0.2">
      <c r="A73" s="1320"/>
      <c r="B73" s="783" t="s">
        <v>99</v>
      </c>
      <c r="C73" s="784" t="s">
        <v>100</v>
      </c>
      <c r="D73" s="785">
        <v>112180000</v>
      </c>
      <c r="E73" s="786">
        <v>124592000</v>
      </c>
      <c r="F73" s="778">
        <v>33645000</v>
      </c>
      <c r="G73" s="792">
        <v>44872000</v>
      </c>
      <c r="H73" s="787">
        <v>39846000</v>
      </c>
      <c r="I73" s="786"/>
      <c r="J73" s="778">
        <f t="shared" si="14"/>
        <v>118363000</v>
      </c>
      <c r="K73" s="778">
        <v>6229000</v>
      </c>
      <c r="L73" s="779">
        <f t="shared" si="12"/>
        <v>0</v>
      </c>
      <c r="M73" s="779">
        <f t="shared" si="13"/>
        <v>6229000</v>
      </c>
      <c r="N73" s="784" t="s">
        <v>725</v>
      </c>
      <c r="O73" s="788"/>
      <c r="P73" s="789"/>
      <c r="Q73" s="790"/>
      <c r="R73" s="783" t="s">
        <v>943</v>
      </c>
      <c r="S73" s="751" t="s">
        <v>955</v>
      </c>
      <c r="T73" s="751">
        <v>1700000</v>
      </c>
    </row>
    <row r="74" spans="1:22" x14ac:dyDescent="0.2">
      <c r="A74" s="1320"/>
      <c r="B74" s="783" t="s">
        <v>107</v>
      </c>
      <c r="C74" s="784" t="s">
        <v>156</v>
      </c>
      <c r="D74" s="785">
        <v>21640000</v>
      </c>
      <c r="E74" s="786"/>
      <c r="F74" s="778">
        <v>6000000</v>
      </c>
      <c r="G74" s="792">
        <v>12000000</v>
      </c>
      <c r="H74" s="787"/>
      <c r="I74" s="786"/>
      <c r="J74" s="778">
        <f t="shared" si="14"/>
        <v>18000000</v>
      </c>
      <c r="K74" s="778"/>
      <c r="L74" s="779">
        <f t="shared" si="12"/>
        <v>3640000</v>
      </c>
      <c r="M74" s="779">
        <f t="shared" si="13"/>
        <v>3640000</v>
      </c>
      <c r="N74" s="784"/>
      <c r="O74" s="788"/>
      <c r="P74" s="789"/>
      <c r="Q74" s="790"/>
      <c r="R74" s="783"/>
      <c r="S74" s="751" t="s">
        <v>961</v>
      </c>
      <c r="T74" s="751">
        <v>1280000</v>
      </c>
    </row>
    <row r="75" spans="1:22" x14ac:dyDescent="0.2">
      <c r="A75" s="1320"/>
      <c r="B75" s="783" t="s">
        <v>515</v>
      </c>
      <c r="C75" s="784" t="s">
        <v>229</v>
      </c>
      <c r="D75" s="785">
        <v>51584330</v>
      </c>
      <c r="E75" s="786">
        <v>39461400</v>
      </c>
      <c r="F75" s="778">
        <v>25750000</v>
      </c>
      <c r="G75" s="792">
        <v>13711400</v>
      </c>
      <c r="H75" s="787"/>
      <c r="I75" s="786"/>
      <c r="J75" s="778">
        <f t="shared" si="14"/>
        <v>39461400</v>
      </c>
      <c r="K75" s="778"/>
      <c r="L75" s="779">
        <f t="shared" si="12"/>
        <v>0</v>
      </c>
      <c r="M75" s="779">
        <f t="shared" si="13"/>
        <v>0</v>
      </c>
      <c r="N75" s="784" t="s">
        <v>729</v>
      </c>
      <c r="O75" s="788">
        <v>43964</v>
      </c>
      <c r="P75" s="789">
        <v>39461400</v>
      </c>
      <c r="Q75" s="790"/>
      <c r="R75" s="783" t="s">
        <v>943</v>
      </c>
      <c r="S75" s="751" t="s">
        <v>944</v>
      </c>
      <c r="T75" s="751">
        <v>320000</v>
      </c>
    </row>
    <row r="76" spans="1:22" x14ac:dyDescent="0.2">
      <c r="A76" s="1320"/>
      <c r="B76" s="783" t="s">
        <v>132</v>
      </c>
      <c r="C76" s="784" t="s">
        <v>731</v>
      </c>
      <c r="D76" s="785">
        <v>15273880</v>
      </c>
      <c r="E76" s="786"/>
      <c r="F76" s="778">
        <v>7636940</v>
      </c>
      <c r="G76" s="792">
        <v>7636940</v>
      </c>
      <c r="H76" s="787"/>
      <c r="I76" s="786"/>
      <c r="J76" s="778">
        <f t="shared" si="14"/>
        <v>15273880</v>
      </c>
      <c r="K76" s="778"/>
      <c r="L76" s="779">
        <f t="shared" si="12"/>
        <v>0</v>
      </c>
      <c r="M76" s="779">
        <f t="shared" si="13"/>
        <v>0</v>
      </c>
      <c r="N76" s="784"/>
      <c r="O76" s="788"/>
      <c r="P76" s="789"/>
      <c r="Q76" s="790"/>
      <c r="R76" s="783" t="s">
        <v>943</v>
      </c>
      <c r="S76" s="751" t="s">
        <v>944</v>
      </c>
      <c r="T76" s="751">
        <v>490000</v>
      </c>
    </row>
    <row r="77" spans="1:22" x14ac:dyDescent="0.2">
      <c r="A77" s="1320"/>
      <c r="B77" s="783" t="s">
        <v>292</v>
      </c>
      <c r="C77" s="784" t="s">
        <v>104</v>
      </c>
      <c r="D77" s="785">
        <v>5250000</v>
      </c>
      <c r="E77" s="786"/>
      <c r="F77" s="778">
        <v>5250000</v>
      </c>
      <c r="G77" s="786"/>
      <c r="H77" s="787"/>
      <c r="I77" s="786"/>
      <c r="J77" s="778">
        <f t="shared" si="14"/>
        <v>5250000</v>
      </c>
      <c r="K77" s="778"/>
      <c r="L77" s="779">
        <f t="shared" si="12"/>
        <v>0</v>
      </c>
      <c r="M77" s="779">
        <f t="shared" si="13"/>
        <v>0</v>
      </c>
      <c r="N77" s="784"/>
      <c r="O77" s="788"/>
      <c r="P77" s="789"/>
      <c r="Q77" s="790"/>
      <c r="R77" s="783"/>
      <c r="S77" s="751" t="s">
        <v>963</v>
      </c>
      <c r="T77" s="751">
        <v>320000</v>
      </c>
    </row>
    <row r="78" spans="1:22" x14ac:dyDescent="0.2">
      <c r="A78" s="1320"/>
      <c r="B78" s="783" t="s">
        <v>514</v>
      </c>
      <c r="C78" s="784" t="s">
        <v>114</v>
      </c>
      <c r="D78" s="785">
        <v>1650000</v>
      </c>
      <c r="E78" s="786"/>
      <c r="F78" s="778">
        <v>1650000</v>
      </c>
      <c r="G78" s="786"/>
      <c r="H78" s="787"/>
      <c r="I78" s="786"/>
      <c r="J78" s="778">
        <f t="shared" si="14"/>
        <v>1650000</v>
      </c>
      <c r="K78" s="778"/>
      <c r="L78" s="779">
        <f t="shared" si="12"/>
        <v>0</v>
      </c>
      <c r="M78" s="779">
        <f t="shared" si="13"/>
        <v>0</v>
      </c>
      <c r="N78" s="784"/>
      <c r="O78" s="788"/>
      <c r="P78" s="789"/>
      <c r="Q78" s="790"/>
      <c r="R78" s="783" t="s">
        <v>957</v>
      </c>
      <c r="S78" s="751" t="s">
        <v>964</v>
      </c>
      <c r="T78" s="751">
        <v>320000</v>
      </c>
    </row>
    <row r="79" spans="1:22" x14ac:dyDescent="0.2">
      <c r="A79" s="1320"/>
      <c r="B79" s="783" t="s">
        <v>346</v>
      </c>
      <c r="C79" s="784" t="s">
        <v>757</v>
      </c>
      <c r="D79" s="785">
        <v>25363286</v>
      </c>
      <c r="E79" s="786"/>
      <c r="F79" s="778">
        <v>12681643</v>
      </c>
      <c r="G79" s="786"/>
      <c r="H79" s="787"/>
      <c r="I79" s="786"/>
      <c r="J79" s="778">
        <f t="shared" si="14"/>
        <v>12681643</v>
      </c>
      <c r="K79" s="778"/>
      <c r="L79" s="779">
        <f t="shared" si="12"/>
        <v>12681643</v>
      </c>
      <c r="M79" s="779">
        <f t="shared" si="13"/>
        <v>12681643</v>
      </c>
      <c r="N79" s="784"/>
      <c r="O79" s="788"/>
      <c r="P79" s="789"/>
      <c r="Q79" s="790"/>
      <c r="R79" s="783"/>
    </row>
    <row r="80" spans="1:22" x14ac:dyDescent="0.2">
      <c r="A80" s="1320"/>
      <c r="B80" s="783" t="s">
        <v>740</v>
      </c>
      <c r="C80" s="784" t="s">
        <v>397</v>
      </c>
      <c r="D80" s="785">
        <v>3423750</v>
      </c>
      <c r="E80" s="786"/>
      <c r="F80" s="808">
        <v>3423750</v>
      </c>
      <c r="G80" s="786"/>
      <c r="H80" s="787"/>
      <c r="I80" s="786"/>
      <c r="J80" s="778">
        <f t="shared" si="14"/>
        <v>3423750</v>
      </c>
      <c r="K80" s="778"/>
      <c r="L80" s="779">
        <f t="shared" si="12"/>
        <v>0</v>
      </c>
      <c r="M80" s="779">
        <f t="shared" si="13"/>
        <v>0</v>
      </c>
      <c r="N80" s="784"/>
      <c r="O80" s="788"/>
      <c r="P80" s="789"/>
      <c r="Q80" s="790"/>
      <c r="R80" s="783"/>
    </row>
    <row r="81" spans="1:22" x14ac:dyDescent="0.2">
      <c r="A81" s="1320"/>
      <c r="B81" s="783" t="s">
        <v>363</v>
      </c>
      <c r="C81" s="784" t="s">
        <v>339</v>
      </c>
      <c r="D81" s="785">
        <v>2350000</v>
      </c>
      <c r="E81" s="786"/>
      <c r="F81" s="808">
        <v>2350000</v>
      </c>
      <c r="G81" s="786"/>
      <c r="H81" s="787"/>
      <c r="I81" s="786"/>
      <c r="J81" s="778">
        <f t="shared" si="14"/>
        <v>2350000</v>
      </c>
      <c r="K81" s="778"/>
      <c r="L81" s="779">
        <f t="shared" si="12"/>
        <v>0</v>
      </c>
      <c r="M81" s="779">
        <f t="shared" si="13"/>
        <v>0</v>
      </c>
      <c r="N81" s="784"/>
      <c r="O81" s="788"/>
      <c r="P81" s="789"/>
      <c r="Q81" s="790"/>
      <c r="R81" s="783" t="s">
        <v>943</v>
      </c>
    </row>
    <row r="82" spans="1:22" x14ac:dyDescent="0.2">
      <c r="A82" s="1320"/>
      <c r="B82" s="783" t="s">
        <v>164</v>
      </c>
      <c r="C82" s="784" t="s">
        <v>173</v>
      </c>
      <c r="D82" s="785">
        <v>22641000</v>
      </c>
      <c r="E82" s="786"/>
      <c r="F82" s="808">
        <v>22641000</v>
      </c>
      <c r="G82" s="786"/>
      <c r="H82" s="787"/>
      <c r="I82" s="786"/>
      <c r="J82" s="778">
        <f t="shared" si="14"/>
        <v>22641000</v>
      </c>
      <c r="K82" s="778"/>
      <c r="L82" s="779">
        <f t="shared" si="12"/>
        <v>0</v>
      </c>
      <c r="M82" s="779">
        <f t="shared" si="13"/>
        <v>0</v>
      </c>
      <c r="N82" s="784"/>
      <c r="O82" s="788"/>
      <c r="P82" s="789"/>
      <c r="Q82" s="790"/>
      <c r="R82" s="783"/>
    </row>
    <row r="83" spans="1:22" x14ac:dyDescent="0.2">
      <c r="A83" s="1320"/>
      <c r="B83" s="783" t="s">
        <v>118</v>
      </c>
      <c r="C83" s="784" t="s">
        <v>301</v>
      </c>
      <c r="D83" s="785">
        <v>28517050</v>
      </c>
      <c r="E83" s="786"/>
      <c r="F83" s="808">
        <v>28517050</v>
      </c>
      <c r="G83" s="786"/>
      <c r="H83" s="787"/>
      <c r="I83" s="786"/>
      <c r="J83" s="778">
        <f t="shared" ref="J83:J91" si="15">SUM(F83:I83)</f>
        <v>28517050</v>
      </c>
      <c r="K83" s="778"/>
      <c r="L83" s="779">
        <f t="shared" si="12"/>
        <v>0</v>
      </c>
      <c r="M83" s="779">
        <f t="shared" si="13"/>
        <v>0</v>
      </c>
      <c r="N83" s="784"/>
      <c r="O83" s="788"/>
      <c r="P83" s="789"/>
      <c r="Q83" s="790"/>
      <c r="R83" s="783"/>
    </row>
    <row r="84" spans="1:22" ht="22.5" x14ac:dyDescent="0.2">
      <c r="A84" s="1320"/>
      <c r="B84" s="783" t="s">
        <v>532</v>
      </c>
      <c r="C84" s="860" t="s">
        <v>204</v>
      </c>
      <c r="D84" s="785">
        <v>26858900</v>
      </c>
      <c r="E84" s="786"/>
      <c r="F84" s="808">
        <v>26858900</v>
      </c>
      <c r="G84" s="786"/>
      <c r="H84" s="787"/>
      <c r="I84" s="786"/>
      <c r="J84" s="778">
        <f t="shared" si="15"/>
        <v>26858900</v>
      </c>
      <c r="K84" s="778"/>
      <c r="L84" s="779">
        <f t="shared" si="12"/>
        <v>0</v>
      </c>
      <c r="M84" s="779">
        <f t="shared" si="13"/>
        <v>0</v>
      </c>
      <c r="N84" s="784"/>
      <c r="O84" s="788"/>
      <c r="P84" s="789"/>
      <c r="Q84" s="790"/>
      <c r="R84" s="783" t="s">
        <v>943</v>
      </c>
    </row>
    <row r="85" spans="1:22" x14ac:dyDescent="0.2">
      <c r="A85" s="1320"/>
      <c r="B85" s="783" t="s">
        <v>31</v>
      </c>
      <c r="C85" s="784" t="s">
        <v>168</v>
      </c>
      <c r="D85" s="785">
        <v>24932000</v>
      </c>
      <c r="E85" s="786"/>
      <c r="F85" s="808">
        <v>24932000</v>
      </c>
      <c r="G85" s="786"/>
      <c r="H85" s="787"/>
      <c r="I85" s="786"/>
      <c r="J85" s="778">
        <f t="shared" si="15"/>
        <v>24932000</v>
      </c>
      <c r="K85" s="778"/>
      <c r="L85" s="779">
        <f t="shared" si="12"/>
        <v>0</v>
      </c>
      <c r="M85" s="779">
        <f t="shared" si="13"/>
        <v>0</v>
      </c>
      <c r="N85" s="784"/>
      <c r="O85" s="788"/>
      <c r="P85" s="789"/>
      <c r="Q85" s="790"/>
      <c r="R85" s="783"/>
    </row>
    <row r="86" spans="1:22" x14ac:dyDescent="0.2">
      <c r="A86" s="1320"/>
      <c r="B86" s="783" t="s">
        <v>987</v>
      </c>
      <c r="C86" s="784" t="s">
        <v>173</v>
      </c>
      <c r="D86" s="785">
        <v>11236000</v>
      </c>
      <c r="E86" s="786"/>
      <c r="F86" s="808">
        <v>11236000</v>
      </c>
      <c r="G86" s="786"/>
      <c r="H86" s="787"/>
      <c r="I86" s="786"/>
      <c r="J86" s="778">
        <f>SUM(F86:I86)</f>
        <v>11236000</v>
      </c>
      <c r="K86" s="778"/>
      <c r="L86" s="779">
        <f t="shared" ref="L86:L91" si="16">IF(E86="",D86-J86-K86,E86-J86-K86)</f>
        <v>0</v>
      </c>
      <c r="M86" s="779">
        <f t="shared" ref="M86:M91" si="17">K86+L86</f>
        <v>0</v>
      </c>
      <c r="N86" s="784"/>
      <c r="O86" s="788"/>
      <c r="P86" s="789"/>
      <c r="Q86" s="790"/>
      <c r="R86" s="783"/>
    </row>
    <row r="87" spans="1:22" x14ac:dyDescent="0.2">
      <c r="A87" s="1320"/>
      <c r="B87" s="783" t="s">
        <v>988</v>
      </c>
      <c r="C87" s="784" t="s">
        <v>989</v>
      </c>
      <c r="D87" s="785">
        <v>526000</v>
      </c>
      <c r="E87" s="786"/>
      <c r="F87" s="808">
        <v>526000</v>
      </c>
      <c r="G87" s="786"/>
      <c r="H87" s="787"/>
      <c r="I87" s="786"/>
      <c r="J87" s="778">
        <f>SUM(F87:I87)</f>
        <v>526000</v>
      </c>
      <c r="K87" s="778"/>
      <c r="L87" s="779">
        <f t="shared" si="16"/>
        <v>0</v>
      </c>
      <c r="M87" s="779">
        <f t="shared" si="17"/>
        <v>0</v>
      </c>
      <c r="N87" s="784"/>
      <c r="O87" s="788"/>
      <c r="P87" s="789"/>
      <c r="Q87" s="790"/>
      <c r="R87" s="783"/>
    </row>
    <row r="88" spans="1:22" x14ac:dyDescent="0.2">
      <c r="A88" s="1320"/>
      <c r="B88" s="783" t="s">
        <v>394</v>
      </c>
      <c r="C88" s="784" t="s">
        <v>190</v>
      </c>
      <c r="D88" s="785">
        <v>10640000</v>
      </c>
      <c r="E88" s="786"/>
      <c r="F88" s="808">
        <v>10640000</v>
      </c>
      <c r="G88" s="786"/>
      <c r="H88" s="787"/>
      <c r="I88" s="786"/>
      <c r="J88" s="778">
        <f>SUM(F88:I88)</f>
        <v>10640000</v>
      </c>
      <c r="K88" s="778"/>
      <c r="L88" s="779">
        <f t="shared" si="16"/>
        <v>0</v>
      </c>
      <c r="M88" s="779">
        <f t="shared" si="17"/>
        <v>0</v>
      </c>
      <c r="N88" s="784"/>
      <c r="O88" s="788"/>
      <c r="P88" s="789"/>
      <c r="Q88" s="790"/>
      <c r="R88" s="783"/>
    </row>
    <row r="89" spans="1:22" x14ac:dyDescent="0.2">
      <c r="A89" s="1320"/>
      <c r="B89" s="783" t="s">
        <v>990</v>
      </c>
      <c r="C89" s="784"/>
      <c r="D89" s="785">
        <v>1510063</v>
      </c>
      <c r="E89" s="786"/>
      <c r="F89" s="808">
        <v>1510063</v>
      </c>
      <c r="G89" s="786"/>
      <c r="H89" s="787"/>
      <c r="I89" s="786"/>
      <c r="J89" s="778">
        <f>SUM(F89:I89)</f>
        <v>1510063</v>
      </c>
      <c r="K89" s="778"/>
      <c r="L89" s="779">
        <f t="shared" si="16"/>
        <v>0</v>
      </c>
      <c r="M89" s="779">
        <f t="shared" si="17"/>
        <v>0</v>
      </c>
      <c r="N89" s="784"/>
      <c r="O89" s="788"/>
      <c r="P89" s="789"/>
      <c r="Q89" s="790"/>
      <c r="R89" s="783"/>
    </row>
    <row r="90" spans="1:22" x14ac:dyDescent="0.2">
      <c r="A90" s="1320"/>
      <c r="B90" s="783" t="s">
        <v>947</v>
      </c>
      <c r="C90" s="784"/>
      <c r="D90" s="785"/>
      <c r="E90" s="786"/>
      <c r="F90" s="778">
        <f>T90</f>
        <v>10437000</v>
      </c>
      <c r="G90" s="786"/>
      <c r="H90" s="787"/>
      <c r="I90" s="786"/>
      <c r="J90" s="778">
        <f>SUM(F90:I90)</f>
        <v>10437000</v>
      </c>
      <c r="K90" s="778"/>
      <c r="L90" s="779">
        <f t="shared" si="16"/>
        <v>-10437000</v>
      </c>
      <c r="M90" s="779">
        <f t="shared" si="17"/>
        <v>-10437000</v>
      </c>
      <c r="N90" s="784"/>
      <c r="O90" s="788"/>
      <c r="P90" s="789"/>
      <c r="Q90" s="790"/>
      <c r="R90" s="783"/>
      <c r="S90" s="751" t="s">
        <v>948</v>
      </c>
      <c r="T90" s="751">
        <f>SUM(T70:T84)</f>
        <v>10437000</v>
      </c>
    </row>
    <row r="91" spans="1:22" hidden="1" x14ac:dyDescent="0.2">
      <c r="A91" s="814"/>
      <c r="B91" s="783"/>
      <c r="C91" s="784"/>
      <c r="D91" s="785"/>
      <c r="E91" s="786"/>
      <c r="F91" s="778"/>
      <c r="G91" s="786"/>
      <c r="H91" s="787"/>
      <c r="I91" s="786"/>
      <c r="J91" s="778">
        <f t="shared" si="15"/>
        <v>0</v>
      </c>
      <c r="K91" s="778"/>
      <c r="L91" s="779">
        <f t="shared" si="16"/>
        <v>0</v>
      </c>
      <c r="M91" s="779">
        <f t="shared" si="17"/>
        <v>0</v>
      </c>
      <c r="N91" s="784"/>
      <c r="O91" s="788"/>
      <c r="P91" s="789"/>
      <c r="Q91" s="790"/>
      <c r="R91" s="783"/>
    </row>
    <row r="92" spans="1:22" s="807" customFormat="1" x14ac:dyDescent="0.2">
      <c r="A92" s="811" t="s">
        <v>949</v>
      </c>
      <c r="B92" s="795" t="s">
        <v>991</v>
      </c>
      <c r="C92" s="796"/>
      <c r="D92" s="797"/>
      <c r="E92" s="798"/>
      <c r="F92" s="799"/>
      <c r="G92" s="798"/>
      <c r="H92" s="800"/>
      <c r="I92" s="798"/>
      <c r="J92" s="801">
        <f>SUM(J69:J91)</f>
        <v>383918986</v>
      </c>
      <c r="K92" s="801">
        <f>SUM(K69:K91)</f>
        <v>6229000</v>
      </c>
      <c r="L92" s="801">
        <f>SUM(L69:L91)</f>
        <v>5884643</v>
      </c>
      <c r="M92" s="801">
        <f>SUM(M69:M91)</f>
        <v>12113643</v>
      </c>
      <c r="N92" s="796"/>
      <c r="O92" s="802"/>
      <c r="P92" s="803"/>
      <c r="Q92" s="804"/>
      <c r="R92" s="805"/>
      <c r="S92" s="806"/>
      <c r="T92" s="806"/>
      <c r="U92" s="806"/>
      <c r="V92" s="806"/>
    </row>
    <row r="93" spans="1:22" s="823" customFormat="1" x14ac:dyDescent="0.2">
      <c r="A93" s="1322" t="s">
        <v>758</v>
      </c>
      <c r="B93" s="815" t="s">
        <v>759</v>
      </c>
      <c r="C93" s="816" t="s">
        <v>695</v>
      </c>
      <c r="D93" s="791"/>
      <c r="E93" s="792">
        <v>116113574</v>
      </c>
      <c r="F93" s="817">
        <v>44758247</v>
      </c>
      <c r="G93" s="813">
        <v>119335327</v>
      </c>
      <c r="H93" s="818"/>
      <c r="I93" s="792"/>
      <c r="J93" s="808">
        <f t="shared" ref="J93:J98" si="18">SUM(F93:I93)</f>
        <v>164093574</v>
      </c>
      <c r="K93" s="808"/>
      <c r="L93" s="779">
        <f t="shared" ref="L93:L98" si="19">IF(E93="",D93-J93-K93,E93-J93-K93)</f>
        <v>-47980000</v>
      </c>
      <c r="M93" s="779">
        <f>K93+L93</f>
        <v>-47980000</v>
      </c>
      <c r="N93" s="810" t="s">
        <v>760</v>
      </c>
      <c r="O93" s="819">
        <v>43913</v>
      </c>
      <c r="P93" s="820"/>
      <c r="Q93" s="821"/>
      <c r="R93" s="783" t="s">
        <v>943</v>
      </c>
      <c r="S93" s="822"/>
      <c r="T93" s="822"/>
      <c r="U93" s="822"/>
      <c r="V93" s="822"/>
    </row>
    <row r="94" spans="1:22" x14ac:dyDescent="0.2">
      <c r="A94" s="1323"/>
      <c r="B94" s="783" t="s">
        <v>761</v>
      </c>
      <c r="C94" s="784" t="s">
        <v>695</v>
      </c>
      <c r="D94" s="785">
        <v>334041823</v>
      </c>
      <c r="E94" s="786"/>
      <c r="F94" s="778">
        <v>91102316</v>
      </c>
      <c r="G94" s="792">
        <v>242939507</v>
      </c>
      <c r="H94" s="787"/>
      <c r="I94" s="786"/>
      <c r="J94" s="778">
        <f t="shared" si="18"/>
        <v>334041823</v>
      </c>
      <c r="K94" s="778"/>
      <c r="L94" s="779">
        <f t="shared" si="19"/>
        <v>0</v>
      </c>
      <c r="M94" s="779">
        <f>K94+L94</f>
        <v>0</v>
      </c>
      <c r="N94" s="810" t="s">
        <v>760</v>
      </c>
      <c r="O94" s="819">
        <v>43913</v>
      </c>
      <c r="P94" s="789">
        <v>334041824</v>
      </c>
      <c r="Q94" s="790"/>
      <c r="R94" s="783" t="s">
        <v>943</v>
      </c>
    </row>
    <row r="95" spans="1:22" ht="22.5" x14ac:dyDescent="0.2">
      <c r="A95" s="1323"/>
      <c r="B95" s="783" t="s">
        <v>992</v>
      </c>
      <c r="C95" s="860" t="s">
        <v>993</v>
      </c>
      <c r="D95" s="785">
        <v>7550000</v>
      </c>
      <c r="E95" s="786"/>
      <c r="F95" s="778">
        <v>7550000</v>
      </c>
      <c r="G95" s="792"/>
      <c r="H95" s="787"/>
      <c r="I95" s="786"/>
      <c r="J95" s="778">
        <f t="shared" si="18"/>
        <v>7550000</v>
      </c>
      <c r="K95" s="778"/>
      <c r="L95" s="779">
        <f t="shared" si="19"/>
        <v>0</v>
      </c>
      <c r="M95" s="779">
        <f>K95+L95</f>
        <v>0</v>
      </c>
      <c r="N95" s="810"/>
      <c r="O95" s="819"/>
      <c r="P95" s="789"/>
      <c r="Q95" s="790"/>
      <c r="R95" s="783"/>
    </row>
    <row r="96" spans="1:22" ht="15" customHeight="1" x14ac:dyDescent="0.2">
      <c r="A96" s="1323" t="s">
        <v>758</v>
      </c>
      <c r="B96" s="783" t="s">
        <v>994</v>
      </c>
      <c r="C96" s="784" t="s">
        <v>995</v>
      </c>
      <c r="D96" s="785">
        <f>400000+500000</f>
        <v>900000</v>
      </c>
      <c r="E96" s="786"/>
      <c r="F96" s="778">
        <f>400000+500000</f>
        <v>900000</v>
      </c>
      <c r="G96" s="792"/>
      <c r="H96" s="787"/>
      <c r="I96" s="786"/>
      <c r="J96" s="778">
        <f t="shared" si="18"/>
        <v>900000</v>
      </c>
      <c r="K96" s="778"/>
      <c r="L96" s="779">
        <f t="shared" si="19"/>
        <v>0</v>
      </c>
      <c r="M96" s="779">
        <f>K96+L96</f>
        <v>0</v>
      </c>
      <c r="N96" s="810"/>
      <c r="O96" s="819"/>
      <c r="P96" s="789"/>
      <c r="Q96" s="790"/>
      <c r="R96" s="783"/>
    </row>
    <row r="97" spans="1:22" x14ac:dyDescent="0.2">
      <c r="A97" s="1323"/>
      <c r="B97" s="783" t="s">
        <v>996</v>
      </c>
      <c r="C97" s="784" t="s">
        <v>980</v>
      </c>
      <c r="D97" s="785">
        <v>2000000</v>
      </c>
      <c r="E97" s="786"/>
      <c r="F97" s="778">
        <v>2000000</v>
      </c>
      <c r="G97" s="792"/>
      <c r="H97" s="787"/>
      <c r="I97" s="786"/>
      <c r="J97" s="778">
        <f t="shared" si="18"/>
        <v>2000000</v>
      </c>
      <c r="K97" s="778"/>
      <c r="L97" s="779">
        <f t="shared" si="19"/>
        <v>0</v>
      </c>
      <c r="M97" s="779">
        <f>K97+L97</f>
        <v>0</v>
      </c>
      <c r="N97" s="810"/>
      <c r="O97" s="819"/>
      <c r="P97" s="789"/>
      <c r="Q97" s="790"/>
      <c r="R97" s="783"/>
    </row>
    <row r="98" spans="1:22" x14ac:dyDescent="0.2">
      <c r="A98" s="1323"/>
      <c r="B98" s="783" t="s">
        <v>947</v>
      </c>
      <c r="C98" s="784"/>
      <c r="D98" s="785"/>
      <c r="E98" s="786"/>
      <c r="F98" s="778">
        <f>T98</f>
        <v>0</v>
      </c>
      <c r="G98" s="786"/>
      <c r="H98" s="787"/>
      <c r="I98" s="786"/>
      <c r="J98" s="778">
        <f t="shared" si="18"/>
        <v>0</v>
      </c>
      <c r="K98" s="778"/>
      <c r="L98" s="779">
        <f t="shared" si="19"/>
        <v>0</v>
      </c>
      <c r="M98" s="779">
        <f>IF(E98="",D98-J98+K98,E98-J98+K98)</f>
        <v>0</v>
      </c>
      <c r="N98" s="784"/>
      <c r="O98" s="788"/>
      <c r="P98" s="789"/>
      <c r="Q98" s="790"/>
      <c r="R98" s="783"/>
      <c r="S98" s="751" t="s">
        <v>948</v>
      </c>
      <c r="T98" s="751">
        <f>SUM(T93:T94)</f>
        <v>0</v>
      </c>
    </row>
    <row r="99" spans="1:22" s="807" customFormat="1" x14ac:dyDescent="0.2">
      <c r="A99" s="811" t="s">
        <v>997</v>
      </c>
      <c r="B99" s="795" t="s">
        <v>998</v>
      </c>
      <c r="C99" s="796"/>
      <c r="D99" s="797"/>
      <c r="E99" s="798"/>
      <c r="F99" s="799"/>
      <c r="G99" s="798"/>
      <c r="H99" s="800"/>
      <c r="I99" s="798"/>
      <c r="J99" s="812">
        <f>SUM(J93:J98)</f>
        <v>508585397</v>
      </c>
      <c r="K99" s="812">
        <f>SUM(K93:K98)</f>
        <v>0</v>
      </c>
      <c r="L99" s="812">
        <f>SUM(L93:L98)</f>
        <v>-47980000</v>
      </c>
      <c r="M99" s="812">
        <f>SUM(M93:M98)</f>
        <v>-47980000</v>
      </c>
      <c r="N99" s="796"/>
      <c r="O99" s="802"/>
      <c r="P99" s="803"/>
      <c r="Q99" s="804"/>
      <c r="R99" s="805"/>
      <c r="S99" s="806"/>
      <c r="T99" s="806"/>
      <c r="U99" s="806"/>
      <c r="V99" s="806"/>
    </row>
    <row r="100" spans="1:22" x14ac:dyDescent="0.2">
      <c r="A100" s="1318" t="s">
        <v>762</v>
      </c>
      <c r="B100" s="772" t="s">
        <v>201</v>
      </c>
      <c r="C100" s="773" t="s">
        <v>200</v>
      </c>
      <c r="D100" s="774">
        <v>49280572</v>
      </c>
      <c r="E100" s="775">
        <v>49259836</v>
      </c>
      <c r="F100" s="776">
        <v>24640286</v>
      </c>
      <c r="G100" s="775">
        <v>19712229</v>
      </c>
      <c r="H100" s="777">
        <v>4907321</v>
      </c>
      <c r="I100" s="775"/>
      <c r="J100" s="776">
        <f>SUM(F100:I100)</f>
        <v>49259836</v>
      </c>
      <c r="K100" s="776"/>
      <c r="L100" s="779">
        <f t="shared" ref="L100:L109" si="20">IF(E100="",D100-J100-K100,E100-J100-K100)</f>
        <v>0</v>
      </c>
      <c r="M100" s="779">
        <f t="shared" ref="M100:M109" si="21">K100+L100</f>
        <v>0</v>
      </c>
      <c r="N100" s="773"/>
      <c r="O100" s="780"/>
      <c r="P100" s="781"/>
      <c r="Q100" s="782"/>
      <c r="R100" s="772" t="s">
        <v>957</v>
      </c>
      <c r="S100" s="751" t="s">
        <v>763</v>
      </c>
    </row>
    <row r="101" spans="1:22" x14ac:dyDescent="0.2">
      <c r="A101" s="1319"/>
      <c r="B101" s="783" t="s">
        <v>764</v>
      </c>
      <c r="C101" s="784" t="s">
        <v>200</v>
      </c>
      <c r="D101" s="785">
        <v>20600000</v>
      </c>
      <c r="E101" s="786"/>
      <c r="F101" s="778">
        <v>20600000</v>
      </c>
      <c r="G101" s="786"/>
      <c r="H101" s="787"/>
      <c r="I101" s="786"/>
      <c r="J101" s="778">
        <f>SUM(F101:I101)</f>
        <v>20600000</v>
      </c>
      <c r="K101" s="778"/>
      <c r="L101" s="779">
        <f t="shared" si="20"/>
        <v>0</v>
      </c>
      <c r="M101" s="779">
        <f t="shared" si="21"/>
        <v>0</v>
      </c>
      <c r="N101" s="784"/>
      <c r="O101" s="788"/>
      <c r="P101" s="789"/>
      <c r="Q101" s="790"/>
      <c r="R101" s="783" t="s">
        <v>957</v>
      </c>
      <c r="S101" s="751" t="s">
        <v>999</v>
      </c>
      <c r="T101" s="751">
        <v>1950000</v>
      </c>
    </row>
    <row r="102" spans="1:22" x14ac:dyDescent="0.2">
      <c r="A102" s="1319"/>
      <c r="B102" s="783" t="s">
        <v>31</v>
      </c>
      <c r="C102" s="784" t="s">
        <v>385</v>
      </c>
      <c r="D102" s="785">
        <v>52050039</v>
      </c>
      <c r="E102" s="786">
        <v>68065463</v>
      </c>
      <c r="F102" s="778">
        <v>15615000</v>
      </c>
      <c r="G102" s="786">
        <v>52450463</v>
      </c>
      <c r="H102" s="787"/>
      <c r="I102" s="786"/>
      <c r="J102" s="778">
        <f t="shared" ref="J102:J127" si="22">SUM(F102:I102)</f>
        <v>68065463</v>
      </c>
      <c r="K102" s="778"/>
      <c r="L102" s="779">
        <f t="shared" si="20"/>
        <v>0</v>
      </c>
      <c r="M102" s="779">
        <f t="shared" si="21"/>
        <v>0</v>
      </c>
      <c r="N102" s="784"/>
      <c r="O102" s="788"/>
      <c r="P102" s="789"/>
      <c r="Q102" s="790"/>
      <c r="R102" s="783" t="s">
        <v>943</v>
      </c>
      <c r="S102" s="751" t="s">
        <v>1000</v>
      </c>
      <c r="T102" s="751">
        <v>4500000</v>
      </c>
    </row>
    <row r="103" spans="1:22" x14ac:dyDescent="0.2">
      <c r="A103" s="1319"/>
      <c r="B103" s="783" t="s">
        <v>215</v>
      </c>
      <c r="C103" s="784" t="s">
        <v>216</v>
      </c>
      <c r="D103" s="785">
        <v>110176769</v>
      </c>
      <c r="E103" s="786"/>
      <c r="F103" s="778">
        <v>40064280</v>
      </c>
      <c r="G103" s="786">
        <v>40064280</v>
      </c>
      <c r="H103" s="787"/>
      <c r="I103" s="786"/>
      <c r="J103" s="778">
        <f t="shared" si="22"/>
        <v>80128560</v>
      </c>
      <c r="K103" s="778"/>
      <c r="L103" s="779">
        <f t="shared" si="20"/>
        <v>30048209</v>
      </c>
      <c r="M103" s="779">
        <f t="shared" si="21"/>
        <v>30048209</v>
      </c>
      <c r="N103" s="784"/>
      <c r="O103" s="788"/>
      <c r="P103" s="789"/>
      <c r="Q103" s="790"/>
      <c r="R103" s="783" t="s">
        <v>943</v>
      </c>
      <c r="S103" s="751" t="s">
        <v>1001</v>
      </c>
      <c r="T103" s="751">
        <v>5950000</v>
      </c>
    </row>
    <row r="104" spans="1:22" x14ac:dyDescent="0.2">
      <c r="A104" s="1319"/>
      <c r="B104" s="783" t="s">
        <v>50</v>
      </c>
      <c r="C104" s="784" t="s">
        <v>323</v>
      </c>
      <c r="D104" s="785">
        <v>30676800</v>
      </c>
      <c r="E104" s="786"/>
      <c r="F104" s="778">
        <v>19521600</v>
      </c>
      <c r="G104" s="786"/>
      <c r="H104" s="787"/>
      <c r="I104" s="786"/>
      <c r="J104" s="778">
        <f t="shared" si="22"/>
        <v>19521600</v>
      </c>
      <c r="K104" s="778"/>
      <c r="L104" s="779">
        <f t="shared" si="20"/>
        <v>11155200</v>
      </c>
      <c r="M104" s="779">
        <f t="shared" si="21"/>
        <v>11155200</v>
      </c>
      <c r="N104" s="784" t="s">
        <v>767</v>
      </c>
      <c r="O104" s="788">
        <v>43941</v>
      </c>
      <c r="P104" s="789"/>
      <c r="Q104" s="790"/>
      <c r="R104" s="783" t="s">
        <v>943</v>
      </c>
      <c r="S104" s="751" t="s">
        <v>1002</v>
      </c>
      <c r="T104" s="751">
        <v>8550000</v>
      </c>
    </row>
    <row r="105" spans="1:22" x14ac:dyDescent="0.2">
      <c r="A105" s="1319"/>
      <c r="B105" s="783" t="s">
        <v>99</v>
      </c>
      <c r="C105" s="784" t="s">
        <v>100</v>
      </c>
      <c r="D105" s="785">
        <v>230040000</v>
      </c>
      <c r="E105" s="786">
        <v>230330000</v>
      </c>
      <c r="F105" s="778">
        <v>69012000</v>
      </c>
      <c r="G105" s="786">
        <v>149801500</v>
      </c>
      <c r="H105" s="787"/>
      <c r="I105" s="786"/>
      <c r="J105" s="778">
        <f t="shared" si="22"/>
        <v>218813500</v>
      </c>
      <c r="K105" s="778"/>
      <c r="L105" s="779">
        <f t="shared" si="20"/>
        <v>11516500</v>
      </c>
      <c r="M105" s="779">
        <f t="shared" si="21"/>
        <v>11516500</v>
      </c>
      <c r="N105" s="784"/>
      <c r="O105" s="788"/>
      <c r="P105" s="789"/>
      <c r="Q105" s="790"/>
      <c r="R105" s="783" t="s">
        <v>943</v>
      </c>
      <c r="S105" s="751" t="s">
        <v>1003</v>
      </c>
      <c r="T105" s="751">
        <v>300000</v>
      </c>
    </row>
    <row r="106" spans="1:22" x14ac:dyDescent="0.2">
      <c r="A106" s="1319"/>
      <c r="B106" s="783" t="s">
        <v>692</v>
      </c>
      <c r="C106" s="784" t="s">
        <v>176</v>
      </c>
      <c r="D106" s="785">
        <v>6845234</v>
      </c>
      <c r="E106" s="786"/>
      <c r="F106" s="778">
        <v>6845234</v>
      </c>
      <c r="G106" s="786"/>
      <c r="H106" s="787"/>
      <c r="I106" s="786"/>
      <c r="J106" s="778">
        <f t="shared" si="22"/>
        <v>6845234</v>
      </c>
      <c r="K106" s="778"/>
      <c r="L106" s="779">
        <f t="shared" si="20"/>
        <v>0</v>
      </c>
      <c r="M106" s="779">
        <f t="shared" si="21"/>
        <v>0</v>
      </c>
      <c r="N106" s="784"/>
      <c r="O106" s="788"/>
      <c r="P106" s="789"/>
      <c r="Q106" s="790"/>
      <c r="R106" s="783" t="s">
        <v>943</v>
      </c>
      <c r="S106" s="751" t="s">
        <v>1004</v>
      </c>
      <c r="T106" s="751">
        <v>1810000</v>
      </c>
    </row>
    <row r="107" spans="1:22" ht="22.5" x14ac:dyDescent="0.2">
      <c r="A107" s="1319"/>
      <c r="B107" s="783" t="s">
        <v>34</v>
      </c>
      <c r="C107" s="860" t="s">
        <v>204</v>
      </c>
      <c r="D107" s="785">
        <v>55505340</v>
      </c>
      <c r="E107" s="786">
        <v>52345480</v>
      </c>
      <c r="F107" s="778">
        <v>15137820</v>
      </c>
      <c r="G107" s="786">
        <v>20183760</v>
      </c>
      <c r="H107" s="787">
        <v>17023900</v>
      </c>
      <c r="I107" s="786"/>
      <c r="J107" s="778">
        <f t="shared" si="22"/>
        <v>52345480</v>
      </c>
      <c r="K107" s="778"/>
      <c r="L107" s="779">
        <f t="shared" si="20"/>
        <v>0</v>
      </c>
      <c r="M107" s="779">
        <f t="shared" si="21"/>
        <v>0</v>
      </c>
      <c r="N107" s="784" t="s">
        <v>768</v>
      </c>
      <c r="O107" s="788">
        <v>43942</v>
      </c>
      <c r="P107" s="789"/>
      <c r="Q107" s="790"/>
      <c r="R107" s="783" t="s">
        <v>943</v>
      </c>
      <c r="S107" s="751" t="s">
        <v>1005</v>
      </c>
      <c r="T107" s="751">
        <v>1118000</v>
      </c>
    </row>
    <row r="108" spans="1:22" x14ac:dyDescent="0.2">
      <c r="A108" s="1319"/>
      <c r="B108" s="783" t="s">
        <v>118</v>
      </c>
      <c r="C108" s="784" t="s">
        <v>315</v>
      </c>
      <c r="D108" s="785">
        <v>28216000</v>
      </c>
      <c r="E108" s="786">
        <v>28286400</v>
      </c>
      <c r="F108" s="778">
        <v>11286400</v>
      </c>
      <c r="G108" s="786">
        <v>17000000</v>
      </c>
      <c r="H108" s="787"/>
      <c r="I108" s="786"/>
      <c r="J108" s="778">
        <f t="shared" si="22"/>
        <v>28286400</v>
      </c>
      <c r="K108" s="778"/>
      <c r="L108" s="779">
        <f t="shared" si="20"/>
        <v>0</v>
      </c>
      <c r="M108" s="779">
        <f t="shared" si="21"/>
        <v>0</v>
      </c>
      <c r="N108" s="784"/>
      <c r="O108" s="788"/>
      <c r="P108" s="789"/>
      <c r="Q108" s="790"/>
      <c r="R108" s="783" t="s">
        <v>957</v>
      </c>
      <c r="S108" s="751" t="s">
        <v>1006</v>
      </c>
      <c r="T108" s="751">
        <v>2138000</v>
      </c>
    </row>
    <row r="109" spans="1:22" x14ac:dyDescent="0.2">
      <c r="A109" s="1319"/>
      <c r="B109" s="783" t="s">
        <v>1007</v>
      </c>
      <c r="C109" s="784" t="s">
        <v>229</v>
      </c>
      <c r="D109" s="785">
        <v>33258500</v>
      </c>
      <c r="E109" s="786">
        <v>30195000</v>
      </c>
      <c r="F109" s="778">
        <v>16629000</v>
      </c>
      <c r="G109" s="786"/>
      <c r="H109" s="787"/>
      <c r="I109" s="786"/>
      <c r="J109" s="778">
        <f t="shared" si="22"/>
        <v>16629000</v>
      </c>
      <c r="K109" s="778"/>
      <c r="L109" s="779">
        <f t="shared" si="20"/>
        <v>13566000</v>
      </c>
      <c r="M109" s="779">
        <f t="shared" si="21"/>
        <v>13566000</v>
      </c>
      <c r="N109" s="784"/>
      <c r="O109" s="788"/>
      <c r="P109" s="789"/>
      <c r="Q109" s="790"/>
      <c r="R109" s="783" t="s">
        <v>943</v>
      </c>
      <c r="S109" s="751" t="s">
        <v>1008</v>
      </c>
      <c r="T109" s="751">
        <v>3280000</v>
      </c>
    </row>
    <row r="110" spans="1:22" x14ac:dyDescent="0.2">
      <c r="A110" s="1319"/>
      <c r="B110" s="783" t="s">
        <v>257</v>
      </c>
      <c r="C110" s="784" t="s">
        <v>286</v>
      </c>
      <c r="D110" s="791">
        <f>J110</f>
        <v>6875000</v>
      </c>
      <c r="E110" s="786"/>
      <c r="F110" s="778">
        <v>6875000</v>
      </c>
      <c r="G110" s="786"/>
      <c r="H110" s="787"/>
      <c r="I110" s="786"/>
      <c r="J110" s="778">
        <f t="shared" si="22"/>
        <v>6875000</v>
      </c>
      <c r="K110" s="778"/>
      <c r="L110" s="779"/>
      <c r="M110" s="779"/>
      <c r="N110" s="784"/>
      <c r="O110" s="788"/>
      <c r="P110" s="789"/>
      <c r="Q110" s="790"/>
      <c r="R110" s="783"/>
      <c r="S110" s="751" t="s">
        <v>960</v>
      </c>
      <c r="T110" s="751">
        <v>2546000</v>
      </c>
    </row>
    <row r="111" spans="1:22" x14ac:dyDescent="0.2">
      <c r="A111" s="1319"/>
      <c r="B111" s="783" t="s">
        <v>170</v>
      </c>
      <c r="C111" s="784" t="s">
        <v>171</v>
      </c>
      <c r="D111" s="785">
        <v>10220430</v>
      </c>
      <c r="E111" s="786"/>
      <c r="F111" s="778">
        <v>10220430</v>
      </c>
      <c r="G111" s="786"/>
      <c r="H111" s="787"/>
      <c r="I111" s="786"/>
      <c r="J111" s="778">
        <f t="shared" si="22"/>
        <v>10220430</v>
      </c>
      <c r="K111" s="778"/>
      <c r="L111" s="779">
        <f t="shared" ref="L111:L116" si="23">IF(E111="",D111-J111-K111,E111-J111-K111)</f>
        <v>0</v>
      </c>
      <c r="M111" s="779">
        <f t="shared" ref="M111:M116" si="24">K111+L111</f>
        <v>0</v>
      </c>
      <c r="N111" s="784"/>
      <c r="O111" s="788"/>
      <c r="P111" s="789"/>
      <c r="Q111" s="790"/>
      <c r="R111" s="783" t="s">
        <v>171</v>
      </c>
      <c r="S111" s="751" t="s">
        <v>953</v>
      </c>
      <c r="T111" s="751">
        <v>460000</v>
      </c>
    </row>
    <row r="112" spans="1:22" x14ac:dyDescent="0.2">
      <c r="A112" s="1319"/>
      <c r="B112" s="783" t="s">
        <v>514</v>
      </c>
      <c r="C112" s="784" t="s">
        <v>114</v>
      </c>
      <c r="D112" s="785">
        <v>13612000</v>
      </c>
      <c r="E112" s="786"/>
      <c r="F112" s="778">
        <v>13612000</v>
      </c>
      <c r="G112" s="786"/>
      <c r="H112" s="787"/>
      <c r="I112" s="786"/>
      <c r="J112" s="778">
        <f t="shared" si="22"/>
        <v>13612000</v>
      </c>
      <c r="K112" s="778"/>
      <c r="L112" s="779">
        <f t="shared" si="23"/>
        <v>0</v>
      </c>
      <c r="M112" s="779">
        <f t="shared" si="24"/>
        <v>0</v>
      </c>
      <c r="N112" s="784"/>
      <c r="O112" s="788"/>
      <c r="P112" s="789"/>
      <c r="Q112" s="790"/>
      <c r="R112" s="783" t="s">
        <v>968</v>
      </c>
      <c r="S112" s="751" t="s">
        <v>964</v>
      </c>
      <c r="T112" s="751">
        <v>1600000</v>
      </c>
    </row>
    <row r="113" spans="1:18" ht="22.5" x14ac:dyDescent="0.2">
      <c r="A113" s="1319"/>
      <c r="B113" s="783" t="s">
        <v>50</v>
      </c>
      <c r="C113" s="860" t="s">
        <v>65</v>
      </c>
      <c r="D113" s="785">
        <v>7260000</v>
      </c>
      <c r="E113" s="786"/>
      <c r="F113" s="778">
        <v>2178000</v>
      </c>
      <c r="G113" s="786">
        <v>5082000</v>
      </c>
      <c r="H113" s="787"/>
      <c r="I113" s="786"/>
      <c r="J113" s="778">
        <f t="shared" si="22"/>
        <v>7260000</v>
      </c>
      <c r="K113" s="778"/>
      <c r="L113" s="779">
        <f t="shared" si="23"/>
        <v>0</v>
      </c>
      <c r="M113" s="779">
        <f t="shared" si="24"/>
        <v>0</v>
      </c>
      <c r="N113" s="784"/>
      <c r="O113" s="788"/>
      <c r="P113" s="789"/>
      <c r="Q113" s="790"/>
      <c r="R113" s="783" t="s">
        <v>957</v>
      </c>
    </row>
    <row r="114" spans="1:18" x14ac:dyDescent="0.2">
      <c r="A114" s="1319"/>
      <c r="B114" s="783" t="s">
        <v>34</v>
      </c>
      <c r="C114" s="784" t="s">
        <v>695</v>
      </c>
      <c r="D114" s="785">
        <v>5115000</v>
      </c>
      <c r="E114" s="786"/>
      <c r="F114" s="778">
        <v>5115000</v>
      </c>
      <c r="G114" s="786"/>
      <c r="H114" s="787"/>
      <c r="I114" s="786"/>
      <c r="J114" s="778">
        <f t="shared" si="22"/>
        <v>5115000</v>
      </c>
      <c r="K114" s="778"/>
      <c r="L114" s="779">
        <f t="shared" si="23"/>
        <v>0</v>
      </c>
      <c r="M114" s="779">
        <f t="shared" si="24"/>
        <v>0</v>
      </c>
      <c r="N114" s="784"/>
      <c r="O114" s="788"/>
      <c r="P114" s="789"/>
      <c r="Q114" s="790"/>
      <c r="R114" s="783" t="s">
        <v>943</v>
      </c>
    </row>
    <row r="115" spans="1:18" x14ac:dyDescent="0.2">
      <c r="A115" s="1319"/>
      <c r="B115" s="783" t="s">
        <v>107</v>
      </c>
      <c r="C115" s="784" t="s">
        <v>341</v>
      </c>
      <c r="D115" s="785"/>
      <c r="E115" s="786">
        <v>8640000</v>
      </c>
      <c r="F115" s="778">
        <v>4000000</v>
      </c>
      <c r="G115" s="786">
        <v>4640000</v>
      </c>
      <c r="H115" s="787"/>
      <c r="I115" s="786"/>
      <c r="J115" s="778">
        <f t="shared" si="22"/>
        <v>8640000</v>
      </c>
      <c r="K115" s="778"/>
      <c r="L115" s="779">
        <f t="shared" si="23"/>
        <v>0</v>
      </c>
      <c r="M115" s="779">
        <f t="shared" si="24"/>
        <v>0</v>
      </c>
      <c r="N115" s="784"/>
      <c r="O115" s="788"/>
      <c r="P115" s="789"/>
      <c r="Q115" s="790"/>
      <c r="R115" s="783"/>
    </row>
    <row r="116" spans="1:18" x14ac:dyDescent="0.2">
      <c r="A116" s="1319"/>
      <c r="B116" s="783" t="s">
        <v>771</v>
      </c>
      <c r="C116" s="784" t="s">
        <v>772</v>
      </c>
      <c r="D116" s="785">
        <v>550000</v>
      </c>
      <c r="E116" s="786"/>
      <c r="F116" s="778">
        <v>550000</v>
      </c>
      <c r="G116" s="786"/>
      <c r="H116" s="787"/>
      <c r="I116" s="786"/>
      <c r="J116" s="778">
        <f t="shared" si="22"/>
        <v>550000</v>
      </c>
      <c r="K116" s="778"/>
      <c r="L116" s="779">
        <f t="shared" si="23"/>
        <v>0</v>
      </c>
      <c r="M116" s="779">
        <f t="shared" si="24"/>
        <v>0</v>
      </c>
      <c r="N116" s="784"/>
      <c r="O116" s="788"/>
      <c r="P116" s="789"/>
      <c r="Q116" s="790"/>
      <c r="R116" s="783" t="s">
        <v>943</v>
      </c>
    </row>
    <row r="117" spans="1:18" x14ac:dyDescent="0.2">
      <c r="A117" s="1319"/>
      <c r="B117" s="783" t="s">
        <v>773</v>
      </c>
      <c r="C117" s="784"/>
      <c r="D117" s="785">
        <v>15480000</v>
      </c>
      <c r="E117" s="786"/>
      <c r="F117" s="778">
        <v>15480000</v>
      </c>
      <c r="G117" s="786"/>
      <c r="H117" s="787"/>
      <c r="I117" s="786"/>
      <c r="J117" s="778">
        <f t="shared" si="22"/>
        <v>15480000</v>
      </c>
      <c r="K117" s="778"/>
      <c r="L117" s="779">
        <f t="shared" ref="L117:L131" si="25">IF(E117="",D117-J117-K117,E117-J117-K117)</f>
        <v>0</v>
      </c>
      <c r="M117" s="779">
        <f t="shared" ref="M117:M131" si="26">K117+L117</f>
        <v>0</v>
      </c>
      <c r="N117" s="784"/>
      <c r="O117" s="788"/>
      <c r="P117" s="789"/>
      <c r="Q117" s="790"/>
      <c r="R117" s="783"/>
    </row>
    <row r="118" spans="1:18" x14ac:dyDescent="0.2">
      <c r="A118" s="1319"/>
      <c r="B118" s="783" t="s">
        <v>158</v>
      </c>
      <c r="C118" s="784" t="s">
        <v>247</v>
      </c>
      <c r="D118" s="785">
        <v>4875000</v>
      </c>
      <c r="E118" s="786"/>
      <c r="F118" s="778">
        <v>4875000</v>
      </c>
      <c r="G118" s="786"/>
      <c r="H118" s="787"/>
      <c r="I118" s="786"/>
      <c r="J118" s="778">
        <f t="shared" si="22"/>
        <v>4875000</v>
      </c>
      <c r="K118" s="778"/>
      <c r="L118" s="779">
        <f t="shared" si="25"/>
        <v>0</v>
      </c>
      <c r="M118" s="779">
        <f t="shared" si="26"/>
        <v>0</v>
      </c>
      <c r="N118" s="784"/>
      <c r="O118" s="788"/>
      <c r="P118" s="789"/>
      <c r="Q118" s="790"/>
      <c r="R118" s="783" t="s">
        <v>943</v>
      </c>
    </row>
    <row r="119" spans="1:18" x14ac:dyDescent="0.2">
      <c r="A119" s="1319"/>
      <c r="B119" s="783" t="s">
        <v>774</v>
      </c>
      <c r="C119" s="784" t="s">
        <v>229</v>
      </c>
      <c r="D119" s="785">
        <v>126060000</v>
      </c>
      <c r="E119" s="786"/>
      <c r="F119" s="778">
        <v>126060000</v>
      </c>
      <c r="G119" s="786"/>
      <c r="H119" s="787"/>
      <c r="I119" s="786"/>
      <c r="J119" s="778">
        <f t="shared" si="22"/>
        <v>126060000</v>
      </c>
      <c r="K119" s="778"/>
      <c r="L119" s="779">
        <f t="shared" si="25"/>
        <v>0</v>
      </c>
      <c r="M119" s="779">
        <f t="shared" si="26"/>
        <v>0</v>
      </c>
      <c r="N119" s="784" t="s">
        <v>775</v>
      </c>
      <c r="O119" s="788">
        <v>43978</v>
      </c>
      <c r="P119" s="789"/>
      <c r="Q119" s="790"/>
      <c r="R119" s="783" t="s">
        <v>943</v>
      </c>
    </row>
    <row r="120" spans="1:18" x14ac:dyDescent="0.2">
      <c r="A120" s="1319"/>
      <c r="B120" s="783" t="s">
        <v>776</v>
      </c>
      <c r="C120" s="784" t="s">
        <v>229</v>
      </c>
      <c r="D120" s="785">
        <v>64878000</v>
      </c>
      <c r="E120" s="786"/>
      <c r="F120" s="778">
        <v>32439000</v>
      </c>
      <c r="G120" s="786"/>
      <c r="H120" s="787"/>
      <c r="I120" s="786"/>
      <c r="J120" s="778">
        <f t="shared" si="22"/>
        <v>32439000</v>
      </c>
      <c r="K120" s="778"/>
      <c r="L120" s="779">
        <f t="shared" si="25"/>
        <v>32439000</v>
      </c>
      <c r="M120" s="779">
        <f t="shared" si="26"/>
        <v>32439000</v>
      </c>
      <c r="N120" s="784" t="s">
        <v>775</v>
      </c>
      <c r="O120" s="788">
        <v>43978</v>
      </c>
      <c r="P120" s="789"/>
      <c r="Q120" s="790"/>
      <c r="R120" s="783" t="s">
        <v>943</v>
      </c>
    </row>
    <row r="121" spans="1:18" x14ac:dyDescent="0.2">
      <c r="A121" s="1319"/>
      <c r="B121" s="783" t="s">
        <v>394</v>
      </c>
      <c r="C121" s="784" t="s">
        <v>162</v>
      </c>
      <c r="D121" s="785">
        <v>31600000</v>
      </c>
      <c r="E121" s="786"/>
      <c r="F121" s="778">
        <v>31600000</v>
      </c>
      <c r="G121" s="786"/>
      <c r="H121" s="787"/>
      <c r="I121" s="786"/>
      <c r="J121" s="778">
        <f t="shared" si="22"/>
        <v>31600000</v>
      </c>
      <c r="K121" s="778"/>
      <c r="L121" s="779">
        <f t="shared" si="25"/>
        <v>0</v>
      </c>
      <c r="M121" s="779">
        <f t="shared" si="26"/>
        <v>0</v>
      </c>
      <c r="N121" s="784"/>
      <c r="O121" s="788"/>
      <c r="P121" s="789"/>
      <c r="Q121" s="790"/>
      <c r="R121" s="783"/>
    </row>
    <row r="122" spans="1:18" x14ac:dyDescent="0.2">
      <c r="A122" s="1319"/>
      <c r="B122" s="783" t="s">
        <v>777</v>
      </c>
      <c r="C122" s="784" t="s">
        <v>778</v>
      </c>
      <c r="D122" s="791">
        <f>J122</f>
        <v>5328400</v>
      </c>
      <c r="E122" s="786"/>
      <c r="F122" s="778">
        <v>5328400</v>
      </c>
      <c r="G122" s="786"/>
      <c r="H122" s="787"/>
      <c r="I122" s="786"/>
      <c r="J122" s="778">
        <f t="shared" si="22"/>
        <v>5328400</v>
      </c>
      <c r="K122" s="778"/>
      <c r="L122" s="779">
        <f t="shared" si="25"/>
        <v>0</v>
      </c>
      <c r="M122" s="779">
        <f t="shared" si="26"/>
        <v>0</v>
      </c>
      <c r="N122" s="784"/>
      <c r="O122" s="788"/>
      <c r="P122" s="789"/>
      <c r="Q122" s="790"/>
      <c r="R122" s="783" t="s">
        <v>943</v>
      </c>
    </row>
    <row r="123" spans="1:18" x14ac:dyDescent="0.2">
      <c r="A123" s="1319"/>
      <c r="B123" s="783" t="s">
        <v>966</v>
      </c>
      <c r="C123" s="810" t="s">
        <v>967</v>
      </c>
      <c r="D123" s="791">
        <f>J123</f>
        <v>46500000</v>
      </c>
      <c r="E123" s="786"/>
      <c r="F123" s="778">
        <v>46500000</v>
      </c>
      <c r="G123" s="786"/>
      <c r="H123" s="787"/>
      <c r="I123" s="786"/>
      <c r="J123" s="778">
        <f t="shared" si="22"/>
        <v>46500000</v>
      </c>
      <c r="K123" s="778"/>
      <c r="L123" s="779">
        <f t="shared" si="25"/>
        <v>0</v>
      </c>
      <c r="M123" s="779">
        <f t="shared" si="26"/>
        <v>0</v>
      </c>
      <c r="N123" s="784"/>
      <c r="O123" s="788"/>
      <c r="P123" s="789"/>
      <c r="Q123" s="790"/>
      <c r="R123" s="783" t="s">
        <v>957</v>
      </c>
    </row>
    <row r="124" spans="1:18" x14ac:dyDescent="0.2">
      <c r="A124" s="1319"/>
      <c r="B124" s="783" t="s">
        <v>1009</v>
      </c>
      <c r="C124" s="784" t="s">
        <v>229</v>
      </c>
      <c r="D124" s="791">
        <v>29150000</v>
      </c>
      <c r="E124" s="786"/>
      <c r="F124" s="808">
        <v>29150000</v>
      </c>
      <c r="G124" s="786"/>
      <c r="H124" s="787"/>
      <c r="I124" s="786"/>
      <c r="J124" s="778">
        <f t="shared" si="22"/>
        <v>29150000</v>
      </c>
      <c r="K124" s="778"/>
      <c r="L124" s="779">
        <f t="shared" si="25"/>
        <v>0</v>
      </c>
      <c r="M124" s="779">
        <f t="shared" si="26"/>
        <v>0</v>
      </c>
      <c r="N124" s="784"/>
      <c r="O124" s="788"/>
      <c r="P124" s="789"/>
      <c r="Q124" s="790"/>
      <c r="R124" s="783" t="s">
        <v>943</v>
      </c>
    </row>
    <row r="125" spans="1:18" x14ac:dyDescent="0.2">
      <c r="A125" s="1319"/>
      <c r="B125" s="783" t="s">
        <v>1010</v>
      </c>
      <c r="C125" s="784" t="s">
        <v>1011</v>
      </c>
      <c r="D125" s="791">
        <v>4124000</v>
      </c>
      <c r="E125" s="786"/>
      <c r="F125" s="808">
        <v>2276000</v>
      </c>
      <c r="G125" s="786">
        <v>1848000</v>
      </c>
      <c r="H125" s="787"/>
      <c r="I125" s="786"/>
      <c r="J125" s="778">
        <f t="shared" si="22"/>
        <v>4124000</v>
      </c>
      <c r="K125" s="778"/>
      <c r="L125" s="779">
        <f t="shared" si="25"/>
        <v>0</v>
      </c>
      <c r="M125" s="779">
        <f t="shared" si="26"/>
        <v>0</v>
      </c>
      <c r="N125" s="784"/>
      <c r="O125" s="788"/>
      <c r="P125" s="789"/>
      <c r="Q125" s="790"/>
      <c r="R125" s="783"/>
    </row>
    <row r="126" spans="1:18" x14ac:dyDescent="0.2">
      <c r="A126" s="1319"/>
      <c r="B126" s="783" t="s">
        <v>945</v>
      </c>
      <c r="C126" s="784" t="s">
        <v>1012</v>
      </c>
      <c r="D126" s="791">
        <v>1500000</v>
      </c>
      <c r="E126" s="786"/>
      <c r="F126" s="808">
        <v>1500000</v>
      </c>
      <c r="G126" s="786"/>
      <c r="H126" s="787"/>
      <c r="I126" s="786"/>
      <c r="J126" s="778">
        <f t="shared" si="22"/>
        <v>1500000</v>
      </c>
      <c r="K126" s="778"/>
      <c r="L126" s="779">
        <f t="shared" si="25"/>
        <v>0</v>
      </c>
      <c r="M126" s="779">
        <f t="shared" si="26"/>
        <v>0</v>
      </c>
      <c r="N126" s="784"/>
      <c r="O126" s="788"/>
      <c r="P126" s="789"/>
      <c r="Q126" s="790"/>
      <c r="R126" s="783"/>
    </row>
    <row r="127" spans="1:18" x14ac:dyDescent="0.2">
      <c r="A127" s="1319"/>
      <c r="B127" s="783" t="s">
        <v>1013</v>
      </c>
      <c r="C127" s="784" t="s">
        <v>251</v>
      </c>
      <c r="D127" s="791">
        <v>3753600</v>
      </c>
      <c r="E127" s="786"/>
      <c r="F127" s="808">
        <v>3753600</v>
      </c>
      <c r="G127" s="786"/>
      <c r="H127" s="787"/>
      <c r="I127" s="786"/>
      <c r="J127" s="778">
        <f t="shared" si="22"/>
        <v>3753600</v>
      </c>
      <c r="K127" s="778"/>
      <c r="L127" s="779">
        <f t="shared" si="25"/>
        <v>0</v>
      </c>
      <c r="M127" s="779">
        <f t="shared" si="26"/>
        <v>0</v>
      </c>
      <c r="N127" s="784"/>
      <c r="O127" s="788"/>
      <c r="P127" s="789"/>
      <c r="Q127" s="790"/>
      <c r="R127" s="783"/>
    </row>
    <row r="128" spans="1:18" x14ac:dyDescent="0.2">
      <c r="A128" s="1319"/>
      <c r="B128" s="783" t="s">
        <v>264</v>
      </c>
      <c r="C128" s="784" t="s">
        <v>704</v>
      </c>
      <c r="D128" s="791">
        <v>17670000</v>
      </c>
      <c r="E128" s="786"/>
      <c r="F128" s="808">
        <v>17670000</v>
      </c>
      <c r="G128" s="786"/>
      <c r="H128" s="787"/>
      <c r="I128" s="786"/>
      <c r="J128" s="778">
        <f>SUM(F128:I128)</f>
        <v>17670000</v>
      </c>
      <c r="K128" s="778"/>
      <c r="L128" s="779">
        <f t="shared" si="25"/>
        <v>0</v>
      </c>
      <c r="M128" s="779">
        <f t="shared" si="26"/>
        <v>0</v>
      </c>
      <c r="N128" s="784"/>
      <c r="O128" s="788"/>
      <c r="P128" s="789"/>
      <c r="Q128" s="790"/>
      <c r="R128" s="783"/>
    </row>
    <row r="129" spans="1:22" x14ac:dyDescent="0.2">
      <c r="A129" s="1319"/>
      <c r="B129" s="783" t="s">
        <v>1014</v>
      </c>
      <c r="C129" s="784" t="s">
        <v>980</v>
      </c>
      <c r="D129" s="791">
        <v>3000000</v>
      </c>
      <c r="E129" s="786"/>
      <c r="F129" s="808">
        <v>3000000</v>
      </c>
      <c r="G129" s="786"/>
      <c r="H129" s="787"/>
      <c r="I129" s="786"/>
      <c r="J129" s="778">
        <f>SUM(F129:I129)</f>
        <v>3000000</v>
      </c>
      <c r="K129" s="778"/>
      <c r="L129" s="779">
        <f t="shared" si="25"/>
        <v>0</v>
      </c>
      <c r="M129" s="779">
        <f t="shared" si="26"/>
        <v>0</v>
      </c>
      <c r="N129" s="784"/>
      <c r="O129" s="788"/>
      <c r="P129" s="789"/>
      <c r="Q129" s="790"/>
      <c r="R129" s="783"/>
    </row>
    <row r="130" spans="1:22" x14ac:dyDescent="0.2">
      <c r="A130" s="1319"/>
      <c r="B130" s="783" t="s">
        <v>215</v>
      </c>
      <c r="C130" s="784" t="s">
        <v>216</v>
      </c>
      <c r="D130" s="778">
        <v>34693395</v>
      </c>
      <c r="E130" s="786"/>
      <c r="F130" s="778">
        <v>34693395</v>
      </c>
      <c r="G130" s="786"/>
      <c r="H130" s="787"/>
      <c r="I130" s="786"/>
      <c r="J130" s="778">
        <f>SUM(F130:I130)</f>
        <v>34693395</v>
      </c>
      <c r="K130" s="778"/>
      <c r="L130" s="779">
        <f t="shared" si="25"/>
        <v>0</v>
      </c>
      <c r="M130" s="779">
        <f t="shared" si="26"/>
        <v>0</v>
      </c>
      <c r="N130" s="784"/>
      <c r="O130" s="788"/>
      <c r="P130" s="789"/>
      <c r="Q130" s="790"/>
      <c r="R130" s="783"/>
    </row>
    <row r="131" spans="1:22" x14ac:dyDescent="0.2">
      <c r="A131" s="1319"/>
      <c r="B131" s="783" t="s">
        <v>947</v>
      </c>
      <c r="C131" s="784"/>
      <c r="D131" s="785"/>
      <c r="E131" s="786"/>
      <c r="F131" s="778">
        <f>T131</f>
        <v>34202000</v>
      </c>
      <c r="G131" s="786"/>
      <c r="H131" s="787"/>
      <c r="I131" s="786"/>
      <c r="J131" s="778">
        <f>SUM(F131:I131)</f>
        <v>34202000</v>
      </c>
      <c r="K131" s="778"/>
      <c r="L131" s="779">
        <f t="shared" si="25"/>
        <v>-34202000</v>
      </c>
      <c r="M131" s="779">
        <f t="shared" si="26"/>
        <v>-34202000</v>
      </c>
      <c r="N131" s="784"/>
      <c r="O131" s="788"/>
      <c r="P131" s="789"/>
      <c r="Q131" s="790"/>
      <c r="R131" s="783"/>
      <c r="S131" s="751" t="s">
        <v>948</v>
      </c>
      <c r="T131" s="751">
        <f>SUM(T101:T123)</f>
        <v>34202000</v>
      </c>
    </row>
    <row r="132" spans="1:22" s="807" customFormat="1" x14ac:dyDescent="0.2">
      <c r="A132" s="811" t="s">
        <v>949</v>
      </c>
      <c r="B132" s="795" t="s">
        <v>762</v>
      </c>
      <c r="C132" s="796"/>
      <c r="D132" s="797"/>
      <c r="E132" s="798"/>
      <c r="F132" s="799"/>
      <c r="G132" s="798"/>
      <c r="H132" s="800"/>
      <c r="I132" s="798"/>
      <c r="J132" s="812">
        <f>SUM(J100:J131)</f>
        <v>1003142898</v>
      </c>
      <c r="K132" s="812">
        <f>SUM(K100:K131)</f>
        <v>0</v>
      </c>
      <c r="L132" s="812">
        <f>SUM(L100:L131)</f>
        <v>64522909</v>
      </c>
      <c r="M132" s="812">
        <f>SUM(M100:M131)</f>
        <v>64522909</v>
      </c>
      <c r="N132" s="796"/>
      <c r="O132" s="802"/>
      <c r="P132" s="803"/>
      <c r="Q132" s="804"/>
      <c r="R132" s="805"/>
      <c r="S132" s="806"/>
      <c r="T132" s="806"/>
      <c r="U132" s="806"/>
      <c r="V132" s="806"/>
    </row>
    <row r="133" spans="1:22" x14ac:dyDescent="0.2">
      <c r="A133" s="1322" t="s">
        <v>781</v>
      </c>
      <c r="B133" s="772" t="s">
        <v>340</v>
      </c>
      <c r="C133" s="773" t="s">
        <v>341</v>
      </c>
      <c r="D133" s="774">
        <v>500000</v>
      </c>
      <c r="E133" s="775"/>
      <c r="F133" s="776">
        <v>500000</v>
      </c>
      <c r="G133" s="775"/>
      <c r="H133" s="777"/>
      <c r="I133" s="775"/>
      <c r="J133" s="776">
        <f>SUM(F133:I133)</f>
        <v>500000</v>
      </c>
      <c r="K133" s="776"/>
      <c r="L133" s="779">
        <f>IF(E133="",D133-J133-K133,E133-J133-K133)</f>
        <v>0</v>
      </c>
      <c r="M133" s="779">
        <f>K133+L133</f>
        <v>0</v>
      </c>
      <c r="N133" s="773"/>
      <c r="O133" s="780"/>
      <c r="P133" s="781"/>
      <c r="Q133" s="782"/>
      <c r="R133" s="772"/>
      <c r="S133" s="751" t="s">
        <v>1015</v>
      </c>
    </row>
    <row r="134" spans="1:22" x14ac:dyDescent="0.2">
      <c r="A134" s="1323"/>
      <c r="B134" s="783" t="s">
        <v>99</v>
      </c>
      <c r="C134" s="784" t="s">
        <v>100</v>
      </c>
      <c r="D134" s="785">
        <v>14800000</v>
      </c>
      <c r="E134" s="786"/>
      <c r="F134" s="778">
        <v>14800000</v>
      </c>
      <c r="G134" s="786"/>
      <c r="H134" s="787"/>
      <c r="I134" s="786"/>
      <c r="J134" s="778">
        <f>SUM(F134:I134)</f>
        <v>14800000</v>
      </c>
      <c r="K134" s="778"/>
      <c r="L134" s="779">
        <f>IF(E134="",D134-J134-K134,E134-J134-K134)</f>
        <v>0</v>
      </c>
      <c r="M134" s="779">
        <f>K134+L134</f>
        <v>0</v>
      </c>
      <c r="N134" s="784"/>
      <c r="O134" s="788"/>
      <c r="P134" s="789"/>
      <c r="Q134" s="790"/>
      <c r="R134" s="783" t="s">
        <v>943</v>
      </c>
      <c r="S134" s="751" t="s">
        <v>565</v>
      </c>
      <c r="T134" s="751">
        <v>1350000</v>
      </c>
    </row>
    <row r="135" spans="1:22" x14ac:dyDescent="0.2">
      <c r="A135" s="1323"/>
      <c r="B135" s="783" t="s">
        <v>118</v>
      </c>
      <c r="C135" s="784" t="s">
        <v>301</v>
      </c>
      <c r="D135" s="785">
        <v>1259000</v>
      </c>
      <c r="E135" s="786"/>
      <c r="F135" s="778">
        <v>1259000</v>
      </c>
      <c r="G135" s="786"/>
      <c r="H135" s="787"/>
      <c r="I135" s="786"/>
      <c r="J135" s="778">
        <f>SUM(F135:I135)</f>
        <v>1259000</v>
      </c>
      <c r="K135" s="778"/>
      <c r="L135" s="779">
        <f>IF(E135="",D135-J135-K135,E135-J135-K135)</f>
        <v>0</v>
      </c>
      <c r="M135" s="779">
        <f>K135+L135</f>
        <v>0</v>
      </c>
      <c r="N135" s="784"/>
      <c r="O135" s="788"/>
      <c r="P135" s="789"/>
      <c r="Q135" s="790"/>
      <c r="R135" s="783"/>
      <c r="S135" s="751" t="s">
        <v>1016</v>
      </c>
      <c r="T135" s="751">
        <v>250000</v>
      </c>
    </row>
    <row r="136" spans="1:22" x14ac:dyDescent="0.2">
      <c r="A136" s="1323"/>
      <c r="B136" s="783" t="s">
        <v>947</v>
      </c>
      <c r="C136" s="784"/>
      <c r="D136" s="785"/>
      <c r="E136" s="786"/>
      <c r="F136" s="778">
        <f>T136</f>
        <v>1600000</v>
      </c>
      <c r="G136" s="786"/>
      <c r="H136" s="787"/>
      <c r="I136" s="786"/>
      <c r="J136" s="778">
        <f>SUM(F136:I136)</f>
        <v>1600000</v>
      </c>
      <c r="K136" s="778"/>
      <c r="L136" s="779">
        <f>IF(E136="",D136-J136-K136,E136-J136-K136)</f>
        <v>-1600000</v>
      </c>
      <c r="M136" s="779">
        <f>IF(E136="",D136-J136+K136,E136-J136+K136)</f>
        <v>-1600000</v>
      </c>
      <c r="N136" s="784"/>
      <c r="O136" s="788"/>
      <c r="P136" s="789"/>
      <c r="Q136" s="790"/>
      <c r="R136" s="783"/>
      <c r="S136" s="751" t="s">
        <v>948</v>
      </c>
      <c r="T136" s="751">
        <f>SUM(T133:T135)</f>
        <v>1600000</v>
      </c>
    </row>
    <row r="137" spans="1:22" s="807" customFormat="1" x14ac:dyDescent="0.2">
      <c r="A137" s="811" t="s">
        <v>949</v>
      </c>
      <c r="B137" s="795" t="s">
        <v>781</v>
      </c>
      <c r="C137" s="796"/>
      <c r="D137" s="797"/>
      <c r="E137" s="798"/>
      <c r="F137" s="799"/>
      <c r="G137" s="798"/>
      <c r="H137" s="800"/>
      <c r="I137" s="798"/>
      <c r="J137" s="812">
        <f>SUM(J133:J136)</f>
        <v>18159000</v>
      </c>
      <c r="K137" s="812">
        <f>SUM(K133:K136)</f>
        <v>0</v>
      </c>
      <c r="L137" s="812">
        <f>SUM(L133:L136)</f>
        <v>-1600000</v>
      </c>
      <c r="M137" s="812">
        <f>SUM(M133:M136)</f>
        <v>-1600000</v>
      </c>
      <c r="N137" s="796"/>
      <c r="O137" s="802"/>
      <c r="P137" s="803"/>
      <c r="Q137" s="804"/>
      <c r="R137" s="805"/>
      <c r="S137" s="806"/>
      <c r="T137" s="806"/>
      <c r="U137" s="806"/>
      <c r="V137" s="806"/>
    </row>
    <row r="138" spans="1:22" ht="11.25" customHeight="1" x14ac:dyDescent="0.2">
      <c r="A138" s="1318" t="s">
        <v>1017</v>
      </c>
      <c r="B138" s="772" t="s">
        <v>31</v>
      </c>
      <c r="C138" s="773" t="s">
        <v>168</v>
      </c>
      <c r="D138" s="774">
        <v>72650000</v>
      </c>
      <c r="E138" s="775">
        <v>86709000</v>
      </c>
      <c r="F138" s="776">
        <v>21795000</v>
      </c>
      <c r="G138" s="775">
        <v>29060000</v>
      </c>
      <c r="H138" s="777">
        <v>35854000</v>
      </c>
      <c r="I138" s="775"/>
      <c r="J138" s="776">
        <f>SUM(F138:I138)</f>
        <v>86709000</v>
      </c>
      <c r="K138" s="776"/>
      <c r="L138" s="779">
        <f>IF(E138="",D138-J138-K138,E138-J138-K138)</f>
        <v>0</v>
      </c>
      <c r="M138" s="779">
        <f>K138+L138</f>
        <v>0</v>
      </c>
      <c r="N138" s="773"/>
      <c r="O138" s="780"/>
      <c r="P138" s="781"/>
      <c r="Q138" s="782"/>
      <c r="R138" s="772"/>
      <c r="S138" s="751" t="s">
        <v>783</v>
      </c>
    </row>
    <row r="139" spans="1:22" x14ac:dyDescent="0.2">
      <c r="A139" s="1319"/>
      <c r="B139" s="783" t="s">
        <v>492</v>
      </c>
      <c r="C139" s="784" t="s">
        <v>784</v>
      </c>
      <c r="D139" s="785">
        <v>174999000</v>
      </c>
      <c r="E139" s="786">
        <v>174999000</v>
      </c>
      <c r="F139" s="778">
        <v>122499300</v>
      </c>
      <c r="G139" s="786">
        <v>52499700</v>
      </c>
      <c r="H139" s="787"/>
      <c r="I139" s="786"/>
      <c r="J139" s="778">
        <f>SUM(F139:I139)</f>
        <v>174999000</v>
      </c>
      <c r="K139" s="778"/>
      <c r="L139" s="779">
        <f>IF(E139="",D139-J139-K139,E139-J139-K139)</f>
        <v>0</v>
      </c>
      <c r="M139" s="779">
        <f>K139+L139</f>
        <v>0</v>
      </c>
      <c r="N139" s="784"/>
      <c r="O139" s="788"/>
      <c r="P139" s="789"/>
      <c r="Q139" s="790"/>
      <c r="R139" s="783" t="s">
        <v>943</v>
      </c>
      <c r="S139" s="751" t="s">
        <v>1018</v>
      </c>
      <c r="T139" s="751">
        <v>465000</v>
      </c>
    </row>
    <row r="140" spans="1:22" x14ac:dyDescent="0.2">
      <c r="A140" s="1319"/>
      <c r="B140" s="783" t="s">
        <v>257</v>
      </c>
      <c r="C140" s="784" t="s">
        <v>286</v>
      </c>
      <c r="D140" s="785"/>
      <c r="E140" s="786">
        <v>15068277</v>
      </c>
      <c r="F140" s="778">
        <v>15068277</v>
      </c>
      <c r="G140" s="786"/>
      <c r="H140" s="787"/>
      <c r="I140" s="786"/>
      <c r="J140" s="778">
        <f>SUM(F140:I140)</f>
        <v>15068277</v>
      </c>
      <c r="K140" s="778"/>
      <c r="L140" s="779">
        <f t="shared" ref="L140:L149" si="27">IF(E140="",D140-J140-K140,E140-J140-K140)</f>
        <v>0</v>
      </c>
      <c r="M140" s="779">
        <f t="shared" ref="M140:M149" si="28">K140+L140</f>
        <v>0</v>
      </c>
      <c r="N140" s="784"/>
      <c r="O140" s="788"/>
      <c r="P140" s="789"/>
      <c r="Q140" s="790"/>
      <c r="R140" s="783"/>
      <c r="S140" s="751" t="s">
        <v>1019</v>
      </c>
      <c r="T140" s="751">
        <v>2100000</v>
      </c>
    </row>
    <row r="141" spans="1:22" x14ac:dyDescent="0.2">
      <c r="A141" s="1319"/>
      <c r="B141" s="783" t="s">
        <v>691</v>
      </c>
      <c r="C141" s="784"/>
      <c r="D141" s="785">
        <v>41434195</v>
      </c>
      <c r="E141" s="786"/>
      <c r="F141" s="778">
        <f>D141/2</f>
        <v>20717097.5</v>
      </c>
      <c r="G141" s="786"/>
      <c r="H141" s="787"/>
      <c r="I141" s="786"/>
      <c r="J141" s="778">
        <f>SUM(F141:I141)</f>
        <v>20717097.5</v>
      </c>
      <c r="K141" s="778"/>
      <c r="L141" s="779">
        <f t="shared" si="27"/>
        <v>20717097.5</v>
      </c>
      <c r="M141" s="779">
        <f t="shared" si="28"/>
        <v>20717097.5</v>
      </c>
      <c r="N141" s="784"/>
      <c r="O141" s="788"/>
      <c r="P141" s="789"/>
      <c r="Q141" s="790"/>
      <c r="R141" s="783"/>
      <c r="S141" s="751" t="s">
        <v>1016</v>
      </c>
      <c r="T141" s="751">
        <v>2237500</v>
      </c>
    </row>
    <row r="142" spans="1:22" x14ac:dyDescent="0.2">
      <c r="A142" s="1319"/>
      <c r="B142" s="783" t="s">
        <v>785</v>
      </c>
      <c r="C142" s="784"/>
      <c r="D142" s="791">
        <f>J142</f>
        <v>10000000</v>
      </c>
      <c r="E142" s="786"/>
      <c r="F142" s="778">
        <v>5000000</v>
      </c>
      <c r="G142" s="786">
        <v>5000000</v>
      </c>
      <c r="H142" s="787"/>
      <c r="I142" s="786"/>
      <c r="J142" s="778">
        <f t="shared" ref="J142:J170" si="29">SUM(F142:I142)</f>
        <v>10000000</v>
      </c>
      <c r="K142" s="778"/>
      <c r="L142" s="779">
        <f t="shared" si="27"/>
        <v>0</v>
      </c>
      <c r="M142" s="779">
        <f t="shared" si="28"/>
        <v>0</v>
      </c>
      <c r="N142" s="784"/>
      <c r="O142" s="788"/>
      <c r="P142" s="789"/>
      <c r="Q142" s="790"/>
      <c r="R142" s="783"/>
      <c r="S142" s="751" t="s">
        <v>1020</v>
      </c>
      <c r="T142" s="751">
        <v>1036000</v>
      </c>
    </row>
    <row r="143" spans="1:22" ht="22.5" x14ac:dyDescent="0.2">
      <c r="A143" s="1319"/>
      <c r="B143" s="783" t="s">
        <v>34</v>
      </c>
      <c r="C143" s="860" t="s">
        <v>204</v>
      </c>
      <c r="D143" s="785">
        <v>146799840</v>
      </c>
      <c r="E143" s="786">
        <v>150106000</v>
      </c>
      <c r="F143" s="778">
        <v>40036320</v>
      </c>
      <c r="G143" s="786">
        <v>53381760</v>
      </c>
      <c r="H143" s="787">
        <v>56687920</v>
      </c>
      <c r="I143" s="786"/>
      <c r="J143" s="778">
        <f t="shared" si="29"/>
        <v>150106000</v>
      </c>
      <c r="K143" s="778"/>
      <c r="L143" s="779">
        <f t="shared" si="27"/>
        <v>0</v>
      </c>
      <c r="M143" s="779">
        <f t="shared" si="28"/>
        <v>0</v>
      </c>
      <c r="N143" s="784" t="s">
        <v>768</v>
      </c>
      <c r="O143" s="788">
        <v>43913</v>
      </c>
      <c r="P143" s="789"/>
      <c r="Q143" s="790"/>
      <c r="R143" s="783" t="s">
        <v>943</v>
      </c>
      <c r="S143" s="751" t="s">
        <v>1021</v>
      </c>
      <c r="T143" s="751">
        <v>1826000</v>
      </c>
    </row>
    <row r="144" spans="1:22" x14ac:dyDescent="0.2">
      <c r="A144" s="1319"/>
      <c r="B144" s="783" t="s">
        <v>723</v>
      </c>
      <c r="C144" s="784" t="s">
        <v>352</v>
      </c>
      <c r="D144" s="785">
        <v>29119200</v>
      </c>
      <c r="E144" s="786">
        <v>29442523</v>
      </c>
      <c r="F144" s="778">
        <v>13236000</v>
      </c>
      <c r="G144" s="786">
        <v>16206523</v>
      </c>
      <c r="H144" s="787"/>
      <c r="I144" s="786"/>
      <c r="J144" s="778">
        <f t="shared" si="29"/>
        <v>29442523</v>
      </c>
      <c r="K144" s="778"/>
      <c r="L144" s="779">
        <f t="shared" si="27"/>
        <v>0</v>
      </c>
      <c r="M144" s="779">
        <f t="shared" si="28"/>
        <v>0</v>
      </c>
      <c r="N144" s="784" t="s">
        <v>788</v>
      </c>
      <c r="O144" s="788">
        <v>43915</v>
      </c>
      <c r="P144" s="789"/>
      <c r="Q144" s="790"/>
      <c r="R144" s="783" t="s">
        <v>943</v>
      </c>
      <c r="S144" s="751" t="s">
        <v>1005</v>
      </c>
      <c r="T144" s="751">
        <v>1630000</v>
      </c>
    </row>
    <row r="145" spans="1:18" ht="15" customHeight="1" x14ac:dyDescent="0.2">
      <c r="A145" s="1319" t="s">
        <v>1017</v>
      </c>
      <c r="B145" s="783" t="s">
        <v>769</v>
      </c>
      <c r="C145" s="784" t="s">
        <v>229</v>
      </c>
      <c r="D145" s="785"/>
      <c r="E145" s="786">
        <v>39602750</v>
      </c>
      <c r="F145" s="778">
        <v>35553650</v>
      </c>
      <c r="G145" s="786">
        <v>4049100</v>
      </c>
      <c r="H145" s="787"/>
      <c r="I145" s="786"/>
      <c r="J145" s="778">
        <f t="shared" si="29"/>
        <v>39602750</v>
      </c>
      <c r="K145" s="778"/>
      <c r="L145" s="779">
        <f t="shared" si="27"/>
        <v>0</v>
      </c>
      <c r="M145" s="779">
        <f t="shared" si="28"/>
        <v>0</v>
      </c>
      <c r="N145" s="784"/>
      <c r="O145" s="788"/>
      <c r="P145" s="789"/>
      <c r="Q145" s="790"/>
      <c r="R145" s="783" t="s">
        <v>943</v>
      </c>
    </row>
    <row r="146" spans="1:18" x14ac:dyDescent="0.2">
      <c r="A146" s="1319"/>
      <c r="B146" s="783" t="s">
        <v>791</v>
      </c>
      <c r="C146" s="784" t="s">
        <v>104</v>
      </c>
      <c r="D146" s="785">
        <v>8000000</v>
      </c>
      <c r="E146" s="786"/>
      <c r="F146" s="778">
        <v>8000000</v>
      </c>
      <c r="G146" s="786"/>
      <c r="H146" s="787"/>
      <c r="I146" s="786"/>
      <c r="J146" s="778">
        <f t="shared" si="29"/>
        <v>8000000</v>
      </c>
      <c r="K146" s="778"/>
      <c r="L146" s="779">
        <f t="shared" si="27"/>
        <v>0</v>
      </c>
      <c r="M146" s="779">
        <f t="shared" si="28"/>
        <v>0</v>
      </c>
      <c r="N146" s="784"/>
      <c r="O146" s="788"/>
      <c r="P146" s="789"/>
      <c r="Q146" s="790"/>
      <c r="R146" s="783"/>
    </row>
    <row r="147" spans="1:18" x14ac:dyDescent="0.2">
      <c r="A147" s="1319"/>
      <c r="B147" s="783" t="s">
        <v>239</v>
      </c>
      <c r="C147" s="784" t="s">
        <v>792</v>
      </c>
      <c r="D147" s="785">
        <v>2860000</v>
      </c>
      <c r="E147" s="786"/>
      <c r="F147" s="778">
        <v>1100000</v>
      </c>
      <c r="G147" s="786">
        <v>1760000</v>
      </c>
      <c r="H147" s="787"/>
      <c r="I147" s="786"/>
      <c r="J147" s="778">
        <f t="shared" si="29"/>
        <v>2860000</v>
      </c>
      <c r="K147" s="778"/>
      <c r="L147" s="779">
        <f t="shared" si="27"/>
        <v>0</v>
      </c>
      <c r="M147" s="779">
        <f t="shared" si="28"/>
        <v>0</v>
      </c>
      <c r="N147" s="784"/>
      <c r="O147" s="788"/>
      <c r="P147" s="789"/>
      <c r="Q147" s="790"/>
      <c r="R147" s="783" t="s">
        <v>943</v>
      </c>
    </row>
    <row r="148" spans="1:18" x14ac:dyDescent="0.2">
      <c r="A148" s="1319"/>
      <c r="B148" s="783" t="s">
        <v>99</v>
      </c>
      <c r="C148" s="784" t="s">
        <v>100</v>
      </c>
      <c r="D148" s="785"/>
      <c r="E148" s="786">
        <v>299315000</v>
      </c>
      <c r="F148" s="778">
        <v>86594970</v>
      </c>
      <c r="G148" s="786">
        <v>115459960</v>
      </c>
      <c r="H148" s="787">
        <v>82295570</v>
      </c>
      <c r="I148" s="786"/>
      <c r="J148" s="778">
        <f t="shared" si="29"/>
        <v>284350500</v>
      </c>
      <c r="K148" s="778"/>
      <c r="L148" s="779">
        <f t="shared" si="27"/>
        <v>14964500</v>
      </c>
      <c r="M148" s="779">
        <f t="shared" si="28"/>
        <v>14964500</v>
      </c>
      <c r="N148" s="784"/>
      <c r="O148" s="788"/>
      <c r="P148" s="789"/>
      <c r="Q148" s="790"/>
      <c r="R148" s="783" t="s">
        <v>943</v>
      </c>
    </row>
    <row r="149" spans="1:18" x14ac:dyDescent="0.2">
      <c r="A149" s="1319"/>
      <c r="B149" s="783" t="s">
        <v>514</v>
      </c>
      <c r="C149" s="784" t="s">
        <v>114</v>
      </c>
      <c r="D149" s="785">
        <v>20082000</v>
      </c>
      <c r="E149" s="786"/>
      <c r="F149" s="778">
        <v>20082000</v>
      </c>
      <c r="G149" s="786"/>
      <c r="H149" s="787"/>
      <c r="I149" s="786"/>
      <c r="J149" s="778">
        <f t="shared" si="29"/>
        <v>20082000</v>
      </c>
      <c r="K149" s="778"/>
      <c r="L149" s="779">
        <f t="shared" si="27"/>
        <v>0</v>
      </c>
      <c r="M149" s="779">
        <f t="shared" si="28"/>
        <v>0</v>
      </c>
      <c r="N149" s="784"/>
      <c r="O149" s="788"/>
      <c r="P149" s="789"/>
      <c r="Q149" s="790"/>
      <c r="R149" s="783" t="s">
        <v>114</v>
      </c>
    </row>
    <row r="150" spans="1:18" x14ac:dyDescent="0.2">
      <c r="A150" s="1319"/>
      <c r="B150" s="783" t="s">
        <v>795</v>
      </c>
      <c r="C150" s="784"/>
      <c r="D150" s="785">
        <v>600000</v>
      </c>
      <c r="E150" s="786"/>
      <c r="F150" s="778">
        <v>600000</v>
      </c>
      <c r="G150" s="786"/>
      <c r="H150" s="787"/>
      <c r="I150" s="786"/>
      <c r="J150" s="778">
        <f t="shared" si="29"/>
        <v>600000</v>
      </c>
      <c r="K150" s="778"/>
      <c r="L150" s="779">
        <f t="shared" ref="L150:L166" si="30">IF(E150="",D150-J150-K150,E150-J150-K150)</f>
        <v>0</v>
      </c>
      <c r="M150" s="779">
        <f t="shared" ref="M150:M166" si="31">K150+L150</f>
        <v>0</v>
      </c>
      <c r="N150" s="784"/>
      <c r="O150" s="788"/>
      <c r="P150" s="789"/>
      <c r="Q150" s="790"/>
      <c r="R150" s="783"/>
    </row>
    <row r="151" spans="1:18" x14ac:dyDescent="0.2">
      <c r="A151" s="1319"/>
      <c r="B151" s="783" t="s">
        <v>515</v>
      </c>
      <c r="C151" s="784" t="s">
        <v>229</v>
      </c>
      <c r="D151" s="785">
        <v>35160000</v>
      </c>
      <c r="E151" s="786">
        <v>38936700</v>
      </c>
      <c r="F151" s="778">
        <v>19338000</v>
      </c>
      <c r="G151" s="786">
        <v>19598700</v>
      </c>
      <c r="H151" s="787"/>
      <c r="I151" s="786"/>
      <c r="J151" s="778">
        <f t="shared" si="29"/>
        <v>38936700</v>
      </c>
      <c r="K151" s="778"/>
      <c r="L151" s="779">
        <f t="shared" si="30"/>
        <v>0</v>
      </c>
      <c r="M151" s="779">
        <f t="shared" si="31"/>
        <v>0</v>
      </c>
      <c r="N151" s="784" t="s">
        <v>797</v>
      </c>
      <c r="O151" s="788"/>
      <c r="P151" s="789"/>
      <c r="Q151" s="790"/>
      <c r="R151" s="783" t="s">
        <v>943</v>
      </c>
    </row>
    <row r="152" spans="1:18" ht="22.5" x14ac:dyDescent="0.2">
      <c r="A152" s="1319"/>
      <c r="B152" s="783" t="s">
        <v>798</v>
      </c>
      <c r="C152" s="860" t="s">
        <v>225</v>
      </c>
      <c r="D152" s="785">
        <v>1980000</v>
      </c>
      <c r="E152" s="786"/>
      <c r="F152" s="778">
        <v>980000</v>
      </c>
      <c r="G152" s="786">
        <v>1000000</v>
      </c>
      <c r="H152" s="787"/>
      <c r="I152" s="786"/>
      <c r="J152" s="778">
        <f t="shared" si="29"/>
        <v>1980000</v>
      </c>
      <c r="K152" s="778"/>
      <c r="L152" s="779">
        <f t="shared" si="30"/>
        <v>0</v>
      </c>
      <c r="M152" s="779">
        <f t="shared" si="31"/>
        <v>0</v>
      </c>
      <c r="N152" s="784"/>
      <c r="O152" s="788"/>
      <c r="P152" s="789"/>
      <c r="Q152" s="790"/>
      <c r="R152" s="783" t="s">
        <v>943</v>
      </c>
    </row>
    <row r="153" spans="1:18" x14ac:dyDescent="0.2">
      <c r="A153" s="1319"/>
      <c r="B153" s="783" t="s">
        <v>132</v>
      </c>
      <c r="C153" s="784" t="s">
        <v>799</v>
      </c>
      <c r="D153" s="785">
        <v>6770000</v>
      </c>
      <c r="E153" s="786"/>
      <c r="F153" s="778">
        <v>2031000</v>
      </c>
      <c r="G153" s="786"/>
      <c r="H153" s="787"/>
      <c r="I153" s="786"/>
      <c r="J153" s="778">
        <f t="shared" si="29"/>
        <v>2031000</v>
      </c>
      <c r="K153" s="778"/>
      <c r="L153" s="779">
        <f t="shared" si="30"/>
        <v>4739000</v>
      </c>
      <c r="M153" s="779">
        <f t="shared" si="31"/>
        <v>4739000</v>
      </c>
      <c r="N153" s="784"/>
      <c r="O153" s="788"/>
      <c r="P153" s="789"/>
      <c r="Q153" s="790"/>
      <c r="R153" s="783" t="s">
        <v>943</v>
      </c>
    </row>
    <row r="154" spans="1:18" x14ac:dyDescent="0.2">
      <c r="A154" s="1319"/>
      <c r="B154" s="783" t="s">
        <v>394</v>
      </c>
      <c r="C154" s="784" t="s">
        <v>162</v>
      </c>
      <c r="D154" s="785">
        <v>72800000</v>
      </c>
      <c r="E154" s="786">
        <v>76000000</v>
      </c>
      <c r="F154" s="778">
        <v>36400000</v>
      </c>
      <c r="G154" s="786">
        <v>39600000</v>
      </c>
      <c r="H154" s="787"/>
      <c r="I154" s="786"/>
      <c r="J154" s="778">
        <f t="shared" si="29"/>
        <v>76000000</v>
      </c>
      <c r="K154" s="778"/>
      <c r="L154" s="779">
        <f t="shared" si="30"/>
        <v>0</v>
      </c>
      <c r="M154" s="779">
        <f t="shared" si="31"/>
        <v>0</v>
      </c>
      <c r="N154" s="784" t="s">
        <v>801</v>
      </c>
      <c r="O154" s="788">
        <v>43876</v>
      </c>
      <c r="P154" s="789"/>
      <c r="Q154" s="790"/>
      <c r="R154" s="783"/>
    </row>
    <row r="155" spans="1:18" x14ac:dyDescent="0.2">
      <c r="A155" s="1319"/>
      <c r="B155" s="783" t="s">
        <v>692</v>
      </c>
      <c r="C155" s="784" t="s">
        <v>416</v>
      </c>
      <c r="D155" s="785">
        <v>1367329</v>
      </c>
      <c r="E155" s="786"/>
      <c r="F155" s="778">
        <v>1367329</v>
      </c>
      <c r="G155" s="786"/>
      <c r="H155" s="787"/>
      <c r="I155" s="786"/>
      <c r="J155" s="778">
        <f t="shared" si="29"/>
        <v>1367329</v>
      </c>
      <c r="K155" s="778"/>
      <c r="L155" s="779">
        <f t="shared" si="30"/>
        <v>0</v>
      </c>
      <c r="M155" s="779">
        <f t="shared" si="31"/>
        <v>0</v>
      </c>
      <c r="N155" s="784"/>
      <c r="O155" s="788"/>
      <c r="P155" s="789"/>
      <c r="Q155" s="790"/>
      <c r="R155" s="783" t="s">
        <v>943</v>
      </c>
    </row>
    <row r="156" spans="1:18" x14ac:dyDescent="0.2">
      <c r="A156" s="1319"/>
      <c r="B156" s="783" t="s">
        <v>172</v>
      </c>
      <c r="C156" s="784" t="s">
        <v>173</v>
      </c>
      <c r="D156" s="785">
        <v>18080000</v>
      </c>
      <c r="E156" s="786">
        <v>31760000</v>
      </c>
      <c r="F156" s="778">
        <v>5424000</v>
      </c>
      <c r="G156" s="786">
        <v>26336000</v>
      </c>
      <c r="H156" s="787"/>
      <c r="I156" s="786"/>
      <c r="J156" s="778">
        <f t="shared" si="29"/>
        <v>31760000</v>
      </c>
      <c r="K156" s="778"/>
      <c r="L156" s="779">
        <f t="shared" si="30"/>
        <v>0</v>
      </c>
      <c r="M156" s="779">
        <f t="shared" si="31"/>
        <v>0</v>
      </c>
      <c r="N156" s="784"/>
      <c r="O156" s="788"/>
      <c r="P156" s="789"/>
      <c r="Q156" s="790"/>
      <c r="R156" s="783"/>
    </row>
    <row r="157" spans="1:18" x14ac:dyDescent="0.2">
      <c r="A157" s="1319"/>
      <c r="B157" s="783" t="s">
        <v>107</v>
      </c>
      <c r="C157" s="784" t="s">
        <v>341</v>
      </c>
      <c r="D157" s="785">
        <v>34805000</v>
      </c>
      <c r="E157" s="786">
        <v>34450000</v>
      </c>
      <c r="F157" s="778">
        <v>10000000</v>
      </c>
      <c r="G157" s="786">
        <v>15000000</v>
      </c>
      <c r="H157" s="787">
        <v>9450000</v>
      </c>
      <c r="I157" s="786"/>
      <c r="J157" s="778">
        <f t="shared" si="29"/>
        <v>34450000</v>
      </c>
      <c r="K157" s="778"/>
      <c r="L157" s="779">
        <f t="shared" si="30"/>
        <v>0</v>
      </c>
      <c r="M157" s="779">
        <f t="shared" si="31"/>
        <v>0</v>
      </c>
      <c r="N157" s="784"/>
      <c r="O157" s="788"/>
      <c r="P157" s="789"/>
      <c r="Q157" s="790"/>
      <c r="R157" s="783"/>
    </row>
    <row r="158" spans="1:18" x14ac:dyDescent="0.2">
      <c r="A158" s="1319"/>
      <c r="B158" s="783" t="s">
        <v>79</v>
      </c>
      <c r="C158" s="784" t="s">
        <v>804</v>
      </c>
      <c r="D158" s="785">
        <v>9300000</v>
      </c>
      <c r="E158" s="786"/>
      <c r="F158" s="778">
        <v>4650000</v>
      </c>
      <c r="G158" s="786">
        <v>4650000</v>
      </c>
      <c r="H158" s="787"/>
      <c r="I158" s="786"/>
      <c r="J158" s="778">
        <f t="shared" si="29"/>
        <v>9300000</v>
      </c>
      <c r="K158" s="778"/>
      <c r="L158" s="779">
        <f t="shared" si="30"/>
        <v>0</v>
      </c>
      <c r="M158" s="779">
        <f t="shared" si="31"/>
        <v>0</v>
      </c>
      <c r="N158" s="784"/>
      <c r="O158" s="788"/>
      <c r="P158" s="789"/>
      <c r="Q158" s="790"/>
      <c r="R158" s="783"/>
    </row>
    <row r="159" spans="1:18" x14ac:dyDescent="0.2">
      <c r="A159" s="1319"/>
      <c r="B159" s="783" t="s">
        <v>84</v>
      </c>
      <c r="C159" s="784" t="s">
        <v>799</v>
      </c>
      <c r="D159" s="785">
        <v>12658000</v>
      </c>
      <c r="E159" s="786"/>
      <c r="F159" s="778">
        <v>12658000</v>
      </c>
      <c r="G159" s="786"/>
      <c r="H159" s="787"/>
      <c r="I159" s="786"/>
      <c r="J159" s="778">
        <f t="shared" si="29"/>
        <v>12658000</v>
      </c>
      <c r="K159" s="778"/>
      <c r="L159" s="779">
        <f t="shared" si="30"/>
        <v>0</v>
      </c>
      <c r="M159" s="779">
        <f t="shared" si="31"/>
        <v>0</v>
      </c>
      <c r="N159" s="784"/>
      <c r="O159" s="788"/>
      <c r="P159" s="789"/>
      <c r="Q159" s="790"/>
      <c r="R159" s="783" t="s">
        <v>943</v>
      </c>
    </row>
    <row r="160" spans="1:18" x14ac:dyDescent="0.2">
      <c r="A160" s="1319"/>
      <c r="B160" s="783" t="s">
        <v>175</v>
      </c>
      <c r="C160" s="784" t="s">
        <v>416</v>
      </c>
      <c r="D160" s="785">
        <v>1367329</v>
      </c>
      <c r="E160" s="786"/>
      <c r="F160" s="778">
        <v>1367329</v>
      </c>
      <c r="G160" s="786"/>
      <c r="H160" s="787"/>
      <c r="I160" s="786"/>
      <c r="J160" s="778">
        <f t="shared" si="29"/>
        <v>1367329</v>
      </c>
      <c r="K160" s="778"/>
      <c r="L160" s="779">
        <f t="shared" si="30"/>
        <v>0</v>
      </c>
      <c r="M160" s="779">
        <f t="shared" si="31"/>
        <v>0</v>
      </c>
      <c r="N160" s="784"/>
      <c r="O160" s="788"/>
      <c r="P160" s="789"/>
      <c r="Q160" s="790"/>
      <c r="R160" s="783" t="s">
        <v>943</v>
      </c>
    </row>
    <row r="161" spans="1:22" x14ac:dyDescent="0.2">
      <c r="A161" s="1319"/>
      <c r="B161" s="783" t="s">
        <v>167</v>
      </c>
      <c r="C161" s="784" t="s">
        <v>708</v>
      </c>
      <c r="D161" s="785">
        <v>2050000</v>
      </c>
      <c r="E161" s="786"/>
      <c r="F161" s="778">
        <v>2050000</v>
      </c>
      <c r="G161" s="786"/>
      <c r="H161" s="787"/>
      <c r="I161" s="786"/>
      <c r="J161" s="778">
        <f t="shared" si="29"/>
        <v>2050000</v>
      </c>
      <c r="K161" s="778"/>
      <c r="L161" s="779">
        <f t="shared" si="30"/>
        <v>0</v>
      </c>
      <c r="M161" s="779">
        <f t="shared" si="31"/>
        <v>0</v>
      </c>
      <c r="N161" s="784"/>
      <c r="O161" s="788"/>
      <c r="P161" s="789"/>
      <c r="Q161" s="790"/>
      <c r="R161" s="783"/>
    </row>
    <row r="162" spans="1:22" x14ac:dyDescent="0.2">
      <c r="A162" s="1319"/>
      <c r="B162" s="783" t="s">
        <v>806</v>
      </c>
      <c r="C162" s="784" t="s">
        <v>807</v>
      </c>
      <c r="D162" s="785">
        <v>22076000</v>
      </c>
      <c r="E162" s="786"/>
      <c r="F162" s="778">
        <v>6622800</v>
      </c>
      <c r="G162" s="786">
        <v>15453200</v>
      </c>
      <c r="H162" s="787"/>
      <c r="I162" s="786"/>
      <c r="J162" s="778">
        <f t="shared" si="29"/>
        <v>22076000</v>
      </c>
      <c r="K162" s="778"/>
      <c r="L162" s="779">
        <f t="shared" si="30"/>
        <v>0</v>
      </c>
      <c r="M162" s="779">
        <f t="shared" si="31"/>
        <v>0</v>
      </c>
      <c r="N162" s="784"/>
      <c r="O162" s="788"/>
      <c r="P162" s="789"/>
      <c r="Q162" s="790"/>
      <c r="R162" s="783"/>
    </row>
    <row r="163" spans="1:22" x14ac:dyDescent="0.2">
      <c r="A163" s="1319"/>
      <c r="B163" s="783" t="s">
        <v>170</v>
      </c>
      <c r="C163" s="784" t="s">
        <v>171</v>
      </c>
      <c r="D163" s="785">
        <v>2820000</v>
      </c>
      <c r="E163" s="786"/>
      <c r="F163" s="778">
        <v>2820000</v>
      </c>
      <c r="G163" s="786"/>
      <c r="H163" s="787"/>
      <c r="I163" s="786"/>
      <c r="J163" s="778">
        <f t="shared" si="29"/>
        <v>2820000</v>
      </c>
      <c r="K163" s="778"/>
      <c r="L163" s="779">
        <f t="shared" si="30"/>
        <v>0</v>
      </c>
      <c r="M163" s="779">
        <f t="shared" si="31"/>
        <v>0</v>
      </c>
      <c r="N163" s="784"/>
      <c r="O163" s="788"/>
      <c r="P163" s="789"/>
      <c r="Q163" s="790"/>
      <c r="R163" s="783" t="s">
        <v>171</v>
      </c>
    </row>
    <row r="164" spans="1:22" x14ac:dyDescent="0.2">
      <c r="A164" s="1319"/>
      <c r="B164" s="783" t="s">
        <v>170</v>
      </c>
      <c r="C164" s="784" t="s">
        <v>171</v>
      </c>
      <c r="D164" s="785"/>
      <c r="E164" s="786">
        <v>128392000</v>
      </c>
      <c r="F164" s="778">
        <v>128392000</v>
      </c>
      <c r="G164" s="786"/>
      <c r="H164" s="787"/>
      <c r="I164" s="786"/>
      <c r="J164" s="778">
        <f t="shared" si="29"/>
        <v>128392000</v>
      </c>
      <c r="K164" s="778"/>
      <c r="L164" s="779">
        <f t="shared" si="30"/>
        <v>0</v>
      </c>
      <c r="M164" s="779">
        <f t="shared" si="31"/>
        <v>0</v>
      </c>
      <c r="N164" s="784"/>
      <c r="O164" s="788"/>
      <c r="P164" s="789"/>
      <c r="Q164" s="790"/>
      <c r="R164" s="783" t="s">
        <v>171</v>
      </c>
    </row>
    <row r="165" spans="1:22" x14ac:dyDescent="0.2">
      <c r="A165" s="1319"/>
      <c r="B165" s="783" t="s">
        <v>118</v>
      </c>
      <c r="C165" s="784" t="s">
        <v>301</v>
      </c>
      <c r="D165" s="785">
        <v>77970000</v>
      </c>
      <c r="E165" s="786">
        <v>75707000</v>
      </c>
      <c r="F165" s="778">
        <v>54579000</v>
      </c>
      <c r="G165" s="786">
        <v>21128000</v>
      </c>
      <c r="H165" s="787"/>
      <c r="I165" s="786"/>
      <c r="J165" s="778">
        <f t="shared" si="29"/>
        <v>75707000</v>
      </c>
      <c r="K165" s="778"/>
      <c r="L165" s="779">
        <f t="shared" si="30"/>
        <v>0</v>
      </c>
      <c r="M165" s="779">
        <f t="shared" si="31"/>
        <v>0</v>
      </c>
      <c r="N165" s="784"/>
      <c r="O165" s="788"/>
      <c r="P165" s="789"/>
      <c r="Q165" s="790"/>
      <c r="R165" s="783"/>
    </row>
    <row r="166" spans="1:22" x14ac:dyDescent="0.2">
      <c r="A166" s="1319"/>
      <c r="B166" s="783" t="s">
        <v>247</v>
      </c>
      <c r="C166" s="784" t="s">
        <v>808</v>
      </c>
      <c r="D166" s="785">
        <v>5830000</v>
      </c>
      <c r="E166" s="786"/>
      <c r="F166" s="778">
        <v>5830000</v>
      </c>
      <c r="G166" s="786"/>
      <c r="H166" s="787"/>
      <c r="I166" s="786"/>
      <c r="J166" s="778">
        <f t="shared" si="29"/>
        <v>5830000</v>
      </c>
      <c r="K166" s="778"/>
      <c r="L166" s="779">
        <f t="shared" si="30"/>
        <v>0</v>
      </c>
      <c r="M166" s="779">
        <f t="shared" si="31"/>
        <v>0</v>
      </c>
      <c r="N166" s="784"/>
      <c r="O166" s="788"/>
      <c r="P166" s="789"/>
      <c r="Q166" s="790"/>
      <c r="R166" s="783" t="s">
        <v>943</v>
      </c>
    </row>
    <row r="167" spans="1:22" ht="22.5" x14ac:dyDescent="0.2">
      <c r="A167" s="1319"/>
      <c r="B167" s="783" t="s">
        <v>809</v>
      </c>
      <c r="C167" s="860" t="s">
        <v>65</v>
      </c>
      <c r="D167" s="785">
        <v>880000</v>
      </c>
      <c r="E167" s="786"/>
      <c r="F167" s="778">
        <v>880000</v>
      </c>
      <c r="G167" s="786"/>
      <c r="H167" s="787"/>
      <c r="I167" s="786"/>
      <c r="J167" s="778">
        <f t="shared" si="29"/>
        <v>880000</v>
      </c>
      <c r="K167" s="778"/>
      <c r="L167" s="779">
        <f t="shared" ref="L167:L173" si="32">IF(E167="",D167-J167-K167,E167-J167-K167)</f>
        <v>0</v>
      </c>
      <c r="M167" s="779">
        <f t="shared" ref="M167:M172" si="33">K167+L167</f>
        <v>0</v>
      </c>
      <c r="N167" s="784"/>
      <c r="O167" s="788"/>
      <c r="P167" s="789"/>
      <c r="Q167" s="790"/>
      <c r="R167" s="783" t="s">
        <v>957</v>
      </c>
    </row>
    <row r="168" spans="1:22" x14ac:dyDescent="0.2">
      <c r="A168" s="1319"/>
      <c r="B168" s="783" t="s">
        <v>715</v>
      </c>
      <c r="C168" s="784" t="s">
        <v>810</v>
      </c>
      <c r="D168" s="785">
        <v>5313000</v>
      </c>
      <c r="E168" s="786"/>
      <c r="F168" s="778">
        <v>5313000</v>
      </c>
      <c r="G168" s="786"/>
      <c r="H168" s="787"/>
      <c r="I168" s="786"/>
      <c r="J168" s="778">
        <f t="shared" si="29"/>
        <v>5313000</v>
      </c>
      <c r="K168" s="778"/>
      <c r="L168" s="779">
        <f t="shared" si="32"/>
        <v>0</v>
      </c>
      <c r="M168" s="779">
        <f t="shared" si="33"/>
        <v>0</v>
      </c>
      <c r="N168" s="784"/>
      <c r="O168" s="788"/>
      <c r="P168" s="789"/>
      <c r="Q168" s="790"/>
      <c r="R168" s="783" t="s">
        <v>810</v>
      </c>
    </row>
    <row r="169" spans="1:22" x14ac:dyDescent="0.2">
      <c r="A169" s="1319"/>
      <c r="B169" s="783" t="s">
        <v>257</v>
      </c>
      <c r="C169" s="784" t="s">
        <v>693</v>
      </c>
      <c r="D169" s="791">
        <f>J169</f>
        <v>8116000</v>
      </c>
      <c r="E169" s="786"/>
      <c r="F169" s="778">
        <v>8116000</v>
      </c>
      <c r="G169" s="786"/>
      <c r="H169" s="787"/>
      <c r="I169" s="786"/>
      <c r="J169" s="778">
        <f t="shared" si="29"/>
        <v>8116000</v>
      </c>
      <c r="K169" s="778"/>
      <c r="L169" s="779">
        <f t="shared" si="32"/>
        <v>0</v>
      </c>
      <c r="M169" s="779">
        <f t="shared" si="33"/>
        <v>0</v>
      </c>
      <c r="N169" s="784"/>
      <c r="O169" s="788"/>
      <c r="P169" s="789"/>
      <c r="Q169" s="790"/>
      <c r="R169" s="783"/>
    </row>
    <row r="170" spans="1:22" x14ac:dyDescent="0.2">
      <c r="A170" s="1319"/>
      <c r="B170" s="783" t="s">
        <v>811</v>
      </c>
      <c r="C170" s="784" t="s">
        <v>142</v>
      </c>
      <c r="D170" s="785">
        <v>374000</v>
      </c>
      <c r="E170" s="786"/>
      <c r="F170" s="778">
        <v>374000</v>
      </c>
      <c r="G170" s="786"/>
      <c r="H170" s="787"/>
      <c r="I170" s="786"/>
      <c r="J170" s="778">
        <f t="shared" si="29"/>
        <v>374000</v>
      </c>
      <c r="K170" s="778"/>
      <c r="L170" s="779">
        <f t="shared" si="32"/>
        <v>0</v>
      </c>
      <c r="M170" s="779">
        <f t="shared" si="33"/>
        <v>0</v>
      </c>
      <c r="N170" s="784"/>
      <c r="O170" s="788"/>
      <c r="P170" s="789"/>
      <c r="Q170" s="790"/>
      <c r="R170" s="783" t="s">
        <v>957</v>
      </c>
    </row>
    <row r="171" spans="1:22" x14ac:dyDescent="0.2">
      <c r="A171" s="1319"/>
      <c r="B171" s="783" t="s">
        <v>1022</v>
      </c>
      <c r="C171" s="784" t="s">
        <v>1023</v>
      </c>
      <c r="D171" s="785">
        <v>1650000</v>
      </c>
      <c r="E171" s="786"/>
      <c r="F171" s="778">
        <v>1650000</v>
      </c>
      <c r="G171" s="786"/>
      <c r="H171" s="787"/>
      <c r="I171" s="786"/>
      <c r="J171" s="778">
        <f>SUM(F171:I171)</f>
        <v>1650000</v>
      </c>
      <c r="K171" s="778"/>
      <c r="L171" s="779">
        <f t="shared" si="32"/>
        <v>0</v>
      </c>
      <c r="M171" s="779">
        <f t="shared" si="33"/>
        <v>0</v>
      </c>
      <c r="N171" s="784"/>
      <c r="O171" s="788"/>
      <c r="P171" s="789"/>
      <c r="Q171" s="790"/>
      <c r="R171" s="783"/>
    </row>
    <row r="172" spans="1:22" x14ac:dyDescent="0.2">
      <c r="A172" s="1319"/>
      <c r="B172" s="783" t="s">
        <v>691</v>
      </c>
      <c r="C172" s="784" t="s">
        <v>1024</v>
      </c>
      <c r="D172" s="785">
        <v>21288900</v>
      </c>
      <c r="E172" s="786"/>
      <c r="F172" s="808">
        <v>10358549</v>
      </c>
      <c r="G172" s="786">
        <v>10930351</v>
      </c>
      <c r="H172" s="787"/>
      <c r="I172" s="786"/>
      <c r="J172" s="778">
        <f>SUM(F172:I172)</f>
        <v>21288900</v>
      </c>
      <c r="K172" s="778"/>
      <c r="L172" s="779">
        <f t="shared" si="32"/>
        <v>0</v>
      </c>
      <c r="M172" s="779">
        <f t="shared" si="33"/>
        <v>0</v>
      </c>
      <c r="N172" s="784"/>
      <c r="O172" s="788"/>
      <c r="P172" s="789"/>
      <c r="Q172" s="790"/>
      <c r="R172" s="783"/>
    </row>
    <row r="173" spans="1:22" x14ac:dyDescent="0.2">
      <c r="A173" s="1319"/>
      <c r="B173" s="783" t="s">
        <v>947</v>
      </c>
      <c r="C173" s="784"/>
      <c r="D173" s="785"/>
      <c r="E173" s="786"/>
      <c r="F173" s="778">
        <f>T173</f>
        <v>9294500</v>
      </c>
      <c r="G173" s="786"/>
      <c r="H173" s="787"/>
      <c r="I173" s="786"/>
      <c r="J173" s="778">
        <f>SUM(F173:I173)</f>
        <v>9294500</v>
      </c>
      <c r="K173" s="778"/>
      <c r="L173" s="779">
        <f t="shared" si="32"/>
        <v>-9294500</v>
      </c>
      <c r="M173" s="779">
        <f>IF(E173="",D173-J173+K173,E173-J173+K173)</f>
        <v>-9294500</v>
      </c>
      <c r="N173" s="784"/>
      <c r="O173" s="788"/>
      <c r="P173" s="789"/>
      <c r="Q173" s="790"/>
      <c r="R173" s="783"/>
      <c r="S173" s="751" t="s">
        <v>948</v>
      </c>
      <c r="T173" s="751">
        <f>SUM(T139:T170)</f>
        <v>9294500</v>
      </c>
    </row>
    <row r="174" spans="1:22" s="807" customFormat="1" x14ac:dyDescent="0.2">
      <c r="A174" s="811" t="s">
        <v>949</v>
      </c>
      <c r="B174" s="795" t="s">
        <v>1025</v>
      </c>
      <c r="C174" s="796"/>
      <c r="D174" s="797"/>
      <c r="E174" s="798"/>
      <c r="F174" s="799"/>
      <c r="G174" s="798"/>
      <c r="H174" s="800"/>
      <c r="I174" s="798"/>
      <c r="J174" s="812">
        <f>SUM(J138:J173)</f>
        <v>1336178905.5</v>
      </c>
      <c r="K174" s="812">
        <f>SUM(K138:K173)</f>
        <v>0</v>
      </c>
      <c r="L174" s="812">
        <f>SUM(L138:L173)</f>
        <v>31126097.5</v>
      </c>
      <c r="M174" s="812">
        <f>SUM(M138:M173)</f>
        <v>31126097.5</v>
      </c>
      <c r="N174" s="796"/>
      <c r="O174" s="802"/>
      <c r="P174" s="803"/>
      <c r="Q174" s="804"/>
      <c r="R174" s="805"/>
      <c r="S174" s="806"/>
      <c r="T174" s="806"/>
      <c r="U174" s="806"/>
      <c r="V174" s="806"/>
    </row>
    <row r="175" spans="1:22" x14ac:dyDescent="0.2">
      <c r="A175" s="1318" t="s">
        <v>1026</v>
      </c>
      <c r="B175" s="772" t="s">
        <v>31</v>
      </c>
      <c r="C175" s="773" t="s">
        <v>195</v>
      </c>
      <c r="D175" s="774">
        <v>88673800</v>
      </c>
      <c r="E175" s="775">
        <v>76418000</v>
      </c>
      <c r="F175" s="776">
        <v>50000000</v>
      </c>
      <c r="G175" s="775">
        <v>26418000</v>
      </c>
      <c r="H175" s="777"/>
      <c r="I175" s="775"/>
      <c r="J175" s="776">
        <f>SUM(F175:I175)</f>
        <v>76418000</v>
      </c>
      <c r="K175" s="776"/>
      <c r="L175" s="779">
        <f t="shared" ref="L175:L187" si="34">IF(E175="",D175-J175-K175,E175-J175-K175)</f>
        <v>0</v>
      </c>
      <c r="M175" s="779">
        <f t="shared" ref="M175:M187" si="35">K175+L175</f>
        <v>0</v>
      </c>
      <c r="N175" s="773"/>
      <c r="O175" s="780"/>
      <c r="P175" s="781"/>
      <c r="Q175" s="782"/>
      <c r="R175" s="772"/>
      <c r="S175" s="751" t="s">
        <v>813</v>
      </c>
    </row>
    <row r="176" spans="1:22" x14ac:dyDescent="0.2">
      <c r="A176" s="1319"/>
      <c r="B176" s="783" t="s">
        <v>215</v>
      </c>
      <c r="C176" s="784" t="s">
        <v>216</v>
      </c>
      <c r="D176" s="785">
        <v>48612698</v>
      </c>
      <c r="E176" s="786">
        <v>48612698</v>
      </c>
      <c r="F176" s="778">
        <v>22096681</v>
      </c>
      <c r="G176" s="786">
        <v>26516017</v>
      </c>
      <c r="H176" s="787"/>
      <c r="I176" s="786"/>
      <c r="J176" s="778">
        <f>SUM(F176:I176)</f>
        <v>48612698</v>
      </c>
      <c r="K176" s="778"/>
      <c r="L176" s="779">
        <f t="shared" si="34"/>
        <v>0</v>
      </c>
      <c r="M176" s="779">
        <f t="shared" si="35"/>
        <v>0</v>
      </c>
      <c r="N176" s="784" t="s">
        <v>814</v>
      </c>
      <c r="O176" s="788">
        <v>43900</v>
      </c>
      <c r="P176" s="789"/>
      <c r="Q176" s="790"/>
      <c r="R176" s="783" t="s">
        <v>957</v>
      </c>
      <c r="S176" s="751" t="s">
        <v>1018</v>
      </c>
      <c r="T176" s="751">
        <v>3325000</v>
      </c>
    </row>
    <row r="177" spans="1:22" x14ac:dyDescent="0.2">
      <c r="A177" s="1319"/>
      <c r="B177" s="783" t="s">
        <v>175</v>
      </c>
      <c r="C177" s="784" t="s">
        <v>176</v>
      </c>
      <c r="D177" s="785">
        <v>5981800</v>
      </c>
      <c r="E177" s="786">
        <v>5981800</v>
      </c>
      <c r="F177" s="778">
        <v>5981800</v>
      </c>
      <c r="G177" s="786"/>
      <c r="H177" s="787"/>
      <c r="I177" s="786"/>
      <c r="J177" s="778">
        <f>SUM(F177:I177)</f>
        <v>5981800</v>
      </c>
      <c r="K177" s="778"/>
      <c r="L177" s="779">
        <f t="shared" si="34"/>
        <v>0</v>
      </c>
      <c r="M177" s="779">
        <f t="shared" si="35"/>
        <v>0</v>
      </c>
      <c r="N177" s="784"/>
      <c r="O177" s="788"/>
      <c r="P177" s="789"/>
      <c r="Q177" s="790"/>
      <c r="R177" s="783" t="s">
        <v>943</v>
      </c>
      <c r="S177" s="751" t="s">
        <v>1019</v>
      </c>
      <c r="T177" s="751">
        <v>1373000</v>
      </c>
    </row>
    <row r="178" spans="1:22" x14ac:dyDescent="0.2">
      <c r="A178" s="1319"/>
      <c r="B178" s="783" t="s">
        <v>175</v>
      </c>
      <c r="C178" s="784" t="s">
        <v>416</v>
      </c>
      <c r="D178" s="785">
        <v>1100000</v>
      </c>
      <c r="E178" s="786">
        <v>1100000</v>
      </c>
      <c r="F178" s="778">
        <v>1100000</v>
      </c>
      <c r="G178" s="786"/>
      <c r="H178" s="787"/>
      <c r="I178" s="786"/>
      <c r="J178" s="778">
        <f t="shared" ref="J178:J189" si="36">SUM(F178:I178)</f>
        <v>1100000</v>
      </c>
      <c r="K178" s="778"/>
      <c r="L178" s="779">
        <f t="shared" si="34"/>
        <v>0</v>
      </c>
      <c r="M178" s="779">
        <f t="shared" si="35"/>
        <v>0</v>
      </c>
      <c r="N178" s="784"/>
      <c r="O178" s="788"/>
      <c r="P178" s="789"/>
      <c r="Q178" s="790"/>
      <c r="R178" s="783" t="s">
        <v>943</v>
      </c>
      <c r="S178" s="751" t="s">
        <v>1016</v>
      </c>
      <c r="T178" s="751">
        <v>2864500</v>
      </c>
    </row>
    <row r="179" spans="1:22" x14ac:dyDescent="0.2">
      <c r="A179" s="1319"/>
      <c r="B179" s="783" t="s">
        <v>769</v>
      </c>
      <c r="C179" s="784" t="s">
        <v>301</v>
      </c>
      <c r="D179" s="785">
        <v>27588000</v>
      </c>
      <c r="E179" s="786">
        <v>27588000</v>
      </c>
      <c r="F179" s="778">
        <v>11275000</v>
      </c>
      <c r="G179" s="786">
        <v>16313000</v>
      </c>
      <c r="H179" s="787"/>
      <c r="I179" s="786"/>
      <c r="J179" s="778">
        <f t="shared" si="36"/>
        <v>27588000</v>
      </c>
      <c r="K179" s="778"/>
      <c r="L179" s="779">
        <f t="shared" si="34"/>
        <v>0</v>
      </c>
      <c r="M179" s="779">
        <f t="shared" si="35"/>
        <v>0</v>
      </c>
      <c r="N179" s="784"/>
      <c r="O179" s="788"/>
      <c r="P179" s="789"/>
      <c r="Q179" s="790"/>
      <c r="R179" s="783"/>
      <c r="S179" s="751" t="s">
        <v>1020</v>
      </c>
      <c r="T179" s="751">
        <v>500000</v>
      </c>
    </row>
    <row r="180" spans="1:22" x14ac:dyDescent="0.2">
      <c r="A180" s="1319"/>
      <c r="B180" s="783" t="s">
        <v>769</v>
      </c>
      <c r="C180" s="784" t="s">
        <v>229</v>
      </c>
      <c r="D180" s="785">
        <v>6255000</v>
      </c>
      <c r="E180" s="786"/>
      <c r="F180" s="778">
        <v>6255000</v>
      </c>
      <c r="G180" s="786"/>
      <c r="H180" s="787"/>
      <c r="I180" s="786"/>
      <c r="J180" s="778">
        <f t="shared" si="36"/>
        <v>6255000</v>
      </c>
      <c r="K180" s="778"/>
      <c r="L180" s="779">
        <f t="shared" si="34"/>
        <v>0</v>
      </c>
      <c r="M180" s="779">
        <f t="shared" si="35"/>
        <v>0</v>
      </c>
      <c r="N180" s="784"/>
      <c r="O180" s="788"/>
      <c r="P180" s="789"/>
      <c r="Q180" s="790"/>
      <c r="R180" s="783" t="s">
        <v>943</v>
      </c>
    </row>
    <row r="181" spans="1:22" x14ac:dyDescent="0.2">
      <c r="A181" s="1319"/>
      <c r="B181" s="783" t="s">
        <v>816</v>
      </c>
      <c r="C181" s="784" t="s">
        <v>778</v>
      </c>
      <c r="D181" s="785">
        <v>7084000</v>
      </c>
      <c r="E181" s="786"/>
      <c r="F181" s="778">
        <v>7084000</v>
      </c>
      <c r="G181" s="786"/>
      <c r="H181" s="787"/>
      <c r="I181" s="786"/>
      <c r="J181" s="778">
        <f t="shared" si="36"/>
        <v>7084000</v>
      </c>
      <c r="K181" s="778"/>
      <c r="L181" s="779">
        <f t="shared" si="34"/>
        <v>0</v>
      </c>
      <c r="M181" s="779">
        <f t="shared" si="35"/>
        <v>0</v>
      </c>
      <c r="N181" s="784"/>
      <c r="O181" s="788"/>
      <c r="P181" s="789"/>
      <c r="Q181" s="790"/>
      <c r="R181" s="783" t="s">
        <v>943</v>
      </c>
    </row>
    <row r="182" spans="1:22" x14ac:dyDescent="0.2">
      <c r="A182" s="1319"/>
      <c r="B182" s="783" t="s">
        <v>247</v>
      </c>
      <c r="C182" s="784" t="s">
        <v>247</v>
      </c>
      <c r="D182" s="785">
        <v>4000000</v>
      </c>
      <c r="E182" s="786"/>
      <c r="F182" s="778">
        <v>4000000</v>
      </c>
      <c r="G182" s="786">
        <v>2500000</v>
      </c>
      <c r="H182" s="787"/>
      <c r="I182" s="786"/>
      <c r="J182" s="778">
        <f t="shared" si="36"/>
        <v>6500000</v>
      </c>
      <c r="K182" s="778"/>
      <c r="L182" s="779">
        <f t="shared" si="34"/>
        <v>-2500000</v>
      </c>
      <c r="M182" s="779">
        <f t="shared" si="35"/>
        <v>-2500000</v>
      </c>
      <c r="N182" s="784"/>
      <c r="O182" s="788"/>
      <c r="P182" s="789"/>
      <c r="Q182" s="790"/>
      <c r="R182" s="783" t="s">
        <v>943</v>
      </c>
    </row>
    <row r="183" spans="1:22" x14ac:dyDescent="0.2">
      <c r="A183" s="1319"/>
      <c r="B183" s="783" t="s">
        <v>818</v>
      </c>
      <c r="C183" s="784" t="s">
        <v>127</v>
      </c>
      <c r="D183" s="785">
        <v>2500000</v>
      </c>
      <c r="E183" s="786"/>
      <c r="F183" s="778">
        <v>2500000</v>
      </c>
      <c r="G183" s="786"/>
      <c r="H183" s="787"/>
      <c r="I183" s="786"/>
      <c r="J183" s="778">
        <f t="shared" si="36"/>
        <v>2500000</v>
      </c>
      <c r="K183" s="778"/>
      <c r="L183" s="779">
        <f t="shared" si="34"/>
        <v>0</v>
      </c>
      <c r="M183" s="779">
        <f t="shared" si="35"/>
        <v>0</v>
      </c>
      <c r="N183" s="784"/>
      <c r="O183" s="788"/>
      <c r="P183" s="789"/>
      <c r="Q183" s="790"/>
      <c r="R183" s="783"/>
    </row>
    <row r="184" spans="1:22" x14ac:dyDescent="0.2">
      <c r="A184" s="1319"/>
      <c r="B184" s="783" t="s">
        <v>170</v>
      </c>
      <c r="C184" s="784" t="s">
        <v>171</v>
      </c>
      <c r="D184" s="785"/>
      <c r="E184" s="786">
        <v>2267500</v>
      </c>
      <c r="F184" s="778">
        <v>2267500</v>
      </c>
      <c r="G184" s="786"/>
      <c r="H184" s="787"/>
      <c r="I184" s="786"/>
      <c r="J184" s="778">
        <f t="shared" si="36"/>
        <v>2267500</v>
      </c>
      <c r="K184" s="778"/>
      <c r="L184" s="779">
        <f t="shared" si="34"/>
        <v>0</v>
      </c>
      <c r="M184" s="779">
        <f t="shared" si="35"/>
        <v>0</v>
      </c>
      <c r="N184" s="784"/>
      <c r="O184" s="788"/>
      <c r="P184" s="789"/>
      <c r="Q184" s="790"/>
      <c r="R184" s="783" t="s">
        <v>171</v>
      </c>
    </row>
    <row r="185" spans="1:22" x14ac:dyDescent="0.2">
      <c r="A185" s="1319"/>
      <c r="B185" s="783" t="s">
        <v>107</v>
      </c>
      <c r="C185" s="784" t="s">
        <v>108</v>
      </c>
      <c r="D185" s="785">
        <v>11280000</v>
      </c>
      <c r="E185" s="786"/>
      <c r="F185" s="778">
        <v>11280000</v>
      </c>
      <c r="G185" s="786"/>
      <c r="H185" s="787"/>
      <c r="I185" s="786"/>
      <c r="J185" s="778">
        <f t="shared" si="36"/>
        <v>11280000</v>
      </c>
      <c r="K185" s="778"/>
      <c r="L185" s="779">
        <f t="shared" si="34"/>
        <v>0</v>
      </c>
      <c r="M185" s="779">
        <f t="shared" si="35"/>
        <v>0</v>
      </c>
      <c r="N185" s="784"/>
      <c r="O185" s="788"/>
      <c r="P185" s="789"/>
      <c r="Q185" s="790"/>
      <c r="R185" s="783"/>
    </row>
    <row r="186" spans="1:22" x14ac:dyDescent="0.2">
      <c r="A186" s="1319"/>
      <c r="B186" s="783" t="s">
        <v>261</v>
      </c>
      <c r="C186" s="784" t="s">
        <v>695</v>
      </c>
      <c r="D186" s="785">
        <v>43659000</v>
      </c>
      <c r="E186" s="786">
        <v>41283000</v>
      </c>
      <c r="F186" s="778">
        <v>27783000</v>
      </c>
      <c r="G186" s="786">
        <v>13500000</v>
      </c>
      <c r="H186" s="787"/>
      <c r="I186" s="786"/>
      <c r="J186" s="778">
        <f t="shared" si="36"/>
        <v>41283000</v>
      </c>
      <c r="K186" s="778"/>
      <c r="L186" s="779">
        <f t="shared" si="34"/>
        <v>0</v>
      </c>
      <c r="M186" s="779">
        <f t="shared" si="35"/>
        <v>0</v>
      </c>
      <c r="N186" s="784" t="s">
        <v>819</v>
      </c>
      <c r="O186" s="788">
        <v>43906</v>
      </c>
      <c r="P186" s="789"/>
      <c r="Q186" s="790"/>
      <c r="R186" s="783" t="s">
        <v>943</v>
      </c>
    </row>
    <row r="187" spans="1:22" x14ac:dyDescent="0.2">
      <c r="A187" s="1319"/>
      <c r="B187" s="783" t="s">
        <v>394</v>
      </c>
      <c r="C187" s="784" t="s">
        <v>162</v>
      </c>
      <c r="D187" s="785">
        <v>13000000</v>
      </c>
      <c r="E187" s="786"/>
      <c r="F187" s="778">
        <v>13000000</v>
      </c>
      <c r="G187" s="786"/>
      <c r="H187" s="787"/>
      <c r="I187" s="786"/>
      <c r="J187" s="778">
        <f t="shared" si="36"/>
        <v>13000000</v>
      </c>
      <c r="K187" s="778"/>
      <c r="L187" s="779">
        <f t="shared" si="34"/>
        <v>0</v>
      </c>
      <c r="M187" s="779">
        <f t="shared" si="35"/>
        <v>0</v>
      </c>
      <c r="N187" s="784"/>
      <c r="O187" s="788"/>
      <c r="P187" s="789"/>
      <c r="Q187" s="790"/>
      <c r="R187" s="783"/>
    </row>
    <row r="188" spans="1:22" x14ac:dyDescent="0.2">
      <c r="A188" s="1319"/>
      <c r="B188" s="783" t="s">
        <v>1027</v>
      </c>
      <c r="C188" s="784" t="s">
        <v>1028</v>
      </c>
      <c r="D188" s="785">
        <v>3675266</v>
      </c>
      <c r="E188" s="786"/>
      <c r="F188" s="778">
        <v>3675266</v>
      </c>
      <c r="G188" s="786"/>
      <c r="H188" s="787"/>
      <c r="I188" s="786"/>
      <c r="J188" s="778">
        <f t="shared" si="36"/>
        <v>3675266</v>
      </c>
      <c r="K188" s="778"/>
      <c r="L188" s="779">
        <f>IF(E188="",D188-J188-K188,E188-J188-K188)</f>
        <v>0</v>
      </c>
      <c r="M188" s="779">
        <f>K188+L188</f>
        <v>0</v>
      </c>
      <c r="N188" s="784"/>
      <c r="O188" s="788"/>
      <c r="P188" s="789"/>
      <c r="Q188" s="790"/>
      <c r="R188" s="783"/>
    </row>
    <row r="189" spans="1:22" x14ac:dyDescent="0.2">
      <c r="A189" s="1319"/>
      <c r="B189" s="783" t="s">
        <v>1029</v>
      </c>
      <c r="C189" s="784" t="s">
        <v>1030</v>
      </c>
      <c r="D189" s="785">
        <v>1250000</v>
      </c>
      <c r="E189" s="786"/>
      <c r="F189" s="778">
        <v>1250000</v>
      </c>
      <c r="G189" s="786"/>
      <c r="H189" s="787"/>
      <c r="I189" s="786"/>
      <c r="J189" s="778">
        <f t="shared" si="36"/>
        <v>1250000</v>
      </c>
      <c r="K189" s="778"/>
      <c r="L189" s="779">
        <f>IF(E189="",D189-J189-K189,E189-J189-K189)</f>
        <v>0</v>
      </c>
      <c r="M189" s="779">
        <f>K189+L189</f>
        <v>0</v>
      </c>
      <c r="N189" s="784"/>
      <c r="O189" s="788"/>
      <c r="P189" s="789"/>
      <c r="Q189" s="790"/>
      <c r="R189" s="783"/>
    </row>
    <row r="190" spans="1:22" x14ac:dyDescent="0.2">
      <c r="A190" s="1319"/>
      <c r="B190" s="783" t="s">
        <v>947</v>
      </c>
      <c r="C190" s="784"/>
      <c r="D190" s="785"/>
      <c r="E190" s="786"/>
      <c r="F190" s="778">
        <f>T190</f>
        <v>8062500</v>
      </c>
      <c r="G190" s="786"/>
      <c r="H190" s="787"/>
      <c r="I190" s="786"/>
      <c r="J190" s="778">
        <f>SUM(F190:I190)</f>
        <v>8062500</v>
      </c>
      <c r="K190" s="778"/>
      <c r="L190" s="779">
        <f>IF(E190="",D190-J190-K190,E190-J190-K190)</f>
        <v>-8062500</v>
      </c>
      <c r="M190" s="779">
        <f>IF(E190="",D190-J190+K190,E190-J190+K190)</f>
        <v>-8062500</v>
      </c>
      <c r="N190" s="784"/>
      <c r="O190" s="788"/>
      <c r="P190" s="789"/>
      <c r="Q190" s="790"/>
      <c r="R190" s="783"/>
      <c r="S190" s="751" t="s">
        <v>948</v>
      </c>
      <c r="T190" s="751">
        <f>SUM(T176:T187)</f>
        <v>8062500</v>
      </c>
    </row>
    <row r="191" spans="1:22" s="807" customFormat="1" x14ac:dyDescent="0.2">
      <c r="A191" s="811" t="s">
        <v>997</v>
      </c>
      <c r="B191" s="824" t="s">
        <v>1031</v>
      </c>
      <c r="C191" s="796"/>
      <c r="D191" s="797"/>
      <c r="E191" s="798"/>
      <c r="F191" s="799"/>
      <c r="G191" s="798"/>
      <c r="H191" s="800"/>
      <c r="I191" s="798"/>
      <c r="J191" s="812">
        <f>SUM(J175:J190)</f>
        <v>262857764</v>
      </c>
      <c r="K191" s="812">
        <f>SUM(K175:K190)</f>
        <v>0</v>
      </c>
      <c r="L191" s="812">
        <f>SUM(L175:L190)</f>
        <v>-10562500</v>
      </c>
      <c r="M191" s="812">
        <f>SUM(M175:M190)</f>
        <v>-10562500</v>
      </c>
      <c r="N191" s="796"/>
      <c r="O191" s="802"/>
      <c r="P191" s="803"/>
      <c r="Q191" s="804"/>
      <c r="R191" s="805"/>
      <c r="S191" s="806"/>
      <c r="T191" s="806"/>
      <c r="U191" s="806"/>
      <c r="V191" s="806"/>
    </row>
    <row r="192" spans="1:22" x14ac:dyDescent="0.2">
      <c r="A192" s="1321" t="s">
        <v>1032</v>
      </c>
      <c r="B192" s="783" t="s">
        <v>175</v>
      </c>
      <c r="C192" s="784" t="s">
        <v>416</v>
      </c>
      <c r="D192" s="774">
        <v>1100000</v>
      </c>
      <c r="E192" s="775">
        <v>1100000</v>
      </c>
      <c r="F192" s="776">
        <v>1100000</v>
      </c>
      <c r="G192" s="775"/>
      <c r="H192" s="777"/>
      <c r="I192" s="775"/>
      <c r="J192" s="776">
        <f>SUM(F192:I192)</f>
        <v>1100000</v>
      </c>
      <c r="K192" s="776"/>
      <c r="L192" s="779">
        <f>IF(E192="",D192-J192-K192,E192-J192-K192)</f>
        <v>0</v>
      </c>
      <c r="M192" s="779">
        <f>K192+L192</f>
        <v>0</v>
      </c>
      <c r="N192" s="773"/>
      <c r="O192" s="780"/>
      <c r="P192" s="781"/>
      <c r="Q192" s="782"/>
      <c r="R192" s="783" t="s">
        <v>943</v>
      </c>
      <c r="S192" s="751" t="s">
        <v>822</v>
      </c>
    </row>
    <row r="193" spans="1:20" x14ac:dyDescent="0.2">
      <c r="A193" s="1320"/>
      <c r="B193" s="783" t="s">
        <v>823</v>
      </c>
      <c r="C193" s="784" t="s">
        <v>416</v>
      </c>
      <c r="D193" s="785">
        <v>1904000</v>
      </c>
      <c r="E193" s="786"/>
      <c r="F193" s="778">
        <v>1904000</v>
      </c>
      <c r="G193" s="786"/>
      <c r="H193" s="787"/>
      <c r="I193" s="786"/>
      <c r="J193" s="778">
        <f t="shared" ref="J193:J205" si="37">SUM(F193:I193)</f>
        <v>1904000</v>
      </c>
      <c r="K193" s="778"/>
      <c r="L193" s="779">
        <f>IF(E193="",D193-J193-K193,E193-J193-K193)</f>
        <v>0</v>
      </c>
      <c r="M193" s="779">
        <f>K193+L193</f>
        <v>0</v>
      </c>
      <c r="N193" s="784"/>
      <c r="O193" s="788"/>
      <c r="P193" s="789"/>
      <c r="Q193" s="790"/>
      <c r="R193" s="783" t="s">
        <v>943</v>
      </c>
      <c r="S193" s="751" t="s">
        <v>1003</v>
      </c>
      <c r="T193" s="751">
        <v>900000</v>
      </c>
    </row>
    <row r="194" spans="1:20" x14ac:dyDescent="0.2">
      <c r="A194" s="1320"/>
      <c r="B194" s="783" t="s">
        <v>394</v>
      </c>
      <c r="C194" s="784" t="s">
        <v>824</v>
      </c>
      <c r="D194" s="785">
        <v>21600000</v>
      </c>
      <c r="E194" s="786"/>
      <c r="F194" s="778">
        <v>16600000</v>
      </c>
      <c r="G194" s="786">
        <v>5000000</v>
      </c>
      <c r="H194" s="787"/>
      <c r="I194" s="786"/>
      <c r="J194" s="778">
        <f t="shared" si="37"/>
        <v>21600000</v>
      </c>
      <c r="K194" s="778"/>
      <c r="L194" s="779">
        <f>IF(E194="",D194-J194-K194,E194-J194-K194)</f>
        <v>0</v>
      </c>
      <c r="M194" s="779">
        <f>K194+L194</f>
        <v>0</v>
      </c>
      <c r="N194" s="784"/>
      <c r="O194" s="788"/>
      <c r="P194" s="789"/>
      <c r="Q194" s="790"/>
      <c r="R194" s="783"/>
      <c r="S194" s="751" t="s">
        <v>1004</v>
      </c>
      <c r="T194" s="751">
        <v>2400000</v>
      </c>
    </row>
    <row r="195" spans="1:20" ht="15" customHeight="1" x14ac:dyDescent="0.2">
      <c r="A195" s="1320" t="s">
        <v>1032</v>
      </c>
      <c r="B195" s="783" t="s">
        <v>31</v>
      </c>
      <c r="C195" s="784" t="s">
        <v>825</v>
      </c>
      <c r="D195" s="785">
        <v>7140000</v>
      </c>
      <c r="E195" s="786">
        <v>19774000</v>
      </c>
      <c r="F195" s="778">
        <v>7140000</v>
      </c>
      <c r="G195" s="786">
        <v>12634000</v>
      </c>
      <c r="H195" s="787"/>
      <c r="I195" s="786"/>
      <c r="J195" s="778">
        <f t="shared" si="37"/>
        <v>19774000</v>
      </c>
      <c r="K195" s="778"/>
      <c r="L195" s="779">
        <f t="shared" ref="L195:L205" si="38">IF(E195="",D195-J195-K195,E195-J195-K195)</f>
        <v>0</v>
      </c>
      <c r="M195" s="779">
        <f t="shared" ref="M195:M205" si="39">K195+L195</f>
        <v>0</v>
      </c>
      <c r="N195" s="784"/>
      <c r="O195" s="788"/>
      <c r="P195" s="789"/>
      <c r="Q195" s="790"/>
      <c r="R195" s="783"/>
      <c r="S195" s="751" t="s">
        <v>1018</v>
      </c>
      <c r="T195" s="751">
        <v>2700000</v>
      </c>
    </row>
    <row r="196" spans="1:20" ht="15" customHeight="1" x14ac:dyDescent="0.2">
      <c r="A196" s="1320"/>
      <c r="B196" s="783" t="s">
        <v>50</v>
      </c>
      <c r="C196" s="784" t="s">
        <v>61</v>
      </c>
      <c r="D196" s="785">
        <v>78936000</v>
      </c>
      <c r="E196" s="786"/>
      <c r="F196" s="778">
        <v>38918000</v>
      </c>
      <c r="G196" s="786">
        <v>40018000</v>
      </c>
      <c r="H196" s="787"/>
      <c r="I196" s="786"/>
      <c r="J196" s="778">
        <f t="shared" si="37"/>
        <v>78936000</v>
      </c>
      <c r="K196" s="778"/>
      <c r="L196" s="779">
        <f t="shared" si="38"/>
        <v>0</v>
      </c>
      <c r="M196" s="779">
        <f t="shared" si="39"/>
        <v>0</v>
      </c>
      <c r="N196" s="784"/>
      <c r="O196" s="788"/>
      <c r="P196" s="789"/>
      <c r="Q196" s="790"/>
      <c r="R196" s="783" t="s">
        <v>943</v>
      </c>
      <c r="S196" s="751" t="s">
        <v>1019</v>
      </c>
      <c r="T196" s="751">
        <v>1800000</v>
      </c>
    </row>
    <row r="197" spans="1:20" x14ac:dyDescent="0.2">
      <c r="A197" s="1320"/>
      <c r="B197" s="783" t="s">
        <v>50</v>
      </c>
      <c r="C197" s="784" t="s">
        <v>323</v>
      </c>
      <c r="D197" s="785">
        <v>24472800</v>
      </c>
      <c r="E197" s="786"/>
      <c r="F197" s="778">
        <v>17130960</v>
      </c>
      <c r="G197" s="786">
        <v>7341840</v>
      </c>
      <c r="H197" s="787"/>
      <c r="I197" s="786"/>
      <c r="J197" s="778">
        <f t="shared" si="37"/>
        <v>24472800</v>
      </c>
      <c r="K197" s="778"/>
      <c r="L197" s="779">
        <f t="shared" si="38"/>
        <v>0</v>
      </c>
      <c r="M197" s="779">
        <f t="shared" si="39"/>
        <v>0</v>
      </c>
      <c r="N197" s="784" t="s">
        <v>827</v>
      </c>
      <c r="O197" s="788"/>
      <c r="P197" s="789"/>
      <c r="Q197" s="790"/>
      <c r="R197" s="783" t="s">
        <v>943</v>
      </c>
      <c r="S197" s="751" t="s">
        <v>1016</v>
      </c>
      <c r="T197" s="751">
        <v>1032000</v>
      </c>
    </row>
    <row r="198" spans="1:20" x14ac:dyDescent="0.2">
      <c r="A198" s="1320"/>
      <c r="B198" s="783" t="s">
        <v>828</v>
      </c>
      <c r="C198" s="784" t="s">
        <v>829</v>
      </c>
      <c r="D198" s="791">
        <f>J198</f>
        <v>294525</v>
      </c>
      <c r="E198" s="786"/>
      <c r="F198" s="778">
        <v>294525</v>
      </c>
      <c r="G198" s="786"/>
      <c r="H198" s="787"/>
      <c r="I198" s="786"/>
      <c r="J198" s="778">
        <f t="shared" si="37"/>
        <v>294525</v>
      </c>
      <c r="K198" s="778"/>
      <c r="L198" s="779">
        <f t="shared" si="38"/>
        <v>0</v>
      </c>
      <c r="M198" s="779">
        <f t="shared" si="39"/>
        <v>0</v>
      </c>
      <c r="N198" s="784"/>
      <c r="O198" s="788"/>
      <c r="P198" s="789"/>
      <c r="Q198" s="790"/>
      <c r="R198" s="783"/>
      <c r="S198" s="751" t="s">
        <v>1020</v>
      </c>
      <c r="T198" s="751">
        <v>300000</v>
      </c>
    </row>
    <row r="199" spans="1:20" x14ac:dyDescent="0.2">
      <c r="A199" s="1320"/>
      <c r="B199" s="783" t="s">
        <v>831</v>
      </c>
      <c r="C199" s="784" t="s">
        <v>526</v>
      </c>
      <c r="D199" s="791">
        <f>J199</f>
        <v>2000000</v>
      </c>
      <c r="E199" s="786"/>
      <c r="F199" s="778">
        <v>2000000</v>
      </c>
      <c r="G199" s="786"/>
      <c r="H199" s="787"/>
      <c r="I199" s="786"/>
      <c r="J199" s="778">
        <f t="shared" si="37"/>
        <v>2000000</v>
      </c>
      <c r="K199" s="778"/>
      <c r="L199" s="779">
        <f t="shared" si="38"/>
        <v>0</v>
      </c>
      <c r="M199" s="779">
        <f t="shared" si="39"/>
        <v>0</v>
      </c>
      <c r="N199" s="784"/>
      <c r="O199" s="788"/>
      <c r="P199" s="789"/>
      <c r="Q199" s="790"/>
      <c r="R199" s="783"/>
      <c r="S199" s="751" t="s">
        <v>1021</v>
      </c>
      <c r="T199" s="751">
        <v>1248000</v>
      </c>
    </row>
    <row r="200" spans="1:20" ht="22.5" x14ac:dyDescent="0.2">
      <c r="A200" s="1320"/>
      <c r="B200" s="783" t="s">
        <v>92</v>
      </c>
      <c r="C200" s="860" t="s">
        <v>204</v>
      </c>
      <c r="D200" s="785">
        <v>56045000</v>
      </c>
      <c r="E200" s="786">
        <v>69982000</v>
      </c>
      <c r="F200" s="778">
        <v>15285000</v>
      </c>
      <c r="G200" s="786">
        <v>20380000</v>
      </c>
      <c r="H200" s="787">
        <v>34317000</v>
      </c>
      <c r="I200" s="786"/>
      <c r="J200" s="778">
        <f t="shared" si="37"/>
        <v>69982000</v>
      </c>
      <c r="K200" s="778"/>
      <c r="L200" s="779">
        <f t="shared" si="38"/>
        <v>0</v>
      </c>
      <c r="M200" s="779">
        <f t="shared" si="39"/>
        <v>0</v>
      </c>
      <c r="N200" s="784" t="s">
        <v>725</v>
      </c>
      <c r="O200" s="788"/>
      <c r="P200" s="789"/>
      <c r="Q200" s="790"/>
      <c r="R200" s="783" t="s">
        <v>943</v>
      </c>
    </row>
    <row r="201" spans="1:20" x14ac:dyDescent="0.2">
      <c r="A201" s="1320"/>
      <c r="B201" s="783" t="s">
        <v>99</v>
      </c>
      <c r="C201" s="784" t="s">
        <v>100</v>
      </c>
      <c r="D201" s="785">
        <v>139717600</v>
      </c>
      <c r="E201" s="786">
        <v>139717600</v>
      </c>
      <c r="F201" s="778">
        <v>41915280</v>
      </c>
      <c r="G201" s="786">
        <v>97802320</v>
      </c>
      <c r="H201" s="787"/>
      <c r="I201" s="786"/>
      <c r="J201" s="778">
        <f t="shared" si="37"/>
        <v>139717600</v>
      </c>
      <c r="K201" s="778"/>
      <c r="L201" s="779">
        <f t="shared" si="38"/>
        <v>0</v>
      </c>
      <c r="M201" s="779">
        <f t="shared" si="39"/>
        <v>0</v>
      </c>
      <c r="N201" s="784"/>
      <c r="O201" s="788"/>
      <c r="P201" s="789"/>
      <c r="Q201" s="790"/>
      <c r="R201" s="783" t="s">
        <v>943</v>
      </c>
    </row>
    <row r="202" spans="1:20" x14ac:dyDescent="0.2">
      <c r="A202" s="1320"/>
      <c r="B202" s="783" t="s">
        <v>514</v>
      </c>
      <c r="C202" s="784" t="s">
        <v>114</v>
      </c>
      <c r="D202" s="785">
        <v>6714000</v>
      </c>
      <c r="E202" s="786"/>
      <c r="F202" s="778">
        <v>6714000</v>
      </c>
      <c r="G202" s="786"/>
      <c r="H202" s="787"/>
      <c r="I202" s="786"/>
      <c r="J202" s="778">
        <f t="shared" si="37"/>
        <v>6714000</v>
      </c>
      <c r="K202" s="778"/>
      <c r="L202" s="779">
        <f t="shared" si="38"/>
        <v>0</v>
      </c>
      <c r="M202" s="779">
        <f t="shared" si="39"/>
        <v>0</v>
      </c>
      <c r="N202" s="784"/>
      <c r="O202" s="788"/>
      <c r="P202" s="789"/>
      <c r="Q202" s="790"/>
      <c r="R202" s="783" t="s">
        <v>957</v>
      </c>
    </row>
    <row r="203" spans="1:20" x14ac:dyDescent="0.2">
      <c r="A203" s="1320"/>
      <c r="B203" s="783" t="s">
        <v>107</v>
      </c>
      <c r="C203" s="784" t="s">
        <v>341</v>
      </c>
      <c r="D203" s="785">
        <v>4800000</v>
      </c>
      <c r="E203" s="786">
        <v>4800000</v>
      </c>
      <c r="F203" s="778">
        <v>2800000</v>
      </c>
      <c r="G203" s="786">
        <v>2000000</v>
      </c>
      <c r="H203" s="787"/>
      <c r="I203" s="786"/>
      <c r="J203" s="778">
        <f t="shared" si="37"/>
        <v>4800000</v>
      </c>
      <c r="K203" s="778"/>
      <c r="L203" s="779">
        <f t="shared" si="38"/>
        <v>0</v>
      </c>
      <c r="M203" s="779">
        <f t="shared" si="39"/>
        <v>0</v>
      </c>
      <c r="N203" s="784"/>
      <c r="O203" s="788"/>
      <c r="P203" s="789"/>
      <c r="Q203" s="790"/>
      <c r="R203" s="783"/>
    </row>
    <row r="204" spans="1:20" x14ac:dyDescent="0.2">
      <c r="A204" s="1320"/>
      <c r="B204" s="783" t="s">
        <v>834</v>
      </c>
      <c r="C204" s="784" t="s">
        <v>273</v>
      </c>
      <c r="D204" s="785">
        <v>8566950</v>
      </c>
      <c r="E204" s="786">
        <v>20546400</v>
      </c>
      <c r="F204" s="778">
        <v>8566950</v>
      </c>
      <c r="G204" s="786">
        <v>11980400</v>
      </c>
      <c r="H204" s="787">
        <v>-950</v>
      </c>
      <c r="I204" s="786"/>
      <c r="J204" s="778">
        <f t="shared" si="37"/>
        <v>20546400</v>
      </c>
      <c r="K204" s="778"/>
      <c r="L204" s="779">
        <f t="shared" si="38"/>
        <v>0</v>
      </c>
      <c r="M204" s="779">
        <f t="shared" si="39"/>
        <v>0</v>
      </c>
      <c r="N204" s="784"/>
      <c r="O204" s="788"/>
      <c r="P204" s="789"/>
      <c r="Q204" s="790"/>
      <c r="R204" s="783"/>
    </row>
    <row r="205" spans="1:20" x14ac:dyDescent="0.2">
      <c r="A205" s="1320"/>
      <c r="B205" s="783" t="s">
        <v>835</v>
      </c>
      <c r="C205" s="784" t="s">
        <v>836</v>
      </c>
      <c r="D205" s="785">
        <v>3696000</v>
      </c>
      <c r="E205" s="786"/>
      <c r="F205" s="778">
        <v>3696000</v>
      </c>
      <c r="G205" s="786"/>
      <c r="H205" s="787"/>
      <c r="I205" s="786"/>
      <c r="J205" s="778">
        <f t="shared" si="37"/>
        <v>3696000</v>
      </c>
      <c r="K205" s="778"/>
      <c r="L205" s="779">
        <f t="shared" si="38"/>
        <v>0</v>
      </c>
      <c r="M205" s="779">
        <f t="shared" si="39"/>
        <v>0</v>
      </c>
      <c r="N205" s="784"/>
      <c r="O205" s="788"/>
      <c r="P205" s="789"/>
      <c r="Q205" s="790"/>
      <c r="R205" s="783" t="s">
        <v>1033</v>
      </c>
    </row>
    <row r="206" spans="1:20" x14ac:dyDescent="0.2">
      <c r="A206" s="1320"/>
      <c r="B206" s="783" t="s">
        <v>838</v>
      </c>
      <c r="C206" s="784"/>
      <c r="D206" s="785">
        <v>1440750</v>
      </c>
      <c r="E206" s="786"/>
      <c r="F206" s="778">
        <v>1440750</v>
      </c>
      <c r="G206" s="786"/>
      <c r="H206" s="787"/>
      <c r="I206" s="786"/>
      <c r="J206" s="778">
        <f t="shared" ref="J206:J220" si="40">SUM(F206:I206)</f>
        <v>1440750</v>
      </c>
      <c r="K206" s="778"/>
      <c r="L206" s="779">
        <f t="shared" ref="L206:L215" si="41">IF(E206="",D206-J206-K206,E206-J206-K206)</f>
        <v>0</v>
      </c>
      <c r="M206" s="779">
        <f t="shared" ref="M206:M215" si="42">K206+L206</f>
        <v>0</v>
      </c>
      <c r="N206" s="784"/>
      <c r="O206" s="788"/>
      <c r="P206" s="789"/>
      <c r="Q206" s="790"/>
      <c r="R206" s="783"/>
    </row>
    <row r="207" spans="1:20" x14ac:dyDescent="0.2">
      <c r="A207" s="1320"/>
      <c r="B207" s="783" t="s">
        <v>839</v>
      </c>
      <c r="C207" s="784" t="s">
        <v>840</v>
      </c>
      <c r="D207" s="785"/>
      <c r="E207" s="786">
        <v>3824000</v>
      </c>
      <c r="F207" s="778">
        <v>3824000</v>
      </c>
      <c r="G207" s="786"/>
      <c r="H207" s="787"/>
      <c r="I207" s="786"/>
      <c r="J207" s="778">
        <f t="shared" si="40"/>
        <v>3824000</v>
      </c>
      <c r="K207" s="778"/>
      <c r="L207" s="779">
        <f t="shared" si="41"/>
        <v>0</v>
      </c>
      <c r="M207" s="779">
        <f t="shared" si="42"/>
        <v>0</v>
      </c>
      <c r="N207" s="784"/>
      <c r="O207" s="788"/>
      <c r="P207" s="789"/>
      <c r="Q207" s="790"/>
      <c r="R207" s="783" t="s">
        <v>943</v>
      </c>
    </row>
    <row r="208" spans="1:20" x14ac:dyDescent="0.2">
      <c r="A208" s="1320"/>
      <c r="B208" s="783" t="s">
        <v>257</v>
      </c>
      <c r="C208" s="784" t="s">
        <v>286</v>
      </c>
      <c r="D208" s="785"/>
      <c r="E208" s="786">
        <v>3859649</v>
      </c>
      <c r="F208" s="778">
        <v>3859649</v>
      </c>
      <c r="G208" s="786"/>
      <c r="H208" s="787"/>
      <c r="I208" s="786"/>
      <c r="J208" s="778">
        <f t="shared" si="40"/>
        <v>3859649</v>
      </c>
      <c r="K208" s="778"/>
      <c r="L208" s="779">
        <f t="shared" si="41"/>
        <v>0</v>
      </c>
      <c r="M208" s="779">
        <f t="shared" si="42"/>
        <v>0</v>
      </c>
      <c r="N208" s="784"/>
      <c r="O208" s="788"/>
      <c r="P208" s="789"/>
      <c r="Q208" s="790"/>
      <c r="R208" s="783"/>
    </row>
    <row r="209" spans="1:22" x14ac:dyDescent="0.2">
      <c r="A209" s="1320"/>
      <c r="B209" s="783" t="s">
        <v>769</v>
      </c>
      <c r="C209" s="784" t="s">
        <v>229</v>
      </c>
      <c r="D209" s="785">
        <v>14018000</v>
      </c>
      <c r="E209" s="786"/>
      <c r="F209" s="778">
        <v>14018000</v>
      </c>
      <c r="G209" s="786"/>
      <c r="H209" s="787"/>
      <c r="I209" s="786"/>
      <c r="J209" s="778">
        <f t="shared" si="40"/>
        <v>14018000</v>
      </c>
      <c r="K209" s="778"/>
      <c r="L209" s="779">
        <f t="shared" si="41"/>
        <v>0</v>
      </c>
      <c r="M209" s="779">
        <f t="shared" si="42"/>
        <v>0</v>
      </c>
      <c r="N209" s="784" t="s">
        <v>844</v>
      </c>
      <c r="O209" s="788">
        <v>43915</v>
      </c>
      <c r="P209" s="789"/>
      <c r="Q209" s="790"/>
      <c r="R209" s="783" t="s">
        <v>943</v>
      </c>
    </row>
    <row r="210" spans="1:22" ht="22.5" x14ac:dyDescent="0.2">
      <c r="A210" s="1320"/>
      <c r="B210" s="783" t="s">
        <v>845</v>
      </c>
      <c r="C210" s="860" t="s">
        <v>846</v>
      </c>
      <c r="D210" s="785">
        <v>13352000</v>
      </c>
      <c r="E210" s="786"/>
      <c r="F210" s="778">
        <v>13352000</v>
      </c>
      <c r="G210" s="786"/>
      <c r="H210" s="787"/>
      <c r="I210" s="786"/>
      <c r="J210" s="778">
        <f t="shared" si="40"/>
        <v>13352000</v>
      </c>
      <c r="K210" s="778"/>
      <c r="L210" s="779">
        <f t="shared" si="41"/>
        <v>0</v>
      </c>
      <c r="M210" s="779">
        <f t="shared" si="42"/>
        <v>0</v>
      </c>
      <c r="N210" s="784"/>
      <c r="O210" s="788"/>
      <c r="P210" s="789"/>
      <c r="Q210" s="790"/>
      <c r="R210" s="783" t="s">
        <v>1033</v>
      </c>
    </row>
    <row r="211" spans="1:22" x14ac:dyDescent="0.2">
      <c r="A211" s="1320"/>
      <c r="B211" s="783" t="s">
        <v>158</v>
      </c>
      <c r="C211" s="784" t="s">
        <v>441</v>
      </c>
      <c r="D211" s="785">
        <v>3542000</v>
      </c>
      <c r="E211" s="786"/>
      <c r="F211" s="778">
        <v>3542000</v>
      </c>
      <c r="G211" s="786"/>
      <c r="H211" s="787"/>
      <c r="I211" s="786"/>
      <c r="J211" s="778">
        <f t="shared" si="40"/>
        <v>3542000</v>
      </c>
      <c r="K211" s="778"/>
      <c r="L211" s="779">
        <f t="shared" si="41"/>
        <v>0</v>
      </c>
      <c r="M211" s="779">
        <f t="shared" si="42"/>
        <v>0</v>
      </c>
      <c r="N211" s="784"/>
      <c r="O211" s="788"/>
      <c r="P211" s="789"/>
      <c r="Q211" s="790"/>
      <c r="R211" s="783"/>
    </row>
    <row r="212" spans="1:22" x14ac:dyDescent="0.2">
      <c r="A212" s="1320"/>
      <c r="B212" s="783" t="s">
        <v>118</v>
      </c>
      <c r="C212" s="784" t="s">
        <v>301</v>
      </c>
      <c r="D212" s="785">
        <v>44855950</v>
      </c>
      <c r="E212" s="786"/>
      <c r="F212" s="778">
        <v>34855950</v>
      </c>
      <c r="G212" s="786">
        <v>10000000</v>
      </c>
      <c r="H212" s="787"/>
      <c r="I212" s="786"/>
      <c r="J212" s="778">
        <f t="shared" si="40"/>
        <v>44855950</v>
      </c>
      <c r="K212" s="778"/>
      <c r="L212" s="779">
        <f t="shared" si="41"/>
        <v>0</v>
      </c>
      <c r="M212" s="779">
        <f t="shared" si="42"/>
        <v>0</v>
      </c>
      <c r="N212" s="784"/>
      <c r="O212" s="788"/>
      <c r="P212" s="789"/>
      <c r="Q212" s="790"/>
      <c r="R212" s="783"/>
    </row>
    <row r="213" spans="1:22" x14ac:dyDescent="0.2">
      <c r="A213" s="1320"/>
      <c r="B213" s="783" t="s">
        <v>254</v>
      </c>
      <c r="C213" s="784" t="s">
        <v>299</v>
      </c>
      <c r="D213" s="785">
        <v>660000</v>
      </c>
      <c r="E213" s="786"/>
      <c r="F213" s="778">
        <v>660000</v>
      </c>
      <c r="G213" s="786"/>
      <c r="H213" s="787"/>
      <c r="I213" s="786"/>
      <c r="J213" s="778">
        <f t="shared" si="40"/>
        <v>660000</v>
      </c>
      <c r="K213" s="778"/>
      <c r="L213" s="779">
        <f t="shared" si="41"/>
        <v>0</v>
      </c>
      <c r="M213" s="779">
        <f t="shared" si="42"/>
        <v>0</v>
      </c>
      <c r="N213" s="784"/>
      <c r="O213" s="788"/>
      <c r="P213" s="789"/>
      <c r="Q213" s="790"/>
      <c r="R213" s="783"/>
    </row>
    <row r="214" spans="1:22" x14ac:dyDescent="0.2">
      <c r="A214" s="1320"/>
      <c r="B214" s="783" t="s">
        <v>170</v>
      </c>
      <c r="C214" s="784" t="s">
        <v>171</v>
      </c>
      <c r="D214" s="785"/>
      <c r="E214" s="786">
        <v>33332000</v>
      </c>
      <c r="F214" s="778">
        <v>33332000</v>
      </c>
      <c r="G214" s="786"/>
      <c r="H214" s="787"/>
      <c r="I214" s="786"/>
      <c r="J214" s="778">
        <f t="shared" si="40"/>
        <v>33332000</v>
      </c>
      <c r="K214" s="778"/>
      <c r="L214" s="779">
        <f t="shared" si="41"/>
        <v>0</v>
      </c>
      <c r="M214" s="779">
        <f t="shared" si="42"/>
        <v>0</v>
      </c>
      <c r="N214" s="784"/>
      <c r="O214" s="788"/>
      <c r="P214" s="789"/>
      <c r="Q214" s="790"/>
      <c r="R214" s="783" t="s">
        <v>171</v>
      </c>
    </row>
    <row r="215" spans="1:22" x14ac:dyDescent="0.2">
      <c r="A215" s="1320"/>
      <c r="B215" s="783" t="s">
        <v>250</v>
      </c>
      <c r="C215" s="784" t="s">
        <v>251</v>
      </c>
      <c r="D215" s="785">
        <v>5280000</v>
      </c>
      <c r="E215" s="786"/>
      <c r="F215" s="778">
        <v>5280000</v>
      </c>
      <c r="G215" s="786"/>
      <c r="H215" s="787"/>
      <c r="I215" s="786"/>
      <c r="J215" s="778">
        <f t="shared" si="40"/>
        <v>5280000</v>
      </c>
      <c r="K215" s="778"/>
      <c r="L215" s="779">
        <f t="shared" si="41"/>
        <v>0</v>
      </c>
      <c r="M215" s="779">
        <f t="shared" si="42"/>
        <v>0</v>
      </c>
      <c r="N215" s="784"/>
      <c r="O215" s="788"/>
      <c r="P215" s="789"/>
      <c r="Q215" s="790"/>
      <c r="R215" s="783" t="s">
        <v>943</v>
      </c>
    </row>
    <row r="216" spans="1:22" x14ac:dyDescent="0.2">
      <c r="A216" s="1320"/>
      <c r="B216" s="783" t="s">
        <v>849</v>
      </c>
      <c r="C216" s="784" t="s">
        <v>195</v>
      </c>
      <c r="D216" s="785">
        <v>2060000</v>
      </c>
      <c r="E216" s="786"/>
      <c r="F216" s="778">
        <v>2060000</v>
      </c>
      <c r="G216" s="786"/>
      <c r="H216" s="787"/>
      <c r="I216" s="786"/>
      <c r="J216" s="778">
        <f t="shared" si="40"/>
        <v>2060000</v>
      </c>
      <c r="K216" s="778"/>
      <c r="L216" s="779">
        <f>IF(E216="",D216-J216-K216,E216-J216-K216)</f>
        <v>0</v>
      </c>
      <c r="M216" s="779">
        <f>K216+L216</f>
        <v>0</v>
      </c>
      <c r="N216" s="784"/>
      <c r="O216" s="788"/>
      <c r="P216" s="789"/>
      <c r="Q216" s="790"/>
      <c r="R216" s="783"/>
    </row>
    <row r="217" spans="1:22" x14ac:dyDescent="0.2">
      <c r="A217" s="1320"/>
      <c r="B217" s="783" t="s">
        <v>257</v>
      </c>
      <c r="C217" s="784" t="s">
        <v>526</v>
      </c>
      <c r="D217" s="791">
        <f>J217</f>
        <v>8635500</v>
      </c>
      <c r="E217" s="786"/>
      <c r="F217" s="778">
        <v>7685000</v>
      </c>
      <c r="G217" s="786">
        <v>950500</v>
      </c>
      <c r="H217" s="787"/>
      <c r="I217" s="786"/>
      <c r="J217" s="778">
        <f t="shared" si="40"/>
        <v>8635500</v>
      </c>
      <c r="K217" s="778"/>
      <c r="L217" s="779">
        <f>IF(E217="",D217-J217-K217,E217-J217-K217)</f>
        <v>0</v>
      </c>
      <c r="M217" s="779">
        <f>K217+L217</f>
        <v>0</v>
      </c>
      <c r="N217" s="784"/>
      <c r="O217" s="788"/>
      <c r="P217" s="789"/>
      <c r="Q217" s="790"/>
      <c r="R217" s="783"/>
    </row>
    <row r="218" spans="1:22" x14ac:dyDescent="0.2">
      <c r="A218" s="1320"/>
      <c r="B218" s="783" t="s">
        <v>712</v>
      </c>
      <c r="C218" s="784" t="s">
        <v>956</v>
      </c>
      <c r="D218" s="785">
        <v>7568000</v>
      </c>
      <c r="E218" s="786"/>
      <c r="F218" s="808">
        <f>19004000-11436000</f>
        <v>7568000</v>
      </c>
      <c r="G218" s="786"/>
      <c r="H218" s="787"/>
      <c r="I218" s="786"/>
      <c r="J218" s="778">
        <f t="shared" si="40"/>
        <v>7568000</v>
      </c>
      <c r="K218" s="778"/>
      <c r="L218" s="779">
        <f>IF(E218="",D218-J218-K218,E218-J218-K218)</f>
        <v>0</v>
      </c>
      <c r="M218" s="779">
        <f>K218+L218</f>
        <v>0</v>
      </c>
      <c r="N218" s="784"/>
      <c r="O218" s="788"/>
      <c r="P218" s="789"/>
      <c r="Q218" s="790"/>
      <c r="R218" s="783"/>
    </row>
    <row r="219" spans="1:22" x14ac:dyDescent="0.2">
      <c r="A219" s="1320"/>
      <c r="B219" s="783" t="s">
        <v>1034</v>
      </c>
      <c r="C219" s="784" t="s">
        <v>1035</v>
      </c>
      <c r="D219" s="785">
        <v>1300000</v>
      </c>
      <c r="E219" s="786"/>
      <c r="F219" s="808">
        <v>1300000</v>
      </c>
      <c r="G219" s="786"/>
      <c r="H219" s="787"/>
      <c r="I219" s="786"/>
      <c r="J219" s="778">
        <f t="shared" si="40"/>
        <v>1300000</v>
      </c>
      <c r="K219" s="778"/>
      <c r="L219" s="779">
        <f>IF(E219="",D219-J219-K219,E219-J219-K219)</f>
        <v>0</v>
      </c>
      <c r="M219" s="779">
        <f>K219+L219</f>
        <v>0</v>
      </c>
      <c r="N219" s="784"/>
      <c r="O219" s="788"/>
      <c r="P219" s="789"/>
      <c r="Q219" s="790"/>
      <c r="R219" s="783"/>
    </row>
    <row r="220" spans="1:22" x14ac:dyDescent="0.2">
      <c r="A220" s="1320"/>
      <c r="B220" s="783" t="s">
        <v>1036</v>
      </c>
      <c r="C220" s="784" t="s">
        <v>1035</v>
      </c>
      <c r="D220" s="785">
        <v>9540000</v>
      </c>
      <c r="E220" s="786"/>
      <c r="F220" s="808">
        <v>9540000</v>
      </c>
      <c r="G220" s="786"/>
      <c r="H220" s="787"/>
      <c r="I220" s="786"/>
      <c r="J220" s="778">
        <f t="shared" si="40"/>
        <v>9540000</v>
      </c>
      <c r="K220" s="778"/>
      <c r="L220" s="779">
        <f>IF(E220="",D220-J220-K220,E220-J220-K220)</f>
        <v>0</v>
      </c>
      <c r="M220" s="779">
        <f>K220+L220</f>
        <v>0</v>
      </c>
      <c r="N220" s="784"/>
      <c r="O220" s="788"/>
      <c r="P220" s="789"/>
      <c r="Q220" s="790"/>
      <c r="R220" s="783"/>
    </row>
    <row r="221" spans="1:22" ht="11.25" hidden="1" customHeight="1" x14ac:dyDescent="0.2">
      <c r="A221" s="1320"/>
      <c r="B221" s="783"/>
      <c r="C221" s="784"/>
      <c r="D221" s="785"/>
      <c r="E221" s="786"/>
      <c r="F221" s="808"/>
      <c r="G221" s="786"/>
      <c r="H221" s="787"/>
      <c r="I221" s="786"/>
      <c r="J221" s="778"/>
      <c r="K221" s="778"/>
      <c r="L221" s="779"/>
      <c r="M221" s="779"/>
      <c r="N221" s="784"/>
      <c r="O221" s="788"/>
      <c r="P221" s="789"/>
      <c r="Q221" s="790"/>
      <c r="R221" s="783"/>
    </row>
    <row r="222" spans="1:22" x14ac:dyDescent="0.2">
      <c r="A222" s="1320"/>
      <c r="B222" s="783" t="s">
        <v>947</v>
      </c>
      <c r="C222" s="784"/>
      <c r="D222" s="785"/>
      <c r="E222" s="786"/>
      <c r="F222" s="778">
        <f>T222</f>
        <v>10380000</v>
      </c>
      <c r="G222" s="786"/>
      <c r="H222" s="787"/>
      <c r="I222" s="786"/>
      <c r="J222" s="778">
        <f>SUM(F222:I222)</f>
        <v>10380000</v>
      </c>
      <c r="K222" s="778"/>
      <c r="L222" s="779">
        <f>IF(E222="",D222-J222-K222,E222-J222-K222)</f>
        <v>-10380000</v>
      </c>
      <c r="M222" s="779">
        <f>IF(E222="",D222-J222+K222,E222-J222+K222)</f>
        <v>-10380000</v>
      </c>
      <c r="N222" s="784"/>
      <c r="O222" s="788"/>
      <c r="P222" s="789"/>
      <c r="Q222" s="790"/>
      <c r="R222" s="783"/>
      <c r="S222" s="751" t="s">
        <v>948</v>
      </c>
      <c r="T222" s="751">
        <f>SUM(T193:T218)</f>
        <v>10380000</v>
      </c>
    </row>
    <row r="223" spans="1:22" s="807" customFormat="1" x14ac:dyDescent="0.2">
      <c r="A223" s="811" t="s">
        <v>949</v>
      </c>
      <c r="B223" s="795" t="s">
        <v>1032</v>
      </c>
      <c r="C223" s="796"/>
      <c r="D223" s="797"/>
      <c r="E223" s="798"/>
      <c r="F223" s="799"/>
      <c r="G223" s="798"/>
      <c r="H223" s="800"/>
      <c r="I223" s="798"/>
      <c r="J223" s="812">
        <f>SUM(J192:J222)</f>
        <v>559185174</v>
      </c>
      <c r="K223" s="812">
        <f>SUM(K192:K222)</f>
        <v>0</v>
      </c>
      <c r="L223" s="812">
        <f>SUM(L192:L222)</f>
        <v>-10380000</v>
      </c>
      <c r="M223" s="812">
        <f>SUM(M192:M222)</f>
        <v>-10380000</v>
      </c>
      <c r="N223" s="796"/>
      <c r="O223" s="802"/>
      <c r="P223" s="803"/>
      <c r="Q223" s="804"/>
      <c r="R223" s="805"/>
      <c r="S223" s="806"/>
      <c r="T223" s="806"/>
      <c r="U223" s="806"/>
      <c r="V223" s="806"/>
    </row>
    <row r="224" spans="1:22" x14ac:dyDescent="0.2">
      <c r="A224" s="1321" t="s">
        <v>1037</v>
      </c>
      <c r="B224" s="783" t="s">
        <v>175</v>
      </c>
      <c r="C224" s="784" t="s">
        <v>416</v>
      </c>
      <c r="D224" s="774">
        <v>1777333</v>
      </c>
      <c r="E224" s="775">
        <v>1777333</v>
      </c>
      <c r="F224" s="776">
        <v>1777333</v>
      </c>
      <c r="G224" s="775"/>
      <c r="H224" s="777"/>
      <c r="I224" s="775"/>
      <c r="J224" s="776">
        <f>SUM(F224:I224)</f>
        <v>1777333</v>
      </c>
      <c r="K224" s="776"/>
      <c r="L224" s="779">
        <f>IF(E224="",D224-J224-K224,E224-J224-K224)</f>
        <v>0</v>
      </c>
      <c r="M224" s="779">
        <f>K224+L224</f>
        <v>0</v>
      </c>
      <c r="N224" s="773"/>
      <c r="O224" s="780"/>
      <c r="P224" s="781"/>
      <c r="Q224" s="782"/>
      <c r="R224" s="783" t="s">
        <v>943</v>
      </c>
      <c r="S224" s="751" t="s">
        <v>852</v>
      </c>
    </row>
    <row r="225" spans="1:20" x14ac:dyDescent="0.2">
      <c r="A225" s="1320"/>
      <c r="B225" s="783" t="s">
        <v>257</v>
      </c>
      <c r="C225" s="784" t="s">
        <v>286</v>
      </c>
      <c r="D225" s="791">
        <f>J225</f>
        <v>17548000</v>
      </c>
      <c r="E225" s="786"/>
      <c r="F225" s="778">
        <v>17548000</v>
      </c>
      <c r="G225" s="786"/>
      <c r="H225" s="787"/>
      <c r="I225" s="786"/>
      <c r="J225" s="778">
        <f>SUM(F225:I225)</f>
        <v>17548000</v>
      </c>
      <c r="K225" s="778"/>
      <c r="L225" s="779">
        <f t="shared" ref="L225:L237" si="43">IF(E225="",D225-J225-K225,E225-J225-K225)</f>
        <v>0</v>
      </c>
      <c r="M225" s="779">
        <f t="shared" ref="M225:M237" si="44">K225+L225</f>
        <v>0</v>
      </c>
      <c r="N225" s="784"/>
      <c r="O225" s="788"/>
      <c r="P225" s="789"/>
      <c r="Q225" s="790"/>
      <c r="R225" s="783"/>
      <c r="S225" s="751" t="s">
        <v>1003</v>
      </c>
      <c r="T225" s="751">
        <v>3660000</v>
      </c>
    </row>
    <row r="226" spans="1:20" x14ac:dyDescent="0.2">
      <c r="A226" s="1320"/>
      <c r="B226" s="783" t="s">
        <v>31</v>
      </c>
      <c r="C226" s="784" t="s">
        <v>195</v>
      </c>
      <c r="D226" s="785">
        <v>123474500</v>
      </c>
      <c r="E226" s="786">
        <v>143590000</v>
      </c>
      <c r="F226" s="778">
        <v>30000000</v>
      </c>
      <c r="G226" s="786">
        <v>50000000</v>
      </c>
      <c r="H226" s="787">
        <v>63590000</v>
      </c>
      <c r="I226" s="786"/>
      <c r="J226" s="778">
        <f t="shared" ref="J226:J253" si="45">SUM(F226:I226)</f>
        <v>143590000</v>
      </c>
      <c r="K226" s="778"/>
      <c r="L226" s="779">
        <f t="shared" si="43"/>
        <v>0</v>
      </c>
      <c r="M226" s="779">
        <f t="shared" si="44"/>
        <v>0</v>
      </c>
      <c r="N226" s="784"/>
      <c r="O226" s="788"/>
      <c r="P226" s="789"/>
      <c r="Q226" s="790"/>
      <c r="R226" s="783"/>
      <c r="S226" s="751" t="s">
        <v>1004</v>
      </c>
      <c r="T226" s="751">
        <v>6160000</v>
      </c>
    </row>
    <row r="227" spans="1:20" x14ac:dyDescent="0.2">
      <c r="A227" s="1320"/>
      <c r="B227" s="783" t="s">
        <v>215</v>
      </c>
      <c r="C227" s="784" t="s">
        <v>853</v>
      </c>
      <c r="D227" s="785">
        <v>159541961</v>
      </c>
      <c r="E227" s="786">
        <v>173442227</v>
      </c>
      <c r="F227" s="778">
        <v>79770980</v>
      </c>
      <c r="G227" s="786">
        <v>93671247</v>
      </c>
      <c r="H227" s="787"/>
      <c r="I227" s="786"/>
      <c r="J227" s="778">
        <f t="shared" si="45"/>
        <v>173442227</v>
      </c>
      <c r="K227" s="778"/>
      <c r="L227" s="779">
        <f t="shared" si="43"/>
        <v>0</v>
      </c>
      <c r="M227" s="779">
        <f t="shared" si="44"/>
        <v>0</v>
      </c>
      <c r="N227" s="784"/>
      <c r="O227" s="788"/>
      <c r="P227" s="789"/>
      <c r="Q227" s="790"/>
      <c r="R227" s="783" t="s">
        <v>943</v>
      </c>
      <c r="S227" s="751" t="s">
        <v>1018</v>
      </c>
      <c r="T227" s="751">
        <v>4185000</v>
      </c>
    </row>
    <row r="228" spans="1:20" x14ac:dyDescent="0.2">
      <c r="A228" s="1320"/>
      <c r="B228" s="783" t="s">
        <v>427</v>
      </c>
      <c r="C228" s="784" t="s">
        <v>855</v>
      </c>
      <c r="D228" s="785">
        <v>106370000</v>
      </c>
      <c r="E228" s="786">
        <v>126164500</v>
      </c>
      <c r="F228" s="778">
        <v>31911000</v>
      </c>
      <c r="G228" s="778">
        <v>55844250</v>
      </c>
      <c r="H228" s="787">
        <v>38409250</v>
      </c>
      <c r="I228" s="786"/>
      <c r="J228" s="778">
        <f t="shared" si="45"/>
        <v>126164500</v>
      </c>
      <c r="K228" s="778"/>
      <c r="L228" s="779">
        <f t="shared" si="43"/>
        <v>0</v>
      </c>
      <c r="M228" s="779">
        <f t="shared" si="44"/>
        <v>0</v>
      </c>
      <c r="N228" s="784" t="s">
        <v>856</v>
      </c>
      <c r="O228" s="788">
        <v>43908</v>
      </c>
      <c r="P228" s="789"/>
      <c r="Q228" s="790"/>
      <c r="R228" s="783" t="s">
        <v>943</v>
      </c>
      <c r="S228" s="751" t="s">
        <v>1019</v>
      </c>
      <c r="T228" s="751">
        <v>4060000</v>
      </c>
    </row>
    <row r="229" spans="1:20" x14ac:dyDescent="0.2">
      <c r="A229" s="1320"/>
      <c r="B229" s="783" t="s">
        <v>155</v>
      </c>
      <c r="C229" s="784" t="s">
        <v>156</v>
      </c>
      <c r="D229" s="785"/>
      <c r="E229" s="786">
        <v>51683600</v>
      </c>
      <c r="F229" s="778">
        <v>4080000</v>
      </c>
      <c r="G229" s="786">
        <v>17200000</v>
      </c>
      <c r="H229" s="787">
        <v>30403600</v>
      </c>
      <c r="I229" s="786"/>
      <c r="J229" s="778">
        <f t="shared" si="45"/>
        <v>51683600</v>
      </c>
      <c r="K229" s="778"/>
      <c r="L229" s="779">
        <f t="shared" si="43"/>
        <v>0</v>
      </c>
      <c r="M229" s="779">
        <f t="shared" si="44"/>
        <v>0</v>
      </c>
      <c r="N229" s="784"/>
      <c r="O229" s="788"/>
      <c r="P229" s="789"/>
      <c r="Q229" s="790"/>
      <c r="R229" s="783"/>
      <c r="S229" s="751" t="s">
        <v>1016</v>
      </c>
      <c r="T229" s="751">
        <v>3031500</v>
      </c>
    </row>
    <row r="230" spans="1:20" x14ac:dyDescent="0.2">
      <c r="A230" s="1320"/>
      <c r="B230" s="783" t="s">
        <v>164</v>
      </c>
      <c r="C230" s="784" t="s">
        <v>165</v>
      </c>
      <c r="D230" s="785">
        <v>114900000</v>
      </c>
      <c r="E230" s="786">
        <v>174295000</v>
      </c>
      <c r="F230" s="778">
        <v>45960000</v>
      </c>
      <c r="G230" s="786">
        <v>71904000</v>
      </c>
      <c r="H230" s="787">
        <v>56431000</v>
      </c>
      <c r="I230" s="786"/>
      <c r="J230" s="778">
        <f t="shared" si="45"/>
        <v>174295000</v>
      </c>
      <c r="K230" s="778"/>
      <c r="L230" s="779">
        <f t="shared" si="43"/>
        <v>0</v>
      </c>
      <c r="M230" s="779">
        <f t="shared" si="44"/>
        <v>0</v>
      </c>
      <c r="N230" s="784"/>
      <c r="O230" s="788"/>
      <c r="P230" s="789"/>
      <c r="Q230" s="790"/>
      <c r="R230" s="783" t="s">
        <v>165</v>
      </c>
      <c r="S230" s="751" t="s">
        <v>1020</v>
      </c>
      <c r="T230" s="751">
        <v>2720000</v>
      </c>
    </row>
    <row r="231" spans="1:20" x14ac:dyDescent="0.2">
      <c r="A231" s="1320"/>
      <c r="B231" s="783" t="s">
        <v>167</v>
      </c>
      <c r="C231" s="784" t="s">
        <v>708</v>
      </c>
      <c r="D231" s="785">
        <v>3970000</v>
      </c>
      <c r="E231" s="786"/>
      <c r="F231" s="778">
        <v>3970000</v>
      </c>
      <c r="G231" s="786"/>
      <c r="H231" s="787"/>
      <c r="I231" s="786"/>
      <c r="J231" s="778">
        <f t="shared" si="45"/>
        <v>3970000</v>
      </c>
      <c r="K231" s="778"/>
      <c r="L231" s="779">
        <f t="shared" si="43"/>
        <v>0</v>
      </c>
      <c r="M231" s="779">
        <f t="shared" si="44"/>
        <v>0</v>
      </c>
      <c r="N231" s="784"/>
      <c r="O231" s="788"/>
      <c r="P231" s="789"/>
      <c r="Q231" s="790"/>
      <c r="R231" s="783" t="s">
        <v>708</v>
      </c>
      <c r="S231" s="751" t="s">
        <v>1021</v>
      </c>
      <c r="T231" s="751">
        <v>4158000</v>
      </c>
    </row>
    <row r="232" spans="1:20" x14ac:dyDescent="0.2">
      <c r="A232" s="1320"/>
      <c r="B232" s="783" t="s">
        <v>394</v>
      </c>
      <c r="C232" s="784" t="s">
        <v>162</v>
      </c>
      <c r="D232" s="785">
        <v>144000000</v>
      </c>
      <c r="E232" s="786">
        <v>144000000</v>
      </c>
      <c r="F232" s="778">
        <v>72000000</v>
      </c>
      <c r="G232" s="786">
        <v>72000000</v>
      </c>
      <c r="H232" s="787"/>
      <c r="I232" s="786"/>
      <c r="J232" s="778">
        <f t="shared" si="45"/>
        <v>144000000</v>
      </c>
      <c r="K232" s="778"/>
      <c r="L232" s="779">
        <f t="shared" si="43"/>
        <v>0</v>
      </c>
      <c r="M232" s="779">
        <f t="shared" si="44"/>
        <v>0</v>
      </c>
      <c r="N232" s="784" t="s">
        <v>801</v>
      </c>
      <c r="O232" s="788">
        <v>43876</v>
      </c>
      <c r="P232" s="789"/>
      <c r="Q232" s="790"/>
      <c r="R232" s="783"/>
      <c r="S232" s="751" t="s">
        <v>1005</v>
      </c>
      <c r="T232" s="751">
        <v>4236000</v>
      </c>
    </row>
    <row r="233" spans="1:20" x14ac:dyDescent="0.2">
      <c r="A233" s="1320"/>
      <c r="B233" s="783" t="s">
        <v>346</v>
      </c>
      <c r="C233" s="784" t="s">
        <v>857</v>
      </c>
      <c r="D233" s="785">
        <v>80787830</v>
      </c>
      <c r="E233" s="786"/>
      <c r="F233" s="778">
        <v>40393915</v>
      </c>
      <c r="G233" s="786"/>
      <c r="H233" s="787"/>
      <c r="I233" s="786"/>
      <c r="J233" s="778">
        <f t="shared" si="45"/>
        <v>40393915</v>
      </c>
      <c r="K233" s="778"/>
      <c r="L233" s="779">
        <f t="shared" si="43"/>
        <v>40393915</v>
      </c>
      <c r="M233" s="779">
        <f t="shared" si="44"/>
        <v>40393915</v>
      </c>
      <c r="N233" s="784"/>
      <c r="O233" s="788"/>
      <c r="P233" s="789"/>
      <c r="Q233" s="790"/>
      <c r="R233" s="783"/>
      <c r="S233" s="751" t="s">
        <v>1006</v>
      </c>
      <c r="T233" s="751">
        <v>3692000</v>
      </c>
    </row>
    <row r="234" spans="1:20" x14ac:dyDescent="0.2">
      <c r="A234" s="1320"/>
      <c r="B234" s="783" t="s">
        <v>858</v>
      </c>
      <c r="C234" s="784" t="s">
        <v>859</v>
      </c>
      <c r="D234" s="791">
        <v>135000000</v>
      </c>
      <c r="E234" s="786"/>
      <c r="F234" s="778">
        <v>40500000</v>
      </c>
      <c r="G234" s="786">
        <v>54000000</v>
      </c>
      <c r="H234" s="787"/>
      <c r="I234" s="786"/>
      <c r="J234" s="778">
        <f t="shared" si="45"/>
        <v>94500000</v>
      </c>
      <c r="K234" s="778"/>
      <c r="L234" s="779">
        <f t="shared" si="43"/>
        <v>40500000</v>
      </c>
      <c r="M234" s="779">
        <f t="shared" si="44"/>
        <v>40500000</v>
      </c>
      <c r="N234" s="784" t="s">
        <v>860</v>
      </c>
      <c r="O234" s="788">
        <v>43909</v>
      </c>
      <c r="P234" s="789"/>
      <c r="Q234" s="790"/>
      <c r="R234" s="783"/>
      <c r="S234" s="751" t="s">
        <v>1008</v>
      </c>
      <c r="T234" s="751">
        <v>940000</v>
      </c>
    </row>
    <row r="235" spans="1:20" x14ac:dyDescent="0.2">
      <c r="A235" s="1320"/>
      <c r="B235" s="783" t="s">
        <v>257</v>
      </c>
      <c r="C235" s="784" t="s">
        <v>286</v>
      </c>
      <c r="D235" s="791"/>
      <c r="E235" s="786">
        <v>29114267</v>
      </c>
      <c r="F235" s="778">
        <v>29114267</v>
      </c>
      <c r="G235" s="786"/>
      <c r="H235" s="787"/>
      <c r="I235" s="786"/>
      <c r="J235" s="778">
        <f t="shared" si="45"/>
        <v>29114267</v>
      </c>
      <c r="K235" s="778"/>
      <c r="L235" s="779">
        <f t="shared" si="43"/>
        <v>0</v>
      </c>
      <c r="M235" s="779">
        <f t="shared" si="44"/>
        <v>0</v>
      </c>
      <c r="N235" s="784"/>
      <c r="O235" s="788"/>
      <c r="P235" s="789"/>
      <c r="Q235" s="790"/>
      <c r="R235" s="783"/>
      <c r="S235" s="751" t="s">
        <v>960</v>
      </c>
      <c r="T235" s="751">
        <v>1290000</v>
      </c>
    </row>
    <row r="236" spans="1:20" x14ac:dyDescent="0.2">
      <c r="A236" s="1320"/>
      <c r="B236" s="783" t="s">
        <v>861</v>
      </c>
      <c r="C236" s="784" t="s">
        <v>526</v>
      </c>
      <c r="D236" s="791">
        <f>J236</f>
        <v>50000</v>
      </c>
      <c r="E236" s="786"/>
      <c r="F236" s="778">
        <v>50000</v>
      </c>
      <c r="G236" s="786"/>
      <c r="H236" s="787"/>
      <c r="I236" s="786"/>
      <c r="J236" s="778">
        <f t="shared" si="45"/>
        <v>50000</v>
      </c>
      <c r="K236" s="778"/>
      <c r="L236" s="779">
        <f t="shared" si="43"/>
        <v>0</v>
      </c>
      <c r="M236" s="779">
        <f t="shared" si="44"/>
        <v>0</v>
      </c>
      <c r="N236" s="784"/>
      <c r="O236" s="788"/>
      <c r="P236" s="789"/>
      <c r="Q236" s="790"/>
      <c r="R236" s="783"/>
      <c r="S236" s="751" t="s">
        <v>953</v>
      </c>
      <c r="T236" s="751">
        <v>500000</v>
      </c>
    </row>
    <row r="237" spans="1:20" x14ac:dyDescent="0.2">
      <c r="A237" s="1320"/>
      <c r="B237" s="783" t="s">
        <v>828</v>
      </c>
      <c r="C237" s="784" t="s">
        <v>863</v>
      </c>
      <c r="D237" s="791">
        <f>J237</f>
        <v>180000</v>
      </c>
      <c r="E237" s="786"/>
      <c r="F237" s="778">
        <v>180000</v>
      </c>
      <c r="G237" s="786"/>
      <c r="H237" s="787"/>
      <c r="I237" s="786"/>
      <c r="J237" s="778">
        <f t="shared" si="45"/>
        <v>180000</v>
      </c>
      <c r="K237" s="778"/>
      <c r="L237" s="779">
        <f t="shared" si="43"/>
        <v>0</v>
      </c>
      <c r="M237" s="779">
        <f t="shared" si="44"/>
        <v>0</v>
      </c>
      <c r="N237" s="784"/>
      <c r="O237" s="788"/>
      <c r="P237" s="789"/>
      <c r="Q237" s="790"/>
      <c r="R237" s="783"/>
      <c r="S237" s="751" t="s">
        <v>954</v>
      </c>
      <c r="T237" s="751">
        <v>300000</v>
      </c>
    </row>
    <row r="238" spans="1:20" x14ac:dyDescent="0.2">
      <c r="A238" s="1320"/>
      <c r="B238" s="783" t="s">
        <v>292</v>
      </c>
      <c r="C238" s="784" t="s">
        <v>864</v>
      </c>
      <c r="D238" s="791">
        <v>47600000</v>
      </c>
      <c r="E238" s="786">
        <v>47600000</v>
      </c>
      <c r="F238" s="778">
        <v>33320000</v>
      </c>
      <c r="G238" s="786">
        <v>14280000</v>
      </c>
      <c r="H238" s="787"/>
      <c r="I238" s="786"/>
      <c r="J238" s="778">
        <f t="shared" si="45"/>
        <v>47600000</v>
      </c>
      <c r="K238" s="778"/>
      <c r="L238" s="779">
        <f t="shared" ref="L238:L255" si="46">IF(E238="",D238-J238-K238,E238-J238-K238)</f>
        <v>0</v>
      </c>
      <c r="M238" s="779">
        <f t="shared" ref="M238:M255" si="47">K238+L238</f>
        <v>0</v>
      </c>
      <c r="N238" s="784"/>
      <c r="O238" s="788"/>
      <c r="P238" s="789"/>
      <c r="Q238" s="790"/>
      <c r="R238" s="783"/>
    </row>
    <row r="239" spans="1:20" x14ac:dyDescent="0.2">
      <c r="A239" s="1320"/>
      <c r="B239" s="783" t="s">
        <v>92</v>
      </c>
      <c r="C239" s="784" t="s">
        <v>865</v>
      </c>
      <c r="D239" s="785">
        <v>13335300</v>
      </c>
      <c r="E239" s="786"/>
      <c r="F239" s="778">
        <v>6667650</v>
      </c>
      <c r="G239" s="786"/>
      <c r="H239" s="787"/>
      <c r="I239" s="786"/>
      <c r="J239" s="778">
        <f t="shared" si="45"/>
        <v>6667650</v>
      </c>
      <c r="K239" s="778"/>
      <c r="L239" s="779">
        <f t="shared" si="46"/>
        <v>6667650</v>
      </c>
      <c r="M239" s="779">
        <f t="shared" si="47"/>
        <v>6667650</v>
      </c>
      <c r="N239" s="784"/>
      <c r="O239" s="788"/>
      <c r="P239" s="789"/>
      <c r="Q239" s="790"/>
      <c r="R239" s="783" t="s">
        <v>865</v>
      </c>
    </row>
    <row r="240" spans="1:20" x14ac:dyDescent="0.2">
      <c r="A240" s="1320"/>
      <c r="B240" s="783" t="s">
        <v>866</v>
      </c>
      <c r="C240" s="784" t="s">
        <v>171</v>
      </c>
      <c r="D240" s="785">
        <v>2820000</v>
      </c>
      <c r="E240" s="786"/>
      <c r="F240" s="778">
        <v>2820000</v>
      </c>
      <c r="G240" s="786"/>
      <c r="H240" s="787"/>
      <c r="I240" s="786"/>
      <c r="J240" s="778">
        <f t="shared" si="45"/>
        <v>2820000</v>
      </c>
      <c r="K240" s="778"/>
      <c r="L240" s="779">
        <f t="shared" si="46"/>
        <v>0</v>
      </c>
      <c r="M240" s="779">
        <f t="shared" si="47"/>
        <v>0</v>
      </c>
      <c r="N240" s="784"/>
      <c r="O240" s="788"/>
      <c r="P240" s="789"/>
      <c r="Q240" s="790"/>
      <c r="R240" s="783" t="s">
        <v>171</v>
      </c>
    </row>
    <row r="241" spans="1:22" x14ac:dyDescent="0.2">
      <c r="A241" s="1320"/>
      <c r="B241" s="783" t="s">
        <v>167</v>
      </c>
      <c r="C241" s="784" t="s">
        <v>708</v>
      </c>
      <c r="D241" s="791">
        <v>1100000</v>
      </c>
      <c r="E241" s="786"/>
      <c r="F241" s="778">
        <v>1100000</v>
      </c>
      <c r="G241" s="786"/>
      <c r="H241" s="787"/>
      <c r="I241" s="786"/>
      <c r="J241" s="778">
        <f t="shared" si="45"/>
        <v>1100000</v>
      </c>
      <c r="K241" s="778"/>
      <c r="L241" s="779">
        <f t="shared" si="46"/>
        <v>0</v>
      </c>
      <c r="M241" s="779">
        <f t="shared" si="47"/>
        <v>0</v>
      </c>
      <c r="N241" s="784"/>
      <c r="O241" s="788"/>
      <c r="P241" s="789"/>
      <c r="Q241" s="790"/>
      <c r="R241" s="783"/>
    </row>
    <row r="242" spans="1:22" x14ac:dyDescent="0.2">
      <c r="A242" s="1320"/>
      <c r="B242" s="783" t="s">
        <v>867</v>
      </c>
      <c r="C242" s="784" t="s">
        <v>868</v>
      </c>
      <c r="D242" s="791">
        <v>16269000</v>
      </c>
      <c r="E242" s="786"/>
      <c r="F242" s="778">
        <v>16269000</v>
      </c>
      <c r="G242" s="786"/>
      <c r="H242" s="787"/>
      <c r="I242" s="786"/>
      <c r="J242" s="778">
        <f t="shared" si="45"/>
        <v>16269000</v>
      </c>
      <c r="K242" s="778"/>
      <c r="L242" s="779">
        <f t="shared" si="46"/>
        <v>0</v>
      </c>
      <c r="M242" s="779">
        <f t="shared" si="47"/>
        <v>0</v>
      </c>
      <c r="N242" s="784"/>
      <c r="O242" s="788"/>
      <c r="P242" s="789"/>
      <c r="Q242" s="790"/>
      <c r="R242" s="783"/>
    </row>
    <row r="243" spans="1:22" x14ac:dyDescent="0.2">
      <c r="A243" s="1320"/>
      <c r="B243" s="783" t="s">
        <v>170</v>
      </c>
      <c r="C243" s="784" t="s">
        <v>171</v>
      </c>
      <c r="D243" s="785"/>
      <c r="E243" s="786">
        <v>236605181</v>
      </c>
      <c r="F243" s="778">
        <v>236605181</v>
      </c>
      <c r="G243" s="786"/>
      <c r="H243" s="787"/>
      <c r="I243" s="786"/>
      <c r="J243" s="778">
        <f t="shared" si="45"/>
        <v>236605181</v>
      </c>
      <c r="K243" s="778"/>
      <c r="L243" s="779">
        <f t="shared" si="46"/>
        <v>0</v>
      </c>
      <c r="M243" s="779">
        <f t="shared" si="47"/>
        <v>0</v>
      </c>
      <c r="N243" s="784"/>
      <c r="O243" s="788"/>
      <c r="P243" s="789"/>
      <c r="Q243" s="790"/>
      <c r="R243" s="783" t="s">
        <v>171</v>
      </c>
    </row>
    <row r="244" spans="1:22" ht="15" customHeight="1" x14ac:dyDescent="0.2">
      <c r="A244" s="1320"/>
      <c r="B244" s="783" t="s">
        <v>118</v>
      </c>
      <c r="C244" s="784" t="s">
        <v>301</v>
      </c>
      <c r="D244" s="791">
        <v>132100000</v>
      </c>
      <c r="E244" s="786">
        <v>125489700</v>
      </c>
      <c r="F244" s="778">
        <v>40000000</v>
      </c>
      <c r="G244" s="786">
        <v>85489700</v>
      </c>
      <c r="H244" s="787"/>
      <c r="I244" s="786"/>
      <c r="J244" s="778">
        <f t="shared" si="45"/>
        <v>125489700</v>
      </c>
      <c r="K244" s="778"/>
      <c r="L244" s="779">
        <f t="shared" si="46"/>
        <v>0</v>
      </c>
      <c r="M244" s="779">
        <f t="shared" si="47"/>
        <v>0</v>
      </c>
      <c r="N244" s="784"/>
      <c r="O244" s="788"/>
      <c r="P244" s="789"/>
      <c r="Q244" s="790"/>
      <c r="R244" s="783"/>
    </row>
    <row r="245" spans="1:22" ht="15" customHeight="1" x14ac:dyDescent="0.2">
      <c r="A245" s="1320" t="s">
        <v>1037</v>
      </c>
      <c r="B245" s="783" t="s">
        <v>869</v>
      </c>
      <c r="C245" s="784" t="s">
        <v>693</v>
      </c>
      <c r="D245" s="791">
        <f>J245</f>
        <v>1800000</v>
      </c>
      <c r="E245" s="786"/>
      <c r="F245" s="778">
        <v>1800000</v>
      </c>
      <c r="G245" s="786"/>
      <c r="H245" s="787"/>
      <c r="I245" s="786"/>
      <c r="J245" s="778">
        <f t="shared" si="45"/>
        <v>1800000</v>
      </c>
      <c r="K245" s="778"/>
      <c r="L245" s="779">
        <f t="shared" si="46"/>
        <v>0</v>
      </c>
      <c r="M245" s="779">
        <f t="shared" si="47"/>
        <v>0</v>
      </c>
      <c r="N245" s="784"/>
      <c r="O245" s="788"/>
      <c r="P245" s="789"/>
      <c r="Q245" s="790"/>
      <c r="R245" s="783"/>
    </row>
    <row r="246" spans="1:22" x14ac:dyDescent="0.2">
      <c r="A246" s="1320"/>
      <c r="B246" s="783" t="s">
        <v>172</v>
      </c>
      <c r="C246" s="784" t="s">
        <v>173</v>
      </c>
      <c r="D246" s="791">
        <v>6480000</v>
      </c>
      <c r="E246" s="786"/>
      <c r="F246" s="778">
        <v>6480000</v>
      </c>
      <c r="G246" s="786"/>
      <c r="H246" s="787"/>
      <c r="I246" s="786"/>
      <c r="J246" s="778">
        <f t="shared" si="45"/>
        <v>6480000</v>
      </c>
      <c r="K246" s="778"/>
      <c r="L246" s="779">
        <f t="shared" si="46"/>
        <v>0</v>
      </c>
      <c r="M246" s="779">
        <f t="shared" si="47"/>
        <v>0</v>
      </c>
      <c r="N246" s="784"/>
      <c r="O246" s="788"/>
      <c r="P246" s="789"/>
      <c r="Q246" s="790"/>
      <c r="R246" s="783"/>
    </row>
    <row r="247" spans="1:22" ht="15" customHeight="1" x14ac:dyDescent="0.2">
      <c r="A247" s="1320"/>
      <c r="B247" s="783" t="s">
        <v>257</v>
      </c>
      <c r="C247" s="784" t="s">
        <v>870</v>
      </c>
      <c r="D247" s="791">
        <f>J247</f>
        <v>6222000</v>
      </c>
      <c r="E247" s="786"/>
      <c r="F247" s="778">
        <v>6222000</v>
      </c>
      <c r="G247" s="786"/>
      <c r="H247" s="787"/>
      <c r="I247" s="786"/>
      <c r="J247" s="778">
        <f t="shared" si="45"/>
        <v>6222000</v>
      </c>
      <c r="K247" s="778"/>
      <c r="L247" s="779">
        <f t="shared" si="46"/>
        <v>0</v>
      </c>
      <c r="M247" s="779">
        <f t="shared" si="47"/>
        <v>0</v>
      </c>
      <c r="N247" s="784"/>
      <c r="O247" s="788"/>
      <c r="P247" s="789"/>
      <c r="Q247" s="790"/>
      <c r="R247" s="783"/>
    </row>
    <row r="248" spans="1:22" x14ac:dyDescent="0.2">
      <c r="A248" s="1320"/>
      <c r="B248" s="783" t="s">
        <v>257</v>
      </c>
      <c r="C248" s="784" t="s">
        <v>871</v>
      </c>
      <c r="D248" s="791">
        <f>J248</f>
        <v>18147750</v>
      </c>
      <c r="E248" s="786"/>
      <c r="F248" s="778">
        <v>18147750</v>
      </c>
      <c r="G248" s="786"/>
      <c r="H248" s="787"/>
      <c r="I248" s="786"/>
      <c r="J248" s="778">
        <f t="shared" si="45"/>
        <v>18147750</v>
      </c>
      <c r="K248" s="778"/>
      <c r="L248" s="779">
        <f t="shared" si="46"/>
        <v>0</v>
      </c>
      <c r="M248" s="779">
        <f t="shared" si="47"/>
        <v>0</v>
      </c>
      <c r="N248" s="784"/>
      <c r="O248" s="788"/>
      <c r="P248" s="789"/>
      <c r="Q248" s="790"/>
      <c r="R248" s="783"/>
    </row>
    <row r="249" spans="1:22" x14ac:dyDescent="0.2">
      <c r="A249" s="1320"/>
      <c r="B249" s="783" t="s">
        <v>872</v>
      </c>
      <c r="C249" s="784" t="s">
        <v>171</v>
      </c>
      <c r="D249" s="785">
        <v>1850000</v>
      </c>
      <c r="E249" s="786"/>
      <c r="F249" s="778">
        <v>1850000</v>
      </c>
      <c r="G249" s="786"/>
      <c r="H249" s="787"/>
      <c r="I249" s="786"/>
      <c r="J249" s="778">
        <f t="shared" si="45"/>
        <v>1850000</v>
      </c>
      <c r="K249" s="778"/>
      <c r="L249" s="779">
        <f t="shared" si="46"/>
        <v>0</v>
      </c>
      <c r="M249" s="779">
        <f t="shared" si="47"/>
        <v>0</v>
      </c>
      <c r="N249" s="784"/>
      <c r="O249" s="788"/>
      <c r="P249" s="789"/>
      <c r="Q249" s="790"/>
      <c r="R249" s="783" t="s">
        <v>171</v>
      </c>
    </row>
    <row r="250" spans="1:22" x14ac:dyDescent="0.2">
      <c r="A250" s="1320"/>
      <c r="B250" s="783" t="s">
        <v>873</v>
      </c>
      <c r="C250" s="784" t="s">
        <v>874</v>
      </c>
      <c r="D250" s="785">
        <v>1500000</v>
      </c>
      <c r="E250" s="786"/>
      <c r="F250" s="778">
        <v>1500000</v>
      </c>
      <c r="G250" s="786"/>
      <c r="H250" s="787"/>
      <c r="I250" s="786"/>
      <c r="J250" s="778">
        <f t="shared" si="45"/>
        <v>1500000</v>
      </c>
      <c r="K250" s="778"/>
      <c r="L250" s="779">
        <f t="shared" si="46"/>
        <v>0</v>
      </c>
      <c r="M250" s="779">
        <f t="shared" si="47"/>
        <v>0</v>
      </c>
      <c r="N250" s="784"/>
      <c r="O250" s="788"/>
      <c r="P250" s="789"/>
      <c r="Q250" s="790"/>
      <c r="R250" s="783" t="s">
        <v>874</v>
      </c>
    </row>
    <row r="251" spans="1:22" x14ac:dyDescent="0.2">
      <c r="A251" s="1320"/>
      <c r="B251" s="783" t="s">
        <v>740</v>
      </c>
      <c r="C251" s="784" t="s">
        <v>397</v>
      </c>
      <c r="D251" s="791">
        <v>544500</v>
      </c>
      <c r="E251" s="786"/>
      <c r="F251" s="778">
        <v>544500</v>
      </c>
      <c r="G251" s="786"/>
      <c r="H251" s="787"/>
      <c r="I251" s="786"/>
      <c r="J251" s="778">
        <f t="shared" si="45"/>
        <v>544500</v>
      </c>
      <c r="K251" s="778"/>
      <c r="L251" s="779">
        <f t="shared" si="46"/>
        <v>0</v>
      </c>
      <c r="M251" s="779">
        <f t="shared" si="47"/>
        <v>0</v>
      </c>
      <c r="N251" s="784"/>
      <c r="O251" s="788"/>
      <c r="P251" s="789"/>
      <c r="Q251" s="790"/>
      <c r="R251" s="783"/>
    </row>
    <row r="252" spans="1:22" x14ac:dyDescent="0.2">
      <c r="A252" s="1320"/>
      <c r="B252" s="783" t="s">
        <v>247</v>
      </c>
      <c r="C252" s="784" t="s">
        <v>875</v>
      </c>
      <c r="D252" s="785">
        <v>11990000</v>
      </c>
      <c r="E252" s="786"/>
      <c r="F252" s="778">
        <v>11990000</v>
      </c>
      <c r="G252" s="786"/>
      <c r="H252" s="787"/>
      <c r="I252" s="786"/>
      <c r="J252" s="778">
        <f t="shared" si="45"/>
        <v>11990000</v>
      </c>
      <c r="K252" s="778"/>
      <c r="L252" s="779">
        <f t="shared" si="46"/>
        <v>0</v>
      </c>
      <c r="M252" s="779">
        <f t="shared" si="47"/>
        <v>0</v>
      </c>
      <c r="N252" s="784"/>
      <c r="O252" s="788"/>
      <c r="P252" s="789"/>
      <c r="Q252" s="790"/>
      <c r="R252" s="783" t="s">
        <v>943</v>
      </c>
    </row>
    <row r="253" spans="1:22" x14ac:dyDescent="0.2">
      <c r="A253" s="1320"/>
      <c r="B253" s="783" t="s">
        <v>607</v>
      </c>
      <c r="C253" s="784" t="s">
        <v>877</v>
      </c>
      <c r="D253" s="791">
        <f>J253</f>
        <v>5383000</v>
      </c>
      <c r="E253" s="786"/>
      <c r="F253" s="778">
        <v>5383000</v>
      </c>
      <c r="G253" s="786"/>
      <c r="H253" s="787"/>
      <c r="I253" s="786"/>
      <c r="J253" s="778">
        <f t="shared" si="45"/>
        <v>5383000</v>
      </c>
      <c r="K253" s="778"/>
      <c r="L253" s="779">
        <f t="shared" si="46"/>
        <v>0</v>
      </c>
      <c r="M253" s="779">
        <f t="shared" si="47"/>
        <v>0</v>
      </c>
      <c r="N253" s="784"/>
      <c r="O253" s="788"/>
      <c r="P253" s="789"/>
      <c r="Q253" s="790"/>
      <c r="R253" s="783"/>
    </row>
    <row r="254" spans="1:22" x14ac:dyDescent="0.2">
      <c r="A254" s="1320"/>
      <c r="B254" s="783" t="s">
        <v>1038</v>
      </c>
      <c r="C254" s="784" t="s">
        <v>1039</v>
      </c>
      <c r="D254" s="791">
        <v>27750000</v>
      </c>
      <c r="E254" s="786"/>
      <c r="F254" s="778">
        <v>27750000</v>
      </c>
      <c r="G254" s="786"/>
      <c r="H254" s="787"/>
      <c r="I254" s="786"/>
      <c r="J254" s="778"/>
      <c r="K254" s="778"/>
      <c r="L254" s="779"/>
      <c r="M254" s="779"/>
      <c r="N254" s="784"/>
      <c r="O254" s="788"/>
      <c r="P254" s="789"/>
      <c r="Q254" s="790"/>
      <c r="R254" s="783"/>
    </row>
    <row r="255" spans="1:22" x14ac:dyDescent="0.2">
      <c r="A255" s="1320"/>
      <c r="B255" s="783" t="s">
        <v>947</v>
      </c>
      <c r="C255" s="784"/>
      <c r="D255" s="785"/>
      <c r="E255" s="786"/>
      <c r="F255" s="778">
        <f>T255</f>
        <v>38932500</v>
      </c>
      <c r="G255" s="786"/>
      <c r="H255" s="787"/>
      <c r="I255" s="786"/>
      <c r="J255" s="778">
        <f>SUM(F255:I255)</f>
        <v>38932500</v>
      </c>
      <c r="K255" s="778"/>
      <c r="L255" s="779">
        <f t="shared" si="46"/>
        <v>-38932500</v>
      </c>
      <c r="M255" s="779">
        <f t="shared" si="47"/>
        <v>-38932500</v>
      </c>
      <c r="N255" s="784"/>
      <c r="O255" s="788"/>
      <c r="P255" s="789"/>
      <c r="Q255" s="790"/>
      <c r="R255" s="783"/>
      <c r="S255" s="751" t="s">
        <v>948</v>
      </c>
      <c r="T255" s="751">
        <f>SUM(T224:T253)</f>
        <v>38932500</v>
      </c>
    </row>
    <row r="256" spans="1:22" s="807" customFormat="1" x14ac:dyDescent="0.2">
      <c r="A256" s="811" t="s">
        <v>949</v>
      </c>
      <c r="B256" s="795" t="s">
        <v>850</v>
      </c>
      <c r="C256" s="796"/>
      <c r="D256" s="797"/>
      <c r="E256" s="798"/>
      <c r="F256" s="799"/>
      <c r="G256" s="798"/>
      <c r="H256" s="800"/>
      <c r="I256" s="798"/>
      <c r="J256" s="812">
        <f>SUM(J224:J255)</f>
        <v>1530110123</v>
      </c>
      <c r="K256" s="812">
        <f>SUM(K224:K255)</f>
        <v>0</v>
      </c>
      <c r="L256" s="812">
        <f>SUM(L224:L255)</f>
        <v>48629065</v>
      </c>
      <c r="M256" s="812">
        <f>SUM(M224:M255)</f>
        <v>48629065</v>
      </c>
      <c r="N256" s="796"/>
      <c r="O256" s="802"/>
      <c r="P256" s="803"/>
      <c r="Q256" s="804"/>
      <c r="R256" s="805"/>
      <c r="S256" s="806"/>
      <c r="T256" s="806"/>
      <c r="U256" s="806"/>
      <c r="V256" s="806"/>
    </row>
    <row r="257" spans="1:22" ht="22.5" x14ac:dyDescent="0.2">
      <c r="A257" s="1318" t="s">
        <v>1043</v>
      </c>
      <c r="B257" s="783" t="s">
        <v>607</v>
      </c>
      <c r="C257" s="861" t="s">
        <v>879</v>
      </c>
      <c r="D257" s="791">
        <f>J257</f>
        <v>2000000</v>
      </c>
      <c r="E257" s="775"/>
      <c r="F257" s="776">
        <v>2000000</v>
      </c>
      <c r="G257" s="775"/>
      <c r="H257" s="777"/>
      <c r="I257" s="775"/>
      <c r="J257" s="776">
        <f>SUM(F257:I257)</f>
        <v>2000000</v>
      </c>
      <c r="K257" s="776"/>
      <c r="L257" s="779">
        <f>IF(E257="",D257-J257-K257,E257-J257-K257)</f>
        <v>0</v>
      </c>
      <c r="M257" s="779">
        <f>K257+L257</f>
        <v>0</v>
      </c>
      <c r="N257" s="773"/>
      <c r="O257" s="780"/>
      <c r="P257" s="781"/>
      <c r="Q257" s="782"/>
      <c r="R257" s="772"/>
    </row>
    <row r="258" spans="1:22" x14ac:dyDescent="0.2">
      <c r="A258" s="1319"/>
      <c r="B258" s="783" t="s">
        <v>536</v>
      </c>
      <c r="C258" s="784" t="s">
        <v>700</v>
      </c>
      <c r="D258" s="785">
        <v>8572000</v>
      </c>
      <c r="E258" s="786"/>
      <c r="F258" s="778">
        <v>8572000</v>
      </c>
      <c r="G258" s="786"/>
      <c r="H258" s="787"/>
      <c r="I258" s="786"/>
      <c r="J258" s="778">
        <f t="shared" ref="J258:J263" si="48">SUM(F258:I258)</f>
        <v>8572000</v>
      </c>
      <c r="K258" s="778"/>
      <c r="L258" s="779">
        <f>IF(E258="",D258-J258-K258,E258-J258-K258)</f>
        <v>0</v>
      </c>
      <c r="M258" s="779">
        <f>K258+L258</f>
        <v>0</v>
      </c>
      <c r="N258" s="784"/>
      <c r="O258" s="788"/>
      <c r="P258" s="789"/>
      <c r="Q258" s="790"/>
      <c r="R258" s="783" t="s">
        <v>943</v>
      </c>
    </row>
    <row r="259" spans="1:22" ht="22.5" x14ac:dyDescent="0.2">
      <c r="A259" s="1319"/>
      <c r="B259" s="783" t="s">
        <v>882</v>
      </c>
      <c r="C259" s="860" t="s">
        <v>879</v>
      </c>
      <c r="D259" s="791">
        <f>J259</f>
        <v>2000000</v>
      </c>
      <c r="E259" s="786"/>
      <c r="F259" s="778">
        <v>2000000</v>
      </c>
      <c r="G259" s="786"/>
      <c r="H259" s="787"/>
      <c r="I259" s="786"/>
      <c r="J259" s="778">
        <f t="shared" si="48"/>
        <v>2000000</v>
      </c>
      <c r="K259" s="778"/>
      <c r="L259" s="779">
        <f t="shared" ref="L259:L270" si="49">IF(E259="",D259-J259-K259,E259-J259-K259)</f>
        <v>0</v>
      </c>
      <c r="M259" s="779">
        <f t="shared" ref="M259:M270" si="50">K259+L259</f>
        <v>0</v>
      </c>
      <c r="N259" s="784"/>
      <c r="O259" s="788"/>
      <c r="P259" s="789"/>
      <c r="Q259" s="790"/>
      <c r="R259" s="783"/>
    </row>
    <row r="260" spans="1:22" x14ac:dyDescent="0.2">
      <c r="A260" s="1319"/>
      <c r="B260" s="783" t="s">
        <v>175</v>
      </c>
      <c r="C260" s="784" t="s">
        <v>416</v>
      </c>
      <c r="D260" s="785">
        <v>1100000</v>
      </c>
      <c r="E260" s="786">
        <v>1100000</v>
      </c>
      <c r="F260" s="778">
        <v>1100000</v>
      </c>
      <c r="G260" s="786"/>
      <c r="H260" s="787"/>
      <c r="I260" s="786"/>
      <c r="J260" s="778">
        <f t="shared" si="48"/>
        <v>1100000</v>
      </c>
      <c r="K260" s="778"/>
      <c r="L260" s="779">
        <f t="shared" si="49"/>
        <v>0</v>
      </c>
      <c r="M260" s="779">
        <f t="shared" si="50"/>
        <v>0</v>
      </c>
      <c r="N260" s="784"/>
      <c r="O260" s="788"/>
      <c r="P260" s="789"/>
      <c r="Q260" s="790"/>
      <c r="R260" s="783" t="s">
        <v>943</v>
      </c>
    </row>
    <row r="261" spans="1:22" x14ac:dyDescent="0.2">
      <c r="A261" s="1319"/>
      <c r="B261" s="783" t="s">
        <v>883</v>
      </c>
      <c r="C261" s="784" t="s">
        <v>704</v>
      </c>
      <c r="D261" s="791">
        <v>2000000</v>
      </c>
      <c r="E261" s="786"/>
      <c r="F261" s="778">
        <v>2000000</v>
      </c>
      <c r="G261" s="786"/>
      <c r="H261" s="787"/>
      <c r="I261" s="786"/>
      <c r="J261" s="778">
        <f t="shared" si="48"/>
        <v>2000000</v>
      </c>
      <c r="K261" s="778"/>
      <c r="L261" s="779">
        <f t="shared" si="49"/>
        <v>0</v>
      </c>
      <c r="M261" s="779">
        <f t="shared" si="50"/>
        <v>0</v>
      </c>
      <c r="N261" s="784"/>
      <c r="O261" s="788"/>
      <c r="P261" s="789"/>
      <c r="Q261" s="790"/>
      <c r="R261" s="783"/>
    </row>
    <row r="262" spans="1:22" x14ac:dyDescent="0.2">
      <c r="A262" s="1319"/>
      <c r="B262" s="783" t="s">
        <v>884</v>
      </c>
      <c r="C262" s="784" t="s">
        <v>521</v>
      </c>
      <c r="D262" s="791">
        <v>1620000</v>
      </c>
      <c r="E262" s="786"/>
      <c r="F262" s="778">
        <v>1620000</v>
      </c>
      <c r="G262" s="786"/>
      <c r="H262" s="787"/>
      <c r="I262" s="786"/>
      <c r="J262" s="778">
        <f t="shared" si="48"/>
        <v>1620000</v>
      </c>
      <c r="K262" s="778"/>
      <c r="L262" s="779">
        <f t="shared" si="49"/>
        <v>0</v>
      </c>
      <c r="M262" s="779">
        <f t="shared" si="50"/>
        <v>0</v>
      </c>
      <c r="N262" s="784"/>
      <c r="O262" s="788"/>
      <c r="P262" s="789"/>
      <c r="Q262" s="790"/>
      <c r="R262" s="783"/>
    </row>
    <row r="263" spans="1:22" x14ac:dyDescent="0.2">
      <c r="A263" s="1319"/>
      <c r="B263" s="783" t="s">
        <v>257</v>
      </c>
      <c r="C263" s="784" t="s">
        <v>286</v>
      </c>
      <c r="D263" s="791">
        <f>J263</f>
        <v>2440000</v>
      </c>
      <c r="E263" s="786"/>
      <c r="F263" s="778">
        <v>2440000</v>
      </c>
      <c r="G263" s="786"/>
      <c r="H263" s="787"/>
      <c r="I263" s="786"/>
      <c r="J263" s="778">
        <f t="shared" si="48"/>
        <v>2440000</v>
      </c>
      <c r="K263" s="778"/>
      <c r="L263" s="779">
        <f t="shared" si="49"/>
        <v>0</v>
      </c>
      <c r="M263" s="779">
        <f t="shared" si="50"/>
        <v>0</v>
      </c>
      <c r="N263" s="784"/>
      <c r="O263" s="788"/>
      <c r="P263" s="789"/>
      <c r="Q263" s="790"/>
      <c r="R263" s="783"/>
    </row>
    <row r="264" spans="1:22" x14ac:dyDescent="0.2">
      <c r="A264" s="1319"/>
      <c r="B264" s="783" t="s">
        <v>886</v>
      </c>
      <c r="C264" s="784" t="s">
        <v>887</v>
      </c>
      <c r="D264" s="791">
        <v>8780000</v>
      </c>
      <c r="E264" s="786"/>
      <c r="F264" s="778">
        <v>8780000</v>
      </c>
      <c r="G264" s="786"/>
      <c r="H264" s="787"/>
      <c r="I264" s="786"/>
      <c r="J264" s="778">
        <f t="shared" ref="J264:J270" si="51">SUM(F264:I264)</f>
        <v>8780000</v>
      </c>
      <c r="K264" s="778"/>
      <c r="L264" s="779">
        <f t="shared" si="49"/>
        <v>0</v>
      </c>
      <c r="M264" s="779">
        <f t="shared" si="50"/>
        <v>0</v>
      </c>
      <c r="N264" s="784"/>
      <c r="O264" s="788"/>
      <c r="P264" s="789"/>
      <c r="Q264" s="790"/>
      <c r="R264" s="783"/>
    </row>
    <row r="265" spans="1:22" x14ac:dyDescent="0.2">
      <c r="A265" s="1319"/>
      <c r="B265" s="783" t="s">
        <v>536</v>
      </c>
      <c r="C265" s="784" t="s">
        <v>700</v>
      </c>
      <c r="D265" s="785">
        <v>2140000</v>
      </c>
      <c r="E265" s="786"/>
      <c r="F265" s="778">
        <v>2140000</v>
      </c>
      <c r="G265" s="786"/>
      <c r="H265" s="787"/>
      <c r="I265" s="786"/>
      <c r="J265" s="778">
        <f t="shared" si="51"/>
        <v>2140000</v>
      </c>
      <c r="K265" s="778"/>
      <c r="L265" s="779">
        <f t="shared" si="49"/>
        <v>0</v>
      </c>
      <c r="M265" s="779">
        <f t="shared" si="50"/>
        <v>0</v>
      </c>
      <c r="N265" s="784"/>
      <c r="O265" s="788"/>
      <c r="P265" s="789"/>
      <c r="Q265" s="790"/>
      <c r="R265" s="783" t="s">
        <v>943</v>
      </c>
    </row>
    <row r="266" spans="1:22" x14ac:dyDescent="0.2">
      <c r="A266" s="1319"/>
      <c r="B266" s="783" t="s">
        <v>215</v>
      </c>
      <c r="C266" s="784" t="s">
        <v>403</v>
      </c>
      <c r="D266" s="791">
        <v>3800000</v>
      </c>
      <c r="E266" s="786"/>
      <c r="F266" s="778">
        <v>3800000</v>
      </c>
      <c r="G266" s="786"/>
      <c r="H266" s="787"/>
      <c r="I266" s="786"/>
      <c r="J266" s="778">
        <f t="shared" si="51"/>
        <v>3800000</v>
      </c>
      <c r="K266" s="778"/>
      <c r="L266" s="779">
        <f t="shared" si="49"/>
        <v>0</v>
      </c>
      <c r="M266" s="779">
        <f t="shared" si="50"/>
        <v>0</v>
      </c>
      <c r="N266" s="784"/>
      <c r="O266" s="788"/>
      <c r="P266" s="789"/>
      <c r="Q266" s="790"/>
      <c r="R266" s="783"/>
    </row>
    <row r="267" spans="1:22" ht="22.5" x14ac:dyDescent="0.2">
      <c r="A267" s="1319"/>
      <c r="B267" s="783" t="s">
        <v>889</v>
      </c>
      <c r="C267" s="860" t="s">
        <v>846</v>
      </c>
      <c r="D267" s="785">
        <v>1000000</v>
      </c>
      <c r="E267" s="786"/>
      <c r="F267" s="778">
        <v>1000000</v>
      </c>
      <c r="G267" s="786"/>
      <c r="H267" s="787"/>
      <c r="I267" s="786"/>
      <c r="J267" s="778">
        <f t="shared" si="51"/>
        <v>1000000</v>
      </c>
      <c r="K267" s="778"/>
      <c r="L267" s="779">
        <f t="shared" si="49"/>
        <v>0</v>
      </c>
      <c r="M267" s="779">
        <f t="shared" si="50"/>
        <v>0</v>
      </c>
      <c r="N267" s="784"/>
      <c r="O267" s="788"/>
      <c r="P267" s="789"/>
      <c r="Q267" s="790"/>
      <c r="R267" s="783" t="s">
        <v>846</v>
      </c>
    </row>
    <row r="268" spans="1:22" x14ac:dyDescent="0.2">
      <c r="A268" s="1319"/>
      <c r="B268" s="783" t="s">
        <v>890</v>
      </c>
      <c r="C268" s="784" t="s">
        <v>195</v>
      </c>
      <c r="D268" s="791">
        <v>7700000</v>
      </c>
      <c r="E268" s="786"/>
      <c r="F268" s="778">
        <v>7700000</v>
      </c>
      <c r="G268" s="786"/>
      <c r="H268" s="787"/>
      <c r="I268" s="786"/>
      <c r="J268" s="778">
        <f t="shared" si="51"/>
        <v>7700000</v>
      </c>
      <c r="K268" s="778"/>
      <c r="L268" s="779">
        <f t="shared" si="49"/>
        <v>0</v>
      </c>
      <c r="M268" s="779">
        <f t="shared" si="50"/>
        <v>0</v>
      </c>
      <c r="N268" s="784"/>
      <c r="O268" s="788"/>
      <c r="P268" s="789"/>
      <c r="Q268" s="790"/>
      <c r="R268" s="783"/>
    </row>
    <row r="269" spans="1:22" x14ac:dyDescent="0.2">
      <c r="A269" s="1319"/>
      <c r="B269" s="783" t="s">
        <v>883</v>
      </c>
      <c r="C269" s="784" t="s">
        <v>704</v>
      </c>
      <c r="D269" s="791">
        <v>4250000</v>
      </c>
      <c r="E269" s="786"/>
      <c r="F269" s="778">
        <v>4250000</v>
      </c>
      <c r="G269" s="786"/>
      <c r="H269" s="787"/>
      <c r="I269" s="786"/>
      <c r="J269" s="778">
        <f t="shared" si="51"/>
        <v>4250000</v>
      </c>
      <c r="K269" s="778"/>
      <c r="L269" s="779">
        <f t="shared" si="49"/>
        <v>0</v>
      </c>
      <c r="M269" s="779">
        <f t="shared" si="50"/>
        <v>0</v>
      </c>
      <c r="N269" s="784"/>
      <c r="O269" s="788"/>
      <c r="P269" s="789"/>
      <c r="Q269" s="790"/>
      <c r="R269" s="783"/>
    </row>
    <row r="270" spans="1:22" x14ac:dyDescent="0.2">
      <c r="A270" s="1319"/>
      <c r="B270" s="783" t="s">
        <v>607</v>
      </c>
      <c r="C270" s="784" t="s">
        <v>693</v>
      </c>
      <c r="D270" s="791">
        <f>J270</f>
        <v>3890000</v>
      </c>
      <c r="E270" s="786"/>
      <c r="F270" s="778">
        <v>3890000</v>
      </c>
      <c r="G270" s="786"/>
      <c r="H270" s="787"/>
      <c r="I270" s="786"/>
      <c r="J270" s="778">
        <f t="shared" si="51"/>
        <v>3890000</v>
      </c>
      <c r="K270" s="778"/>
      <c r="L270" s="779">
        <f t="shared" si="49"/>
        <v>0</v>
      </c>
      <c r="M270" s="779">
        <f t="shared" si="50"/>
        <v>0</v>
      </c>
      <c r="N270" s="784"/>
      <c r="O270" s="788"/>
      <c r="P270" s="789"/>
      <c r="Q270" s="790"/>
      <c r="R270" s="783"/>
    </row>
    <row r="271" spans="1:22" x14ac:dyDescent="0.2">
      <c r="A271" s="1319"/>
      <c r="B271" s="783" t="s">
        <v>947</v>
      </c>
      <c r="C271" s="784"/>
      <c r="D271" s="785"/>
      <c r="E271" s="786"/>
      <c r="F271" s="778">
        <f>T271</f>
        <v>0</v>
      </c>
      <c r="G271" s="786"/>
      <c r="H271" s="787"/>
      <c r="I271" s="786"/>
      <c r="J271" s="778">
        <f>SUM(F271:I271)</f>
        <v>0</v>
      </c>
      <c r="K271" s="778"/>
      <c r="L271" s="779">
        <f>IF(E271="",D271-J271-K271,E271-J271-K271)</f>
        <v>0</v>
      </c>
      <c r="M271" s="779">
        <f>IF(E271="",D271-J271+K271,E271-J271+K271)</f>
        <v>0</v>
      </c>
      <c r="N271" s="784"/>
      <c r="O271" s="788"/>
      <c r="P271" s="789"/>
      <c r="Q271" s="790"/>
      <c r="R271" s="783"/>
      <c r="S271" s="751" t="s">
        <v>948</v>
      </c>
      <c r="T271" s="751">
        <f>SUM(T257:T270)</f>
        <v>0</v>
      </c>
    </row>
    <row r="272" spans="1:22" s="807" customFormat="1" x14ac:dyDescent="0.2">
      <c r="A272" s="811" t="s">
        <v>949</v>
      </c>
      <c r="B272" s="795" t="s">
        <v>1044</v>
      </c>
      <c r="C272" s="796"/>
      <c r="D272" s="797"/>
      <c r="E272" s="798"/>
      <c r="F272" s="799"/>
      <c r="G272" s="798"/>
      <c r="H272" s="800"/>
      <c r="I272" s="798"/>
      <c r="J272" s="812">
        <f>SUM(J257:J271)</f>
        <v>51292000</v>
      </c>
      <c r="K272" s="812">
        <f>SUM(K257:K271)</f>
        <v>0</v>
      </c>
      <c r="L272" s="812">
        <f>SUM(L257:L271)</f>
        <v>0</v>
      </c>
      <c r="M272" s="812">
        <f>SUM(M257:M271)</f>
        <v>0</v>
      </c>
      <c r="N272" s="796"/>
      <c r="O272" s="802"/>
      <c r="P272" s="803"/>
      <c r="Q272" s="804"/>
      <c r="R272" s="805"/>
      <c r="S272" s="806"/>
      <c r="T272" s="806"/>
      <c r="U272" s="806"/>
      <c r="V272" s="806"/>
    </row>
    <row r="273" spans="1:21" x14ac:dyDescent="0.2">
      <c r="A273" s="1321" t="s">
        <v>1045</v>
      </c>
      <c r="B273" s="772" t="s">
        <v>313</v>
      </c>
      <c r="C273" s="773" t="s">
        <v>173</v>
      </c>
      <c r="D273" s="774">
        <v>56650000</v>
      </c>
      <c r="E273" s="775">
        <v>57490000</v>
      </c>
      <c r="F273" s="776">
        <v>16955000</v>
      </c>
      <c r="G273" s="775">
        <v>22660000</v>
      </c>
      <c r="H273" s="777">
        <v>17835000</v>
      </c>
      <c r="I273" s="775">
        <v>40000</v>
      </c>
      <c r="J273" s="776">
        <f>SUM(F273:I273)</f>
        <v>57490000</v>
      </c>
      <c r="K273" s="776"/>
      <c r="L273" s="779">
        <f>IF(E273="",D273-J273-K273,E273-J273-K273)</f>
        <v>0</v>
      </c>
      <c r="M273" s="779">
        <f>K273+L273</f>
        <v>0</v>
      </c>
      <c r="N273" s="773"/>
      <c r="O273" s="780"/>
      <c r="P273" s="781"/>
      <c r="Q273" s="782"/>
      <c r="R273" s="772"/>
      <c r="S273" s="751" t="s">
        <v>893</v>
      </c>
    </row>
    <row r="274" spans="1:21" x14ac:dyDescent="0.2">
      <c r="A274" s="1320"/>
      <c r="B274" s="783" t="s">
        <v>894</v>
      </c>
      <c r="C274" s="784" t="s">
        <v>448</v>
      </c>
      <c r="D274" s="785">
        <v>100950000</v>
      </c>
      <c r="E274" s="786">
        <v>118100000</v>
      </c>
      <c r="F274" s="778">
        <v>30285000</v>
      </c>
      <c r="G274" s="786">
        <v>50475000</v>
      </c>
      <c r="H274" s="787">
        <v>37340000</v>
      </c>
      <c r="I274" s="786"/>
      <c r="J274" s="778">
        <f>SUM(F274:I274)</f>
        <v>118100000</v>
      </c>
      <c r="K274" s="778"/>
      <c r="L274" s="779">
        <f t="shared" ref="L274:L306" si="52">IF(E274="",D274-J274-K274,E274-J274-K274)</f>
        <v>0</v>
      </c>
      <c r="M274" s="779">
        <f t="shared" ref="M274:M306" si="53">K274+L274</f>
        <v>0</v>
      </c>
      <c r="N274" s="784"/>
      <c r="O274" s="788"/>
      <c r="P274" s="789"/>
      <c r="Q274" s="790"/>
      <c r="R274" s="783"/>
      <c r="S274" s="751" t="s">
        <v>1002</v>
      </c>
      <c r="T274" s="751">
        <v>5100000</v>
      </c>
      <c r="U274" s="751" t="s">
        <v>896</v>
      </c>
    </row>
    <row r="275" spans="1:21" x14ac:dyDescent="0.2">
      <c r="A275" s="1320"/>
      <c r="B275" s="783" t="s">
        <v>175</v>
      </c>
      <c r="C275" s="784" t="s">
        <v>416</v>
      </c>
      <c r="D275" s="785">
        <v>1100000</v>
      </c>
      <c r="E275" s="786">
        <v>1100000</v>
      </c>
      <c r="F275" s="778">
        <v>1100000</v>
      </c>
      <c r="G275" s="786"/>
      <c r="H275" s="787"/>
      <c r="I275" s="786"/>
      <c r="J275" s="778">
        <f>SUM(F275:I275)</f>
        <v>1100000</v>
      </c>
      <c r="K275" s="778"/>
      <c r="L275" s="779">
        <f t="shared" si="52"/>
        <v>0</v>
      </c>
      <c r="M275" s="779">
        <f t="shared" si="53"/>
        <v>0</v>
      </c>
      <c r="N275" s="784"/>
      <c r="O275" s="788"/>
      <c r="P275" s="789"/>
      <c r="Q275" s="790"/>
      <c r="R275" s="783" t="s">
        <v>943</v>
      </c>
      <c r="S275" s="751" t="s">
        <v>1003</v>
      </c>
      <c r="T275" s="751">
        <v>6600000</v>
      </c>
      <c r="U275" s="751" t="s">
        <v>896</v>
      </c>
    </row>
    <row r="276" spans="1:21" x14ac:dyDescent="0.2">
      <c r="A276" s="1320"/>
      <c r="B276" s="783" t="s">
        <v>99</v>
      </c>
      <c r="C276" s="784" t="s">
        <v>100</v>
      </c>
      <c r="D276" s="785">
        <v>106810660</v>
      </c>
      <c r="E276" s="786">
        <v>146375900</v>
      </c>
      <c r="F276" s="778">
        <v>32043198</v>
      </c>
      <c r="G276" s="786">
        <v>42724624</v>
      </c>
      <c r="H276" s="787">
        <v>64289643</v>
      </c>
      <c r="I276" s="786"/>
      <c r="J276" s="778">
        <f t="shared" ref="J276:J306" si="54">SUM(F276:I276)</f>
        <v>139057465</v>
      </c>
      <c r="K276" s="778"/>
      <c r="L276" s="779">
        <f t="shared" si="52"/>
        <v>7318435</v>
      </c>
      <c r="M276" s="779">
        <f t="shared" si="53"/>
        <v>7318435</v>
      </c>
      <c r="N276" s="784"/>
      <c r="O276" s="788"/>
      <c r="P276" s="789"/>
      <c r="Q276" s="790"/>
      <c r="R276" s="783" t="s">
        <v>943</v>
      </c>
      <c r="S276" s="751" t="s">
        <v>1004</v>
      </c>
      <c r="T276" s="751">
        <v>4450000</v>
      </c>
      <c r="U276" s="751" t="s">
        <v>898</v>
      </c>
    </row>
    <row r="277" spans="1:21" x14ac:dyDescent="0.2">
      <c r="A277" s="1320"/>
      <c r="B277" s="783" t="s">
        <v>31</v>
      </c>
      <c r="C277" s="784" t="s">
        <v>897</v>
      </c>
      <c r="D277" s="785">
        <v>22772000</v>
      </c>
      <c r="E277" s="786">
        <v>49720000</v>
      </c>
      <c r="F277" s="778">
        <v>6831660</v>
      </c>
      <c r="G277" s="786">
        <v>15000000</v>
      </c>
      <c r="H277" s="787">
        <v>27888340</v>
      </c>
      <c r="I277" s="786"/>
      <c r="J277" s="778">
        <f t="shared" si="54"/>
        <v>49720000</v>
      </c>
      <c r="K277" s="778"/>
      <c r="L277" s="779">
        <f t="shared" si="52"/>
        <v>0</v>
      </c>
      <c r="M277" s="779">
        <f t="shared" si="53"/>
        <v>0</v>
      </c>
      <c r="N277" s="784"/>
      <c r="O277" s="788"/>
      <c r="P277" s="789"/>
      <c r="Q277" s="790"/>
      <c r="R277" s="783"/>
      <c r="S277" s="751" t="s">
        <v>1021</v>
      </c>
      <c r="T277" s="751">
        <v>160000</v>
      </c>
      <c r="U277" s="751" t="s">
        <v>902</v>
      </c>
    </row>
    <row r="278" spans="1:21" x14ac:dyDescent="0.2">
      <c r="A278" s="1320"/>
      <c r="B278" s="783" t="s">
        <v>899</v>
      </c>
      <c r="C278" s="784" t="s">
        <v>229</v>
      </c>
      <c r="D278" s="785">
        <v>95095000</v>
      </c>
      <c r="E278" s="786">
        <v>89982750</v>
      </c>
      <c r="F278" s="778">
        <v>47547500</v>
      </c>
      <c r="G278" s="786">
        <v>42435250</v>
      </c>
      <c r="H278" s="787"/>
      <c r="I278" s="786"/>
      <c r="J278" s="778">
        <f t="shared" si="54"/>
        <v>89982750</v>
      </c>
      <c r="K278" s="778"/>
      <c r="L278" s="779">
        <f t="shared" si="52"/>
        <v>0</v>
      </c>
      <c r="M278" s="779">
        <f t="shared" si="53"/>
        <v>0</v>
      </c>
      <c r="N278" s="784" t="s">
        <v>901</v>
      </c>
      <c r="O278" s="788">
        <v>43879</v>
      </c>
      <c r="P278" s="789"/>
      <c r="Q278" s="790"/>
      <c r="R278" s="783" t="s">
        <v>943</v>
      </c>
    </row>
    <row r="279" spans="1:21" x14ac:dyDescent="0.2">
      <c r="A279" s="1320"/>
      <c r="B279" s="783" t="s">
        <v>167</v>
      </c>
      <c r="C279" s="784" t="s">
        <v>903</v>
      </c>
      <c r="D279" s="785">
        <v>7656740</v>
      </c>
      <c r="E279" s="786"/>
      <c r="F279" s="778">
        <v>7656740</v>
      </c>
      <c r="G279" s="786"/>
      <c r="H279" s="787"/>
      <c r="I279" s="786"/>
      <c r="J279" s="778">
        <f t="shared" si="54"/>
        <v>7656740</v>
      </c>
      <c r="K279" s="778"/>
      <c r="L279" s="779">
        <f t="shared" si="52"/>
        <v>0</v>
      </c>
      <c r="M279" s="779">
        <f t="shared" si="53"/>
        <v>0</v>
      </c>
      <c r="N279" s="784"/>
      <c r="O279" s="788"/>
      <c r="P279" s="789"/>
      <c r="Q279" s="790"/>
      <c r="R279" s="783" t="s">
        <v>903</v>
      </c>
    </row>
    <row r="280" spans="1:21" x14ac:dyDescent="0.2">
      <c r="A280" s="1320"/>
      <c r="B280" s="783" t="s">
        <v>292</v>
      </c>
      <c r="C280" s="784" t="s">
        <v>104</v>
      </c>
      <c r="D280" s="785">
        <v>59536000</v>
      </c>
      <c r="E280" s="786"/>
      <c r="F280" s="778">
        <v>35721600</v>
      </c>
      <c r="G280" s="786">
        <v>23814000</v>
      </c>
      <c r="H280" s="787">
        <v>400</v>
      </c>
      <c r="I280" s="786"/>
      <c r="J280" s="778">
        <f t="shared" si="54"/>
        <v>59536000</v>
      </c>
      <c r="K280" s="778"/>
      <c r="L280" s="779">
        <f t="shared" si="52"/>
        <v>0</v>
      </c>
      <c r="M280" s="779">
        <f t="shared" si="53"/>
        <v>0</v>
      </c>
      <c r="N280" s="784"/>
      <c r="O280" s="788"/>
      <c r="P280" s="789"/>
      <c r="Q280" s="790"/>
      <c r="R280" s="783"/>
    </row>
    <row r="281" spans="1:21" x14ac:dyDescent="0.2">
      <c r="A281" s="1320"/>
      <c r="B281" s="783" t="s">
        <v>442</v>
      </c>
      <c r="C281" s="784" t="s">
        <v>443</v>
      </c>
      <c r="D281" s="785">
        <v>7748800</v>
      </c>
      <c r="E281" s="786"/>
      <c r="F281" s="778">
        <v>3874400</v>
      </c>
      <c r="G281" s="786">
        <v>3874400</v>
      </c>
      <c r="H281" s="787"/>
      <c r="I281" s="786"/>
      <c r="J281" s="778">
        <f t="shared" si="54"/>
        <v>7748800</v>
      </c>
      <c r="K281" s="778"/>
      <c r="L281" s="779">
        <f t="shared" si="52"/>
        <v>0</v>
      </c>
      <c r="M281" s="779">
        <f t="shared" si="53"/>
        <v>0</v>
      </c>
      <c r="N281" s="784"/>
      <c r="O281" s="788"/>
      <c r="P281" s="789"/>
      <c r="Q281" s="790"/>
      <c r="R281" s="783" t="s">
        <v>943</v>
      </c>
    </row>
    <row r="282" spans="1:21" x14ac:dyDescent="0.2">
      <c r="A282" s="1320"/>
      <c r="B282" s="783" t="s">
        <v>167</v>
      </c>
      <c r="C282" s="784" t="s">
        <v>286</v>
      </c>
      <c r="D282" s="785">
        <v>8467200</v>
      </c>
      <c r="E282" s="786"/>
      <c r="F282" s="778">
        <v>8467200</v>
      </c>
      <c r="G282" s="786"/>
      <c r="H282" s="787"/>
      <c r="I282" s="786"/>
      <c r="J282" s="778">
        <f t="shared" si="54"/>
        <v>8467200</v>
      </c>
      <c r="K282" s="778"/>
      <c r="L282" s="779">
        <f t="shared" si="52"/>
        <v>0</v>
      </c>
      <c r="M282" s="779">
        <f t="shared" si="53"/>
        <v>0</v>
      </c>
      <c r="N282" s="784"/>
      <c r="O282" s="788"/>
      <c r="P282" s="789"/>
      <c r="Q282" s="790"/>
      <c r="R282" s="783"/>
    </row>
    <row r="283" spans="1:21" x14ac:dyDescent="0.2">
      <c r="A283" s="1320"/>
      <c r="B283" s="783" t="s">
        <v>340</v>
      </c>
      <c r="C283" s="784" t="s">
        <v>906</v>
      </c>
      <c r="D283" s="785">
        <v>7664000</v>
      </c>
      <c r="E283" s="786"/>
      <c r="F283" s="778">
        <v>7664000</v>
      </c>
      <c r="G283" s="786"/>
      <c r="H283" s="787"/>
      <c r="I283" s="786"/>
      <c r="J283" s="778">
        <f t="shared" si="54"/>
        <v>7664000</v>
      </c>
      <c r="K283" s="778"/>
      <c r="L283" s="779">
        <f t="shared" si="52"/>
        <v>0</v>
      </c>
      <c r="M283" s="779">
        <f t="shared" si="53"/>
        <v>0</v>
      </c>
      <c r="N283" s="784"/>
      <c r="O283" s="788"/>
      <c r="P283" s="789"/>
      <c r="Q283" s="790"/>
      <c r="R283" s="783" t="s">
        <v>943</v>
      </c>
    </row>
    <row r="284" spans="1:21" x14ac:dyDescent="0.2">
      <c r="A284" s="1320"/>
      <c r="B284" s="783" t="s">
        <v>232</v>
      </c>
      <c r="C284" s="784" t="s">
        <v>341</v>
      </c>
      <c r="D284" s="785">
        <v>10184000</v>
      </c>
      <c r="E284" s="786">
        <v>14288000</v>
      </c>
      <c r="F284" s="778">
        <v>4000000</v>
      </c>
      <c r="G284" s="786">
        <v>6000000</v>
      </c>
      <c r="H284" s="787">
        <v>4288000</v>
      </c>
      <c r="I284" s="786"/>
      <c r="J284" s="778">
        <f t="shared" si="54"/>
        <v>14288000</v>
      </c>
      <c r="K284" s="778"/>
      <c r="L284" s="779">
        <f t="shared" si="52"/>
        <v>0</v>
      </c>
      <c r="M284" s="779">
        <f t="shared" si="53"/>
        <v>0</v>
      </c>
      <c r="N284" s="784"/>
      <c r="O284" s="788"/>
      <c r="P284" s="789"/>
      <c r="Q284" s="790"/>
      <c r="R284" s="783" t="s">
        <v>341</v>
      </c>
    </row>
    <row r="285" spans="1:21" x14ac:dyDescent="0.2">
      <c r="A285" s="1320"/>
      <c r="B285" s="783" t="s">
        <v>167</v>
      </c>
      <c r="C285" s="784" t="s">
        <v>907</v>
      </c>
      <c r="D285" s="785">
        <v>6644400</v>
      </c>
      <c r="E285" s="786"/>
      <c r="F285" s="778">
        <v>6644400</v>
      </c>
      <c r="G285" s="786"/>
      <c r="H285" s="787"/>
      <c r="I285" s="786"/>
      <c r="J285" s="778">
        <f t="shared" si="54"/>
        <v>6644400</v>
      </c>
      <c r="K285" s="778"/>
      <c r="L285" s="779">
        <f t="shared" si="52"/>
        <v>0</v>
      </c>
      <c r="M285" s="779">
        <f t="shared" si="53"/>
        <v>0</v>
      </c>
      <c r="N285" s="784"/>
      <c r="O285" s="788"/>
      <c r="P285" s="789"/>
      <c r="Q285" s="790"/>
      <c r="R285" s="783" t="s">
        <v>907</v>
      </c>
    </row>
    <row r="286" spans="1:21" x14ac:dyDescent="0.2">
      <c r="A286" s="1320"/>
      <c r="B286" s="783" t="s">
        <v>514</v>
      </c>
      <c r="C286" s="784" t="s">
        <v>114</v>
      </c>
      <c r="D286" s="785">
        <v>4480000</v>
      </c>
      <c r="E286" s="786"/>
      <c r="F286" s="778">
        <v>4480000</v>
      </c>
      <c r="G286" s="786"/>
      <c r="H286" s="787"/>
      <c r="I286" s="786"/>
      <c r="J286" s="778">
        <f t="shared" si="54"/>
        <v>4480000</v>
      </c>
      <c r="K286" s="778"/>
      <c r="L286" s="779">
        <f t="shared" si="52"/>
        <v>0</v>
      </c>
      <c r="M286" s="779">
        <f t="shared" si="53"/>
        <v>0</v>
      </c>
      <c r="N286" s="784"/>
      <c r="O286" s="788"/>
      <c r="P286" s="789"/>
      <c r="Q286" s="790"/>
      <c r="R286" s="783" t="s">
        <v>114</v>
      </c>
    </row>
    <row r="287" spans="1:21" x14ac:dyDescent="0.2">
      <c r="A287" s="1320"/>
      <c r="B287" s="783" t="s">
        <v>908</v>
      </c>
      <c r="C287" s="784" t="s">
        <v>57</v>
      </c>
      <c r="D287" s="785">
        <f>34957336+1830276</f>
        <v>36787612</v>
      </c>
      <c r="E287" s="786"/>
      <c r="F287" s="808">
        <v>34957336</v>
      </c>
      <c r="G287" s="786">
        <v>1830276</v>
      </c>
      <c r="H287" s="787"/>
      <c r="I287" s="786"/>
      <c r="J287" s="778">
        <f t="shared" si="54"/>
        <v>36787612</v>
      </c>
      <c r="K287" s="778"/>
      <c r="L287" s="779">
        <f t="shared" si="52"/>
        <v>0</v>
      </c>
      <c r="M287" s="779">
        <f t="shared" si="53"/>
        <v>0</v>
      </c>
      <c r="N287" s="784"/>
      <c r="O287" s="788"/>
      <c r="P287" s="789"/>
      <c r="Q287" s="790"/>
      <c r="R287" s="783" t="s">
        <v>57</v>
      </c>
    </row>
    <row r="288" spans="1:21" x14ac:dyDescent="0.2">
      <c r="A288" s="1320"/>
      <c r="B288" s="783" t="s">
        <v>56</v>
      </c>
      <c r="C288" s="784" t="s">
        <v>57</v>
      </c>
      <c r="D288" s="785">
        <v>29240000</v>
      </c>
      <c r="E288" s="786"/>
      <c r="F288" s="778">
        <v>29240000</v>
      </c>
      <c r="G288" s="786"/>
      <c r="H288" s="787"/>
      <c r="I288" s="786"/>
      <c r="J288" s="778">
        <f t="shared" si="54"/>
        <v>29240000</v>
      </c>
      <c r="K288" s="778"/>
      <c r="L288" s="779">
        <f t="shared" si="52"/>
        <v>0</v>
      </c>
      <c r="M288" s="779">
        <f t="shared" si="53"/>
        <v>0</v>
      </c>
      <c r="N288" s="784"/>
      <c r="O288" s="788"/>
      <c r="P288" s="789"/>
      <c r="Q288" s="790"/>
      <c r="R288" s="783" t="s">
        <v>57</v>
      </c>
    </row>
    <row r="289" spans="1:18" x14ac:dyDescent="0.2">
      <c r="A289" s="1320"/>
      <c r="B289" s="783" t="s">
        <v>167</v>
      </c>
      <c r="C289" s="784" t="s">
        <v>907</v>
      </c>
      <c r="D289" s="785">
        <v>1717940</v>
      </c>
      <c r="E289" s="786"/>
      <c r="F289" s="778">
        <v>1717940</v>
      </c>
      <c r="G289" s="786"/>
      <c r="H289" s="787"/>
      <c r="I289" s="786"/>
      <c r="J289" s="778">
        <f t="shared" si="54"/>
        <v>1717940</v>
      </c>
      <c r="K289" s="778"/>
      <c r="L289" s="779">
        <f t="shared" si="52"/>
        <v>0</v>
      </c>
      <c r="M289" s="779">
        <f t="shared" si="53"/>
        <v>0</v>
      </c>
      <c r="N289" s="784"/>
      <c r="O289" s="788"/>
      <c r="P289" s="789"/>
      <c r="Q289" s="790"/>
      <c r="R289" s="783" t="s">
        <v>907</v>
      </c>
    </row>
    <row r="290" spans="1:18" x14ac:dyDescent="0.2">
      <c r="A290" s="1320"/>
      <c r="B290" s="783" t="s">
        <v>213</v>
      </c>
      <c r="C290" s="784" t="s">
        <v>909</v>
      </c>
      <c r="D290" s="785">
        <v>27600000</v>
      </c>
      <c r="E290" s="786"/>
      <c r="F290" s="778">
        <v>19320000</v>
      </c>
      <c r="G290" s="786">
        <v>8280000</v>
      </c>
      <c r="H290" s="787"/>
      <c r="I290" s="786"/>
      <c r="J290" s="778">
        <f t="shared" si="54"/>
        <v>27600000</v>
      </c>
      <c r="K290" s="778"/>
      <c r="L290" s="779">
        <f t="shared" si="52"/>
        <v>0</v>
      </c>
      <c r="M290" s="779">
        <f t="shared" si="53"/>
        <v>0</v>
      </c>
      <c r="N290" s="784"/>
      <c r="O290" s="788"/>
      <c r="P290" s="789"/>
      <c r="Q290" s="790"/>
      <c r="R290" s="783"/>
    </row>
    <row r="291" spans="1:18" x14ac:dyDescent="0.2">
      <c r="A291" s="1320"/>
      <c r="B291" s="783" t="s">
        <v>118</v>
      </c>
      <c r="C291" s="784" t="s">
        <v>301</v>
      </c>
      <c r="D291" s="791"/>
      <c r="E291" s="786">
        <f>20632150+1900000</f>
        <v>22532150</v>
      </c>
      <c r="F291" s="778">
        <v>20632150</v>
      </c>
      <c r="G291" s="786">
        <v>1900000</v>
      </c>
      <c r="H291" s="787"/>
      <c r="I291" s="786"/>
      <c r="J291" s="778">
        <f t="shared" si="54"/>
        <v>22532150</v>
      </c>
      <c r="K291" s="778"/>
      <c r="L291" s="779">
        <f t="shared" si="52"/>
        <v>0</v>
      </c>
      <c r="M291" s="779">
        <f t="shared" si="53"/>
        <v>0</v>
      </c>
      <c r="N291" s="784"/>
      <c r="O291" s="788"/>
      <c r="P291" s="789"/>
      <c r="Q291" s="790"/>
      <c r="R291" s="783"/>
    </row>
    <row r="292" spans="1:18" x14ac:dyDescent="0.2">
      <c r="A292" s="1320"/>
      <c r="B292" s="783" t="s">
        <v>132</v>
      </c>
      <c r="C292" s="784" t="s">
        <v>910</v>
      </c>
      <c r="D292" s="785">
        <v>16784280</v>
      </c>
      <c r="E292" s="786"/>
      <c r="F292" s="778">
        <v>16784280</v>
      </c>
      <c r="G292" s="786"/>
      <c r="H292" s="787"/>
      <c r="I292" s="786"/>
      <c r="J292" s="778">
        <f t="shared" si="54"/>
        <v>16784280</v>
      </c>
      <c r="K292" s="778"/>
      <c r="L292" s="779">
        <f t="shared" si="52"/>
        <v>0</v>
      </c>
      <c r="M292" s="779">
        <f t="shared" si="53"/>
        <v>0</v>
      </c>
      <c r="N292" s="784"/>
      <c r="O292" s="788"/>
      <c r="P292" s="789"/>
      <c r="Q292" s="790"/>
      <c r="R292" s="783" t="s">
        <v>943</v>
      </c>
    </row>
    <row r="293" spans="1:18" x14ac:dyDescent="0.2">
      <c r="A293" s="1320"/>
      <c r="B293" s="783" t="s">
        <v>132</v>
      </c>
      <c r="C293" s="784" t="s">
        <v>910</v>
      </c>
      <c r="D293" s="785">
        <v>7058729</v>
      </c>
      <c r="E293" s="786"/>
      <c r="F293" s="778">
        <v>7058729</v>
      </c>
      <c r="G293" s="786"/>
      <c r="H293" s="787"/>
      <c r="I293" s="786"/>
      <c r="J293" s="778">
        <f t="shared" si="54"/>
        <v>7058729</v>
      </c>
      <c r="K293" s="778"/>
      <c r="L293" s="779">
        <f t="shared" si="52"/>
        <v>0</v>
      </c>
      <c r="M293" s="779">
        <f t="shared" si="53"/>
        <v>0</v>
      </c>
      <c r="N293" s="784"/>
      <c r="O293" s="788"/>
      <c r="P293" s="789"/>
      <c r="Q293" s="790"/>
      <c r="R293" s="783" t="s">
        <v>943</v>
      </c>
    </row>
    <row r="294" spans="1:18" ht="15" customHeight="1" x14ac:dyDescent="0.2">
      <c r="A294" s="1320" t="s">
        <v>1045</v>
      </c>
      <c r="B294" s="783" t="s">
        <v>913</v>
      </c>
      <c r="C294" s="784" t="s">
        <v>727</v>
      </c>
      <c r="D294" s="791">
        <v>11000000</v>
      </c>
      <c r="E294" s="786"/>
      <c r="F294" s="778">
        <v>3000000</v>
      </c>
      <c r="G294" s="786">
        <v>2000000</v>
      </c>
      <c r="H294" s="787">
        <v>6000000</v>
      </c>
      <c r="I294" s="786"/>
      <c r="J294" s="778">
        <f t="shared" si="54"/>
        <v>11000000</v>
      </c>
      <c r="K294" s="778"/>
      <c r="L294" s="779">
        <f t="shared" si="52"/>
        <v>0</v>
      </c>
      <c r="M294" s="779">
        <f t="shared" si="53"/>
        <v>0</v>
      </c>
      <c r="N294" s="784"/>
      <c r="O294" s="788"/>
      <c r="P294" s="789"/>
      <c r="Q294" s="790"/>
      <c r="R294" s="783"/>
    </row>
    <row r="295" spans="1:18" x14ac:dyDescent="0.2">
      <c r="A295" s="1320"/>
      <c r="B295" s="783" t="s">
        <v>257</v>
      </c>
      <c r="C295" s="784" t="s">
        <v>286</v>
      </c>
      <c r="D295" s="791">
        <v>16883354</v>
      </c>
      <c r="E295" s="786"/>
      <c r="F295" s="778">
        <v>16883354</v>
      </c>
      <c r="G295" s="786"/>
      <c r="H295" s="787"/>
      <c r="I295" s="786"/>
      <c r="J295" s="778">
        <f t="shared" si="54"/>
        <v>16883354</v>
      </c>
      <c r="K295" s="778"/>
      <c r="L295" s="779">
        <f t="shared" si="52"/>
        <v>0</v>
      </c>
      <c r="M295" s="779">
        <f t="shared" si="53"/>
        <v>0</v>
      </c>
      <c r="N295" s="784"/>
      <c r="O295" s="788"/>
      <c r="P295" s="789"/>
      <c r="Q295" s="790"/>
      <c r="R295" s="783"/>
    </row>
    <row r="296" spans="1:18" ht="15" customHeight="1" x14ac:dyDescent="0.2">
      <c r="A296" s="1320"/>
      <c r="B296" s="783" t="s">
        <v>257</v>
      </c>
      <c r="C296" s="784" t="s">
        <v>727</v>
      </c>
      <c r="D296" s="791">
        <f>J296</f>
        <v>11990000</v>
      </c>
      <c r="E296" s="786"/>
      <c r="F296" s="778">
        <v>11990000</v>
      </c>
      <c r="G296" s="786"/>
      <c r="H296" s="787"/>
      <c r="I296" s="786"/>
      <c r="J296" s="778">
        <f t="shared" si="54"/>
        <v>11990000</v>
      </c>
      <c r="K296" s="778"/>
      <c r="L296" s="779">
        <f t="shared" si="52"/>
        <v>0</v>
      </c>
      <c r="M296" s="779">
        <f t="shared" si="53"/>
        <v>0</v>
      </c>
      <c r="N296" s="784"/>
      <c r="O296" s="788"/>
      <c r="P296" s="789"/>
      <c r="Q296" s="790"/>
      <c r="R296" s="783"/>
    </row>
    <row r="297" spans="1:18" x14ac:dyDescent="0.2">
      <c r="A297" s="1320"/>
      <c r="B297" s="783" t="s">
        <v>346</v>
      </c>
      <c r="C297" s="784" t="s">
        <v>915</v>
      </c>
      <c r="D297" s="791">
        <v>65401661.600000001</v>
      </c>
      <c r="E297" s="786"/>
      <c r="F297" s="778">
        <v>32700830.800000001</v>
      </c>
      <c r="G297" s="786">
        <v>32700830.800000001</v>
      </c>
      <c r="H297" s="787"/>
      <c r="I297" s="786"/>
      <c r="J297" s="778">
        <f t="shared" si="54"/>
        <v>65401661.600000001</v>
      </c>
      <c r="K297" s="778"/>
      <c r="L297" s="779">
        <f t="shared" si="52"/>
        <v>0</v>
      </c>
      <c r="M297" s="779">
        <f t="shared" si="53"/>
        <v>0</v>
      </c>
      <c r="N297" s="784"/>
      <c r="O297" s="788"/>
      <c r="P297" s="789"/>
      <c r="Q297" s="790"/>
      <c r="R297" s="783"/>
    </row>
    <row r="298" spans="1:18" x14ac:dyDescent="0.2">
      <c r="A298" s="1320"/>
      <c r="B298" s="783" t="s">
        <v>170</v>
      </c>
      <c r="C298" s="784" t="s">
        <v>171</v>
      </c>
      <c r="D298" s="785"/>
      <c r="E298" s="786">
        <v>25548400</v>
      </c>
      <c r="F298" s="778">
        <v>25548400</v>
      </c>
      <c r="G298" s="786"/>
      <c r="H298" s="787"/>
      <c r="I298" s="786"/>
      <c r="J298" s="778">
        <f t="shared" si="54"/>
        <v>25548400</v>
      </c>
      <c r="K298" s="778"/>
      <c r="L298" s="779">
        <f t="shared" si="52"/>
        <v>0</v>
      </c>
      <c r="M298" s="779">
        <f t="shared" si="53"/>
        <v>0</v>
      </c>
      <c r="N298" s="784"/>
      <c r="O298" s="788"/>
      <c r="P298" s="789"/>
      <c r="Q298" s="790"/>
      <c r="R298" s="783" t="s">
        <v>171</v>
      </c>
    </row>
    <row r="299" spans="1:18" x14ac:dyDescent="0.2">
      <c r="A299" s="1320"/>
      <c r="B299" s="783" t="s">
        <v>916</v>
      </c>
      <c r="C299" s="784" t="s">
        <v>727</v>
      </c>
      <c r="D299" s="791">
        <f>J299</f>
        <v>2350000</v>
      </c>
      <c r="E299" s="786"/>
      <c r="F299" s="778">
        <v>2350000</v>
      </c>
      <c r="G299" s="786"/>
      <c r="H299" s="787"/>
      <c r="I299" s="786"/>
      <c r="J299" s="778">
        <f t="shared" si="54"/>
        <v>2350000</v>
      </c>
      <c r="K299" s="778"/>
      <c r="L299" s="779">
        <f t="shared" si="52"/>
        <v>0</v>
      </c>
      <c r="M299" s="779">
        <f t="shared" si="53"/>
        <v>0</v>
      </c>
      <c r="N299" s="784"/>
      <c r="O299" s="788"/>
      <c r="P299" s="789"/>
      <c r="Q299" s="790"/>
      <c r="R299" s="783"/>
    </row>
    <row r="300" spans="1:18" x14ac:dyDescent="0.2">
      <c r="A300" s="1320"/>
      <c r="B300" s="783" t="s">
        <v>442</v>
      </c>
      <c r="C300" s="784" t="s">
        <v>443</v>
      </c>
      <c r="D300" s="785">
        <v>3200000</v>
      </c>
      <c r="E300" s="786"/>
      <c r="F300" s="778">
        <v>1600000</v>
      </c>
      <c r="G300" s="786"/>
      <c r="H300" s="787"/>
      <c r="I300" s="786"/>
      <c r="J300" s="778">
        <f t="shared" si="54"/>
        <v>1600000</v>
      </c>
      <c r="K300" s="778"/>
      <c r="L300" s="779">
        <f t="shared" si="52"/>
        <v>1600000</v>
      </c>
      <c r="M300" s="779">
        <f t="shared" si="53"/>
        <v>1600000</v>
      </c>
      <c r="N300" s="784"/>
      <c r="O300" s="788"/>
      <c r="P300" s="789"/>
      <c r="Q300" s="790"/>
      <c r="R300" s="783" t="s">
        <v>943</v>
      </c>
    </row>
    <row r="301" spans="1:18" x14ac:dyDescent="0.2">
      <c r="A301" s="1320"/>
      <c r="B301" s="783" t="s">
        <v>394</v>
      </c>
      <c r="C301" s="784" t="s">
        <v>909</v>
      </c>
      <c r="D301" s="791">
        <v>400000</v>
      </c>
      <c r="E301" s="786"/>
      <c r="F301" s="778">
        <v>400000</v>
      </c>
      <c r="G301" s="786"/>
      <c r="H301" s="787"/>
      <c r="I301" s="786"/>
      <c r="J301" s="778">
        <f t="shared" si="54"/>
        <v>400000</v>
      </c>
      <c r="K301" s="778"/>
      <c r="L301" s="779">
        <f t="shared" si="52"/>
        <v>0</v>
      </c>
      <c r="M301" s="779">
        <f t="shared" si="53"/>
        <v>0</v>
      </c>
      <c r="N301" s="784"/>
      <c r="O301" s="788"/>
      <c r="P301" s="789"/>
      <c r="Q301" s="790"/>
      <c r="R301" s="783"/>
    </row>
    <row r="302" spans="1:18" x14ac:dyDescent="0.2">
      <c r="A302" s="1320"/>
      <c r="B302" s="783" t="s">
        <v>917</v>
      </c>
      <c r="C302" s="784" t="s">
        <v>229</v>
      </c>
      <c r="D302" s="785">
        <v>9130000</v>
      </c>
      <c r="E302" s="786"/>
      <c r="F302" s="778">
        <v>9130000</v>
      </c>
      <c r="G302" s="786"/>
      <c r="H302" s="787"/>
      <c r="I302" s="786"/>
      <c r="J302" s="778">
        <f t="shared" si="54"/>
        <v>9130000</v>
      </c>
      <c r="K302" s="778"/>
      <c r="L302" s="779">
        <f t="shared" si="52"/>
        <v>0</v>
      </c>
      <c r="M302" s="779">
        <f t="shared" si="53"/>
        <v>0</v>
      </c>
      <c r="N302" s="784"/>
      <c r="O302" s="788"/>
      <c r="P302" s="789"/>
      <c r="Q302" s="790"/>
      <c r="R302" s="783" t="s">
        <v>943</v>
      </c>
    </row>
    <row r="303" spans="1:18" x14ac:dyDescent="0.2">
      <c r="A303" s="1320"/>
      <c r="B303" s="783" t="s">
        <v>1046</v>
      </c>
      <c r="C303" s="784" t="s">
        <v>1039</v>
      </c>
      <c r="D303" s="785"/>
      <c r="E303" s="786">
        <v>33916000</v>
      </c>
      <c r="F303" s="778">
        <v>33916000</v>
      </c>
      <c r="G303" s="786"/>
      <c r="H303" s="787"/>
      <c r="I303" s="786"/>
      <c r="J303" s="778">
        <f t="shared" si="54"/>
        <v>33916000</v>
      </c>
      <c r="K303" s="778"/>
      <c r="L303" s="779">
        <f>IF(E303="",D303-J303-K303,E303-J303-K303)</f>
        <v>0</v>
      </c>
      <c r="M303" s="779">
        <f>K303+L303</f>
        <v>0</v>
      </c>
      <c r="N303" s="784"/>
      <c r="O303" s="788"/>
      <c r="P303" s="789"/>
      <c r="Q303" s="790"/>
      <c r="R303" s="783"/>
    </row>
    <row r="304" spans="1:18" x14ac:dyDescent="0.2">
      <c r="A304" s="1320"/>
      <c r="B304" s="783" t="s">
        <v>107</v>
      </c>
      <c r="C304" s="784" t="s">
        <v>995</v>
      </c>
      <c r="D304" s="785">
        <v>530000</v>
      </c>
      <c r="E304" s="786"/>
      <c r="F304" s="778">
        <v>530000</v>
      </c>
      <c r="G304" s="786"/>
      <c r="H304" s="787"/>
      <c r="I304" s="786"/>
      <c r="J304" s="778">
        <f t="shared" si="54"/>
        <v>530000</v>
      </c>
      <c r="K304" s="778"/>
      <c r="L304" s="779">
        <f>IF(E304="",D304-J304-K304,E304-J304-K304)</f>
        <v>0</v>
      </c>
      <c r="M304" s="779">
        <f>K304+L304</f>
        <v>0</v>
      </c>
      <c r="N304" s="784"/>
      <c r="O304" s="788"/>
      <c r="P304" s="789"/>
      <c r="Q304" s="790"/>
      <c r="R304" s="783"/>
    </row>
    <row r="305" spans="1:22" x14ac:dyDescent="0.2">
      <c r="A305" s="1320"/>
      <c r="B305" s="783" t="s">
        <v>170</v>
      </c>
      <c r="C305" s="784" t="s">
        <v>171</v>
      </c>
      <c r="D305" s="785"/>
      <c r="E305" s="786"/>
      <c r="F305" s="778">
        <v>333000</v>
      </c>
      <c r="G305" s="786"/>
      <c r="H305" s="787"/>
      <c r="I305" s="786"/>
      <c r="J305" s="778">
        <f t="shared" si="54"/>
        <v>333000</v>
      </c>
      <c r="K305" s="778"/>
      <c r="L305" s="779"/>
      <c r="M305" s="779"/>
      <c r="N305" s="784"/>
      <c r="O305" s="788"/>
      <c r="P305" s="789"/>
      <c r="Q305" s="790"/>
      <c r="R305" s="783"/>
    </row>
    <row r="306" spans="1:22" x14ac:dyDescent="0.2">
      <c r="A306" s="1320"/>
      <c r="B306" s="783" t="s">
        <v>947</v>
      </c>
      <c r="C306" s="784"/>
      <c r="D306" s="785"/>
      <c r="E306" s="786"/>
      <c r="F306" s="778">
        <f>T306</f>
        <v>16310000</v>
      </c>
      <c r="G306" s="786"/>
      <c r="H306" s="787"/>
      <c r="I306" s="786"/>
      <c r="J306" s="778">
        <f t="shared" si="54"/>
        <v>16310000</v>
      </c>
      <c r="K306" s="778"/>
      <c r="L306" s="779">
        <f t="shared" si="52"/>
        <v>-16310000</v>
      </c>
      <c r="M306" s="779">
        <f t="shared" si="53"/>
        <v>-16310000</v>
      </c>
      <c r="N306" s="784"/>
      <c r="O306" s="788"/>
      <c r="P306" s="789"/>
      <c r="Q306" s="790"/>
      <c r="R306" s="783"/>
      <c r="S306" s="751" t="s">
        <v>948</v>
      </c>
      <c r="T306" s="751">
        <f>SUM(T274:T302)</f>
        <v>16310000</v>
      </c>
    </row>
    <row r="307" spans="1:22" s="807" customFormat="1" x14ac:dyDescent="0.2">
      <c r="A307" s="811" t="s">
        <v>949</v>
      </c>
      <c r="B307" s="795" t="s">
        <v>1047</v>
      </c>
      <c r="C307" s="796"/>
      <c r="D307" s="797"/>
      <c r="E307" s="798"/>
      <c r="F307" s="799"/>
      <c r="G307" s="798"/>
      <c r="H307" s="800"/>
      <c r="I307" s="798"/>
      <c r="J307" s="812">
        <f>SUM(J273:J306)</f>
        <v>909048481.60000002</v>
      </c>
      <c r="K307" s="812">
        <f>SUM(K273:K306)</f>
        <v>0</v>
      </c>
      <c r="L307" s="812">
        <f>SUM(L273:L306)</f>
        <v>-7391565</v>
      </c>
      <c r="M307" s="812">
        <f>SUM(M273:M306)</f>
        <v>-7391565</v>
      </c>
      <c r="N307" s="796"/>
      <c r="O307" s="802"/>
      <c r="P307" s="803"/>
      <c r="Q307" s="804"/>
      <c r="R307" s="805"/>
      <c r="S307" s="806"/>
      <c r="T307" s="806"/>
      <c r="U307" s="806"/>
      <c r="V307" s="806"/>
    </row>
    <row r="308" spans="1:22" ht="22.5" x14ac:dyDescent="0.2">
      <c r="A308" s="1321" t="s">
        <v>1048</v>
      </c>
      <c r="B308" s="772" t="s">
        <v>920</v>
      </c>
      <c r="C308" s="861" t="s">
        <v>372</v>
      </c>
      <c r="D308" s="774">
        <v>23304000</v>
      </c>
      <c r="E308" s="775">
        <v>38730000</v>
      </c>
      <c r="F308" s="776">
        <v>6991200</v>
      </c>
      <c r="G308" s="775">
        <v>15000000</v>
      </c>
      <c r="H308" s="777">
        <v>16738800</v>
      </c>
      <c r="I308" s="775"/>
      <c r="J308" s="776">
        <f>SUM(F308:I308)</f>
        <v>38730000</v>
      </c>
      <c r="K308" s="776"/>
      <c r="L308" s="779">
        <f>IF(E308="",D308-J308-K308,E308-J308-K308)</f>
        <v>0</v>
      </c>
      <c r="M308" s="779">
        <f>K308+L308</f>
        <v>0</v>
      </c>
      <c r="N308" s="773"/>
      <c r="O308" s="780"/>
      <c r="P308" s="781"/>
      <c r="Q308" s="782"/>
      <c r="R308" s="772" t="s">
        <v>372</v>
      </c>
      <c r="S308" s="751" t="s">
        <v>1049</v>
      </c>
    </row>
    <row r="309" spans="1:22" x14ac:dyDescent="0.2">
      <c r="A309" s="1320"/>
      <c r="B309" s="783" t="s">
        <v>175</v>
      </c>
      <c r="C309" s="784" t="s">
        <v>416</v>
      </c>
      <c r="D309" s="785">
        <v>1100000</v>
      </c>
      <c r="E309" s="786">
        <v>1100000</v>
      </c>
      <c r="F309" s="778">
        <v>1100000</v>
      </c>
      <c r="G309" s="786"/>
      <c r="H309" s="787"/>
      <c r="I309" s="786"/>
      <c r="J309" s="778">
        <f>SUM(F309:I309)</f>
        <v>1100000</v>
      </c>
      <c r="K309" s="778"/>
      <c r="L309" s="779">
        <f>IF(E309="",D309-J309-K309,E309-J309-K309)</f>
        <v>0</v>
      </c>
      <c r="M309" s="779">
        <f>K309+L309</f>
        <v>0</v>
      </c>
      <c r="N309" s="784"/>
      <c r="O309" s="788"/>
      <c r="P309" s="789"/>
      <c r="Q309" s="790"/>
      <c r="R309" s="783" t="s">
        <v>943</v>
      </c>
    </row>
    <row r="310" spans="1:22" x14ac:dyDescent="0.2">
      <c r="A310" s="1320"/>
      <c r="B310" s="783" t="s">
        <v>346</v>
      </c>
      <c r="C310" s="784" t="s">
        <v>915</v>
      </c>
      <c r="D310" s="785">
        <v>5246880.8</v>
      </c>
      <c r="E310" s="786"/>
      <c r="F310" s="778">
        <v>2623440.4</v>
      </c>
      <c r="G310" s="786">
        <v>2623440.4</v>
      </c>
      <c r="H310" s="787"/>
      <c r="I310" s="786"/>
      <c r="J310" s="778">
        <f>SUM(F310:I310)</f>
        <v>5246880.8</v>
      </c>
      <c r="K310" s="778"/>
      <c r="L310" s="779">
        <f>IF(E310="",D310-J310-K310,E310-J310-K310)</f>
        <v>0</v>
      </c>
      <c r="M310" s="779">
        <f>K310+L310</f>
        <v>0</v>
      </c>
      <c r="N310" s="784"/>
      <c r="O310" s="788"/>
      <c r="P310" s="789"/>
      <c r="Q310" s="790"/>
      <c r="R310" s="783"/>
    </row>
    <row r="311" spans="1:22" x14ac:dyDescent="0.2">
      <c r="A311" s="1320"/>
      <c r="B311" s="783" t="s">
        <v>99</v>
      </c>
      <c r="C311" s="784" t="s">
        <v>100</v>
      </c>
      <c r="D311" s="785"/>
      <c r="E311" s="786">
        <v>32167000</v>
      </c>
      <c r="F311" s="778">
        <v>32167000</v>
      </c>
      <c r="G311" s="786"/>
      <c r="H311" s="787"/>
      <c r="I311" s="786"/>
      <c r="J311" s="778">
        <f>SUM(F311:I311)</f>
        <v>32167000</v>
      </c>
      <c r="K311" s="778"/>
      <c r="L311" s="779">
        <f>IF(E311="",D311-J311-K311,E311-J311-K311)</f>
        <v>0</v>
      </c>
      <c r="M311" s="779">
        <f>K311+L311</f>
        <v>0</v>
      </c>
      <c r="N311" s="784"/>
      <c r="O311" s="788"/>
      <c r="P311" s="789"/>
      <c r="Q311" s="790"/>
      <c r="R311" s="783" t="s">
        <v>943</v>
      </c>
    </row>
    <row r="312" spans="1:22" x14ac:dyDescent="0.2">
      <c r="A312" s="1320"/>
      <c r="B312" s="783" t="s">
        <v>947</v>
      </c>
      <c r="C312" s="784"/>
      <c r="D312" s="785"/>
      <c r="E312" s="786"/>
      <c r="F312" s="778">
        <f>T312</f>
        <v>0</v>
      </c>
      <c r="G312" s="786"/>
      <c r="H312" s="787"/>
      <c r="I312" s="786"/>
      <c r="J312" s="778">
        <f>SUM(F312:I312)</f>
        <v>0</v>
      </c>
      <c r="K312" s="778"/>
      <c r="L312" s="779">
        <f>IF(E312="",D312-J312-K312,E312-J312-K312)</f>
        <v>0</v>
      </c>
      <c r="M312" s="779">
        <f>IF(E312="",D312-J312+K312,E312-J312+K312)</f>
        <v>0</v>
      </c>
      <c r="N312" s="784"/>
      <c r="O312" s="788"/>
      <c r="P312" s="789"/>
      <c r="Q312" s="790"/>
      <c r="R312" s="783"/>
      <c r="S312" s="751" t="s">
        <v>948</v>
      </c>
      <c r="T312" s="751">
        <f>SUM(T309:T311)</f>
        <v>0</v>
      </c>
    </row>
    <row r="313" spans="1:22" s="807" customFormat="1" x14ac:dyDescent="0.2">
      <c r="A313" s="811" t="s">
        <v>949</v>
      </c>
      <c r="B313" s="795" t="s">
        <v>919</v>
      </c>
      <c r="C313" s="796"/>
      <c r="D313" s="797"/>
      <c r="E313" s="798"/>
      <c r="F313" s="799"/>
      <c r="G313" s="798"/>
      <c r="H313" s="800"/>
      <c r="I313" s="798"/>
      <c r="J313" s="812">
        <f>SUM(J308:J312)</f>
        <v>77243880.799999997</v>
      </c>
      <c r="K313" s="812">
        <f>SUM(K308:K312)</f>
        <v>0</v>
      </c>
      <c r="L313" s="812">
        <f>SUM(L308:L312)</f>
        <v>0</v>
      </c>
      <c r="M313" s="812">
        <f>SUM(M308:M312)</f>
        <v>0</v>
      </c>
      <c r="N313" s="796"/>
      <c r="O313" s="802"/>
      <c r="P313" s="803"/>
      <c r="Q313" s="804"/>
      <c r="R313" s="805"/>
      <c r="S313" s="806"/>
      <c r="T313" s="806"/>
      <c r="U313" s="806"/>
      <c r="V313" s="806"/>
    </row>
    <row r="314" spans="1:22" x14ac:dyDescent="0.2">
      <c r="A314" s="1321" t="s">
        <v>1050</v>
      </c>
      <c r="B314" s="772" t="s">
        <v>75</v>
      </c>
      <c r="C314" s="773" t="s">
        <v>397</v>
      </c>
      <c r="D314" s="774">
        <v>338200000</v>
      </c>
      <c r="E314" s="775"/>
      <c r="F314" s="776">
        <v>101460000</v>
      </c>
      <c r="G314" s="775">
        <v>62033100</v>
      </c>
      <c r="H314" s="777"/>
      <c r="I314" s="775"/>
      <c r="J314" s="776">
        <f>SUM(F314:I314)</f>
        <v>163493100</v>
      </c>
      <c r="K314" s="776"/>
      <c r="L314" s="779">
        <f>IF(E314="",D314-J314-K314,E314-J314-K314)</f>
        <v>174706900</v>
      </c>
      <c r="M314" s="779">
        <f>K314+L314</f>
        <v>174706900</v>
      </c>
      <c r="N314" s="773" t="s">
        <v>923</v>
      </c>
      <c r="O314" s="780">
        <v>43816</v>
      </c>
      <c r="P314" s="781"/>
      <c r="Q314" s="782"/>
      <c r="R314" s="772"/>
      <c r="S314" s="751" t="s">
        <v>1051</v>
      </c>
    </row>
    <row r="315" spans="1:22" ht="22.5" x14ac:dyDescent="0.2">
      <c r="A315" s="1320"/>
      <c r="B315" s="783" t="s">
        <v>920</v>
      </c>
      <c r="C315" s="860" t="s">
        <v>372</v>
      </c>
      <c r="D315" s="791">
        <v>36800000</v>
      </c>
      <c r="E315" s="866">
        <v>39800000</v>
      </c>
      <c r="F315" s="778">
        <v>11040000</v>
      </c>
      <c r="G315" s="786">
        <v>14720000</v>
      </c>
      <c r="H315" s="787">
        <v>14040000</v>
      </c>
      <c r="I315" s="786"/>
      <c r="J315" s="778">
        <f>SUM(F315:I315)</f>
        <v>39800000</v>
      </c>
      <c r="K315" s="778"/>
      <c r="L315" s="779">
        <f t="shared" ref="L315:L330" si="55">IF(E315="",D315-J315-K315,E315-J315-K315)</f>
        <v>0</v>
      </c>
      <c r="M315" s="779">
        <f t="shared" ref="M315:M330" si="56">K315+L315</f>
        <v>0</v>
      </c>
      <c r="N315" s="784"/>
      <c r="O315" s="788"/>
      <c r="P315" s="789"/>
      <c r="Q315" s="790"/>
      <c r="R315" s="783"/>
      <c r="S315" s="751" t="s">
        <v>1001</v>
      </c>
      <c r="T315" s="751">
        <v>1800000</v>
      </c>
    </row>
    <row r="316" spans="1:22" x14ac:dyDescent="0.2">
      <c r="A316" s="1320"/>
      <c r="B316" s="783" t="s">
        <v>99</v>
      </c>
      <c r="C316" s="784" t="s">
        <v>100</v>
      </c>
      <c r="D316" s="785">
        <v>227447000.00000003</v>
      </c>
      <c r="E316" s="866">
        <v>236456100</v>
      </c>
      <c r="F316" s="778">
        <v>62033100</v>
      </c>
      <c r="G316" s="786">
        <v>90981880</v>
      </c>
      <c r="H316" s="787">
        <v>70668320</v>
      </c>
      <c r="I316" s="786"/>
      <c r="J316" s="778">
        <f>SUM(F316:I316)</f>
        <v>223683300</v>
      </c>
      <c r="K316" s="778"/>
      <c r="L316" s="779">
        <f t="shared" si="55"/>
        <v>12772800</v>
      </c>
      <c r="M316" s="779">
        <f t="shared" si="56"/>
        <v>12772800</v>
      </c>
      <c r="N316" s="784"/>
      <c r="O316" s="788"/>
      <c r="P316" s="789"/>
      <c r="Q316" s="790"/>
      <c r="R316" s="783" t="s">
        <v>943</v>
      </c>
      <c r="S316" s="751" t="s">
        <v>1018</v>
      </c>
      <c r="T316" s="751">
        <v>6210000</v>
      </c>
      <c r="U316" s="751" t="s">
        <v>1052</v>
      </c>
    </row>
    <row r="317" spans="1:22" x14ac:dyDescent="0.2">
      <c r="A317" s="1320"/>
      <c r="B317" s="783" t="s">
        <v>340</v>
      </c>
      <c r="C317" s="784" t="s">
        <v>906</v>
      </c>
      <c r="D317" s="785">
        <v>500000</v>
      </c>
      <c r="E317" s="786"/>
      <c r="F317" s="778">
        <v>500000</v>
      </c>
      <c r="G317" s="786"/>
      <c r="H317" s="787"/>
      <c r="I317" s="786"/>
      <c r="J317" s="778">
        <f t="shared" ref="J317:J328" si="57">SUM(F317:I317)</f>
        <v>500000</v>
      </c>
      <c r="K317" s="778"/>
      <c r="L317" s="779">
        <f t="shared" si="55"/>
        <v>0</v>
      </c>
      <c r="M317" s="779">
        <f t="shared" si="56"/>
        <v>0</v>
      </c>
      <c r="N317" s="784"/>
      <c r="O317" s="788"/>
      <c r="P317" s="789"/>
      <c r="Q317" s="790"/>
      <c r="R317" s="783" t="s">
        <v>943</v>
      </c>
      <c r="S317" s="751" t="s">
        <v>1016</v>
      </c>
      <c r="T317" s="751">
        <v>120000</v>
      </c>
    </row>
    <row r="318" spans="1:22" ht="22.5" x14ac:dyDescent="0.2">
      <c r="A318" s="1320"/>
      <c r="B318" s="865" t="s">
        <v>926</v>
      </c>
      <c r="C318" s="784" t="s">
        <v>104</v>
      </c>
      <c r="D318" s="785">
        <v>2000000</v>
      </c>
      <c r="E318" s="786"/>
      <c r="F318" s="778">
        <v>2000000</v>
      </c>
      <c r="G318" s="786"/>
      <c r="H318" s="787"/>
      <c r="I318" s="786"/>
      <c r="J318" s="778">
        <f t="shared" si="57"/>
        <v>2000000</v>
      </c>
      <c r="K318" s="778"/>
      <c r="L318" s="779">
        <f t="shared" si="55"/>
        <v>0</v>
      </c>
      <c r="M318" s="779">
        <f t="shared" si="56"/>
        <v>0</v>
      </c>
      <c r="N318" s="784"/>
      <c r="O318" s="788"/>
      <c r="P318" s="789"/>
      <c r="Q318" s="790"/>
      <c r="R318" s="783" t="s">
        <v>104</v>
      </c>
    </row>
    <row r="319" spans="1:22" x14ac:dyDescent="0.2">
      <c r="A319" s="1320"/>
      <c r="B319" s="783" t="s">
        <v>246</v>
      </c>
      <c r="C319" s="784" t="s">
        <v>927</v>
      </c>
      <c r="D319" s="785">
        <v>3300000</v>
      </c>
      <c r="E319" s="786"/>
      <c r="F319" s="778"/>
      <c r="G319" s="786"/>
      <c r="H319" s="787"/>
      <c r="I319" s="786"/>
      <c r="J319" s="778">
        <f t="shared" si="57"/>
        <v>0</v>
      </c>
      <c r="K319" s="778"/>
      <c r="L319" s="779">
        <f t="shared" si="55"/>
        <v>3300000</v>
      </c>
      <c r="M319" s="779">
        <f t="shared" si="56"/>
        <v>3300000</v>
      </c>
      <c r="N319" s="784"/>
      <c r="O319" s="788"/>
      <c r="P319" s="789"/>
      <c r="Q319" s="790"/>
      <c r="R319" s="783" t="s">
        <v>943</v>
      </c>
    </row>
    <row r="320" spans="1:22" ht="22.5" x14ac:dyDescent="0.2">
      <c r="A320" s="1320"/>
      <c r="B320" s="783" t="s">
        <v>913</v>
      </c>
      <c r="C320" s="860" t="s">
        <v>879</v>
      </c>
      <c r="D320" s="791">
        <f>J320</f>
        <v>2000000</v>
      </c>
      <c r="E320" s="786"/>
      <c r="F320" s="778">
        <v>2000000</v>
      </c>
      <c r="G320" s="786"/>
      <c r="H320" s="787"/>
      <c r="I320" s="786"/>
      <c r="J320" s="778">
        <f t="shared" si="57"/>
        <v>2000000</v>
      </c>
      <c r="K320" s="778"/>
      <c r="L320" s="779">
        <f t="shared" si="55"/>
        <v>0</v>
      </c>
      <c r="M320" s="779">
        <f t="shared" si="56"/>
        <v>0</v>
      </c>
      <c r="N320" s="784"/>
      <c r="O320" s="788"/>
      <c r="P320" s="789"/>
      <c r="Q320" s="790"/>
      <c r="R320" s="783"/>
    </row>
    <row r="321" spans="1:22" ht="22.5" x14ac:dyDescent="0.2">
      <c r="A321" s="1320"/>
      <c r="B321" s="783" t="s">
        <v>257</v>
      </c>
      <c r="C321" s="860" t="s">
        <v>879</v>
      </c>
      <c r="D321" s="791">
        <f>J321</f>
        <v>3000000</v>
      </c>
      <c r="E321" s="786"/>
      <c r="F321" s="778">
        <v>3000000</v>
      </c>
      <c r="G321" s="786"/>
      <c r="H321" s="787"/>
      <c r="I321" s="786"/>
      <c r="J321" s="778">
        <f t="shared" si="57"/>
        <v>3000000</v>
      </c>
      <c r="K321" s="778"/>
      <c r="L321" s="779">
        <f t="shared" si="55"/>
        <v>0</v>
      </c>
      <c r="M321" s="779">
        <f t="shared" si="56"/>
        <v>0</v>
      </c>
      <c r="N321" s="784"/>
      <c r="O321" s="788"/>
      <c r="P321" s="789"/>
      <c r="Q321" s="790"/>
      <c r="R321" s="783"/>
    </row>
    <row r="322" spans="1:22" x14ac:dyDescent="0.2">
      <c r="A322" s="1320"/>
      <c r="B322" s="783" t="s">
        <v>175</v>
      </c>
      <c r="C322" s="784" t="s">
        <v>416</v>
      </c>
      <c r="D322" s="785">
        <v>1100000</v>
      </c>
      <c r="E322" s="786">
        <v>1100000</v>
      </c>
      <c r="F322" s="778">
        <v>1100000</v>
      </c>
      <c r="G322" s="786"/>
      <c r="H322" s="787"/>
      <c r="I322" s="786"/>
      <c r="J322" s="778">
        <f t="shared" si="57"/>
        <v>1100000</v>
      </c>
      <c r="K322" s="778"/>
      <c r="L322" s="779">
        <f t="shared" si="55"/>
        <v>0</v>
      </c>
      <c r="M322" s="779">
        <f t="shared" si="56"/>
        <v>0</v>
      </c>
      <c r="N322" s="784"/>
      <c r="O322" s="788"/>
      <c r="P322" s="789"/>
      <c r="Q322" s="790"/>
      <c r="R322" s="783" t="s">
        <v>943</v>
      </c>
    </row>
    <row r="323" spans="1:22" x14ac:dyDescent="0.2">
      <c r="A323" s="1320"/>
      <c r="B323" s="783" t="s">
        <v>929</v>
      </c>
      <c r="C323" s="784" t="s">
        <v>930</v>
      </c>
      <c r="D323" s="791">
        <f>J323</f>
        <v>843000</v>
      </c>
      <c r="E323" s="786"/>
      <c r="F323" s="778">
        <v>843000</v>
      </c>
      <c r="G323" s="786"/>
      <c r="H323" s="787"/>
      <c r="I323" s="786"/>
      <c r="J323" s="778">
        <f t="shared" si="57"/>
        <v>843000</v>
      </c>
      <c r="K323" s="778"/>
      <c r="L323" s="779">
        <f t="shared" si="55"/>
        <v>0</v>
      </c>
      <c r="M323" s="779">
        <f t="shared" si="56"/>
        <v>0</v>
      </c>
      <c r="N323" s="784"/>
      <c r="O323" s="788"/>
      <c r="P323" s="789"/>
      <c r="Q323" s="790"/>
      <c r="R323" s="783"/>
    </row>
    <row r="324" spans="1:22" x14ac:dyDescent="0.2">
      <c r="A324" s="1320"/>
      <c r="B324" s="783" t="s">
        <v>246</v>
      </c>
      <c r="C324" s="784" t="s">
        <v>927</v>
      </c>
      <c r="D324" s="785">
        <v>3300000</v>
      </c>
      <c r="E324" s="786"/>
      <c r="F324" s="778">
        <v>3300000</v>
      </c>
      <c r="G324" s="786"/>
      <c r="H324" s="787"/>
      <c r="I324" s="786"/>
      <c r="J324" s="778">
        <f t="shared" si="57"/>
        <v>3300000</v>
      </c>
      <c r="K324" s="778"/>
      <c r="L324" s="779">
        <f t="shared" si="55"/>
        <v>0</v>
      </c>
      <c r="M324" s="779">
        <f t="shared" si="56"/>
        <v>0</v>
      </c>
      <c r="N324" s="784"/>
      <c r="O324" s="788"/>
      <c r="P324" s="789"/>
      <c r="Q324" s="790"/>
      <c r="R324" s="783" t="s">
        <v>943</v>
      </c>
    </row>
    <row r="325" spans="1:22" x14ac:dyDescent="0.2">
      <c r="A325" s="1320"/>
      <c r="B325" s="783" t="s">
        <v>932</v>
      </c>
      <c r="C325" s="784" t="s">
        <v>341</v>
      </c>
      <c r="D325" s="785">
        <v>4160000</v>
      </c>
      <c r="E325" s="786">
        <v>4760000</v>
      </c>
      <c r="F325" s="778">
        <v>2160000</v>
      </c>
      <c r="G325" s="786">
        <v>2600000</v>
      </c>
      <c r="H325" s="787"/>
      <c r="I325" s="786"/>
      <c r="J325" s="778">
        <f t="shared" si="57"/>
        <v>4760000</v>
      </c>
      <c r="K325" s="778"/>
      <c r="L325" s="779">
        <f t="shared" si="55"/>
        <v>0</v>
      </c>
      <c r="M325" s="779">
        <f t="shared" si="56"/>
        <v>0</v>
      </c>
      <c r="N325" s="784"/>
      <c r="O325" s="788"/>
      <c r="P325" s="789"/>
      <c r="Q325" s="790"/>
      <c r="R325" s="783" t="s">
        <v>341</v>
      </c>
    </row>
    <row r="326" spans="1:22" x14ac:dyDescent="0.2">
      <c r="A326" s="1320"/>
      <c r="B326" s="783" t="s">
        <v>394</v>
      </c>
      <c r="C326" s="784" t="s">
        <v>909</v>
      </c>
      <c r="D326" s="785">
        <v>1200000</v>
      </c>
      <c r="E326" s="786"/>
      <c r="F326" s="778">
        <v>1200000</v>
      </c>
      <c r="G326" s="786"/>
      <c r="H326" s="787"/>
      <c r="I326" s="786"/>
      <c r="J326" s="778">
        <f t="shared" si="57"/>
        <v>1200000</v>
      </c>
      <c r="K326" s="778"/>
      <c r="L326" s="779">
        <f t="shared" si="55"/>
        <v>0</v>
      </c>
      <c r="M326" s="779">
        <f t="shared" si="56"/>
        <v>0</v>
      </c>
      <c r="N326" s="784"/>
      <c r="O326" s="788"/>
      <c r="P326" s="789"/>
      <c r="Q326" s="790"/>
      <c r="R326" s="783" t="s">
        <v>909</v>
      </c>
    </row>
    <row r="327" spans="1:22" x14ac:dyDescent="0.2">
      <c r="A327" s="1320"/>
      <c r="B327" s="783" t="s">
        <v>346</v>
      </c>
      <c r="C327" s="784" t="s">
        <v>915</v>
      </c>
      <c r="D327" s="791">
        <v>18544240</v>
      </c>
      <c r="E327" s="786"/>
      <c r="F327" s="778">
        <v>9272120</v>
      </c>
      <c r="G327" s="786">
        <v>9272120</v>
      </c>
      <c r="H327" s="787"/>
      <c r="I327" s="786"/>
      <c r="J327" s="778">
        <f t="shared" si="57"/>
        <v>18544240</v>
      </c>
      <c r="K327" s="778"/>
      <c r="L327" s="779">
        <f t="shared" si="55"/>
        <v>0</v>
      </c>
      <c r="M327" s="779">
        <f t="shared" si="56"/>
        <v>0</v>
      </c>
      <c r="N327" s="784"/>
      <c r="O327" s="788"/>
      <c r="P327" s="789"/>
      <c r="Q327" s="790"/>
      <c r="R327" s="783"/>
    </row>
    <row r="328" spans="1:22" x14ac:dyDescent="0.2">
      <c r="A328" s="1320"/>
      <c r="B328" s="783" t="s">
        <v>257</v>
      </c>
      <c r="C328" s="784" t="s">
        <v>727</v>
      </c>
      <c r="D328" s="791">
        <f>J328</f>
        <v>3764000</v>
      </c>
      <c r="E328" s="786"/>
      <c r="F328" s="778">
        <v>3764000</v>
      </c>
      <c r="G328" s="786"/>
      <c r="H328" s="787"/>
      <c r="I328" s="786"/>
      <c r="J328" s="778">
        <f t="shared" si="57"/>
        <v>3764000</v>
      </c>
      <c r="K328" s="778"/>
      <c r="L328" s="779">
        <f t="shared" si="55"/>
        <v>0</v>
      </c>
      <c r="M328" s="779">
        <f t="shared" si="56"/>
        <v>0</v>
      </c>
      <c r="N328" s="784"/>
      <c r="O328" s="788"/>
      <c r="P328" s="789"/>
      <c r="Q328" s="790"/>
      <c r="R328" s="783"/>
    </row>
    <row r="329" spans="1:22" ht="22.5" x14ac:dyDescent="0.2">
      <c r="A329" s="1320"/>
      <c r="B329" s="863" t="s">
        <v>1053</v>
      </c>
      <c r="C329" s="784"/>
      <c r="D329" s="791">
        <v>1127641</v>
      </c>
      <c r="E329" s="786"/>
      <c r="F329" s="778">
        <v>1127641</v>
      </c>
      <c r="G329" s="786"/>
      <c r="H329" s="787"/>
      <c r="I329" s="786"/>
      <c r="J329" s="778"/>
      <c r="K329" s="778"/>
      <c r="L329" s="779"/>
      <c r="M329" s="779"/>
      <c r="N329" s="784"/>
      <c r="O329" s="788"/>
      <c r="P329" s="789"/>
      <c r="Q329" s="790"/>
      <c r="R329" s="783"/>
    </row>
    <row r="330" spans="1:22" x14ac:dyDescent="0.2">
      <c r="A330" s="1320"/>
      <c r="B330" s="783" t="s">
        <v>947</v>
      </c>
      <c r="C330" s="784"/>
      <c r="D330" s="785"/>
      <c r="E330" s="786"/>
      <c r="F330" s="778">
        <f>T330</f>
        <v>8130000</v>
      </c>
      <c r="G330" s="786"/>
      <c r="H330" s="787"/>
      <c r="I330" s="786"/>
      <c r="J330" s="778">
        <f>SUM(F330:I330)</f>
        <v>8130000</v>
      </c>
      <c r="K330" s="778"/>
      <c r="L330" s="779">
        <f t="shared" si="55"/>
        <v>-8130000</v>
      </c>
      <c r="M330" s="779">
        <f t="shared" si="56"/>
        <v>-8130000</v>
      </c>
      <c r="N330" s="784"/>
      <c r="O330" s="788"/>
      <c r="P330" s="789"/>
      <c r="Q330" s="790"/>
      <c r="R330" s="783"/>
      <c r="S330" s="751" t="s">
        <v>948</v>
      </c>
      <c r="T330" s="751">
        <f>SUM(T315:T328)</f>
        <v>8130000</v>
      </c>
    </row>
    <row r="331" spans="1:22" s="807" customFormat="1" x14ac:dyDescent="0.2">
      <c r="A331" s="811" t="s">
        <v>997</v>
      </c>
      <c r="B331" s="795" t="s">
        <v>922</v>
      </c>
      <c r="C331" s="796"/>
      <c r="D331" s="797"/>
      <c r="E331" s="798"/>
      <c r="F331" s="799"/>
      <c r="G331" s="798"/>
      <c r="H331" s="800"/>
      <c r="I331" s="798"/>
      <c r="J331" s="812">
        <f>SUM(J314:J330)</f>
        <v>476117640</v>
      </c>
      <c r="K331" s="812">
        <f>SUM(K314:K330)</f>
        <v>0</v>
      </c>
      <c r="L331" s="812">
        <f>SUM(L314:L330)</f>
        <v>182649700</v>
      </c>
      <c r="M331" s="812">
        <f>SUM(M314:M330)</f>
        <v>182649700</v>
      </c>
      <c r="N331" s="796"/>
      <c r="O331" s="802"/>
      <c r="P331" s="803"/>
      <c r="Q331" s="804"/>
      <c r="R331" s="804"/>
      <c r="S331" s="806"/>
      <c r="T331" s="806"/>
      <c r="U331" s="806"/>
      <c r="V331" s="806"/>
    </row>
    <row r="332" spans="1:22" x14ac:dyDescent="0.2">
      <c r="A332" s="1321" t="s">
        <v>1054</v>
      </c>
      <c r="B332" s="783" t="s">
        <v>56</v>
      </c>
      <c r="C332" s="810" t="s">
        <v>57</v>
      </c>
      <c r="D332" s="785">
        <f>15644560+670000</f>
        <v>16314560</v>
      </c>
      <c r="E332" s="786"/>
      <c r="F332" s="825">
        <v>15644560</v>
      </c>
      <c r="G332" s="776">
        <v>670000</v>
      </c>
      <c r="H332" s="787"/>
      <c r="I332" s="786"/>
      <c r="J332" s="778">
        <f t="shared" ref="J332:J337" si="58">SUM(F332:I332)</f>
        <v>16314560</v>
      </c>
      <c r="K332" s="778"/>
      <c r="L332" s="779">
        <f t="shared" ref="L332:L338" si="59">IF(E332="",D332-J332-K332,E332-J332-K332)</f>
        <v>0</v>
      </c>
      <c r="M332" s="779">
        <f t="shared" ref="M332:M338" si="60">K332+L332</f>
        <v>0</v>
      </c>
      <c r="N332" s="784"/>
      <c r="O332" s="788"/>
      <c r="P332" s="789"/>
      <c r="Q332" s="790"/>
      <c r="R332" s="783"/>
      <c r="S332" s="751" t="s">
        <v>1055</v>
      </c>
    </row>
    <row r="333" spans="1:22" x14ac:dyDescent="0.2">
      <c r="A333" s="1320"/>
      <c r="B333" s="783" t="s">
        <v>1056</v>
      </c>
      <c r="C333" s="810" t="s">
        <v>864</v>
      </c>
      <c r="D333" s="785">
        <v>14958000</v>
      </c>
      <c r="E333" s="786"/>
      <c r="F333" s="826">
        <v>14958000</v>
      </c>
      <c r="G333" s="778"/>
      <c r="H333" s="787"/>
      <c r="I333" s="786"/>
      <c r="J333" s="778">
        <f t="shared" si="58"/>
        <v>14958000</v>
      </c>
      <c r="K333" s="778"/>
      <c r="L333" s="779">
        <f t="shared" si="59"/>
        <v>0</v>
      </c>
      <c r="M333" s="779">
        <f t="shared" si="60"/>
        <v>0</v>
      </c>
      <c r="N333" s="784"/>
      <c r="O333" s="788"/>
      <c r="P333" s="789"/>
      <c r="Q333" s="790"/>
      <c r="R333" s="783"/>
      <c r="S333" s="751" t="s">
        <v>961</v>
      </c>
      <c r="T333" s="751">
        <v>1120000</v>
      </c>
    </row>
    <row r="334" spans="1:22" x14ac:dyDescent="0.2">
      <c r="A334" s="1320"/>
      <c r="B334" s="783" t="s">
        <v>1057</v>
      </c>
      <c r="C334" s="784" t="s">
        <v>315</v>
      </c>
      <c r="D334" s="785">
        <v>14539120</v>
      </c>
      <c r="E334" s="786"/>
      <c r="F334" s="826">
        <v>14539120</v>
      </c>
      <c r="G334" s="778"/>
      <c r="H334" s="787"/>
      <c r="I334" s="786"/>
      <c r="J334" s="778">
        <f t="shared" si="58"/>
        <v>14539120</v>
      </c>
      <c r="K334" s="778"/>
      <c r="L334" s="779">
        <f t="shared" si="59"/>
        <v>0</v>
      </c>
      <c r="M334" s="779">
        <f t="shared" si="60"/>
        <v>0</v>
      </c>
      <c r="N334" s="784"/>
      <c r="O334" s="788"/>
      <c r="P334" s="789"/>
      <c r="Q334" s="790"/>
      <c r="R334" s="783"/>
      <c r="S334" s="751" t="s">
        <v>944</v>
      </c>
      <c r="T334" s="751">
        <v>640000</v>
      </c>
    </row>
    <row r="335" spans="1:22" x14ac:dyDescent="0.2">
      <c r="A335" s="1320"/>
      <c r="B335" s="783" t="s">
        <v>1058</v>
      </c>
      <c r="C335" s="784" t="s">
        <v>1012</v>
      </c>
      <c r="D335" s="785">
        <v>2580000</v>
      </c>
      <c r="E335" s="786"/>
      <c r="F335" s="826">
        <v>2580000</v>
      </c>
      <c r="G335" s="778"/>
      <c r="H335" s="787"/>
      <c r="I335" s="786"/>
      <c r="J335" s="778">
        <f t="shared" si="58"/>
        <v>2580000</v>
      </c>
      <c r="K335" s="778"/>
      <c r="L335" s="779">
        <f t="shared" si="59"/>
        <v>0</v>
      </c>
      <c r="M335" s="779">
        <f t="shared" si="60"/>
        <v>0</v>
      </c>
      <c r="N335" s="784"/>
      <c r="O335" s="788"/>
      <c r="P335" s="789"/>
      <c r="Q335" s="790"/>
      <c r="R335" s="783"/>
      <c r="S335" s="751" t="s">
        <v>963</v>
      </c>
      <c r="T335" s="751">
        <v>500000</v>
      </c>
    </row>
    <row r="336" spans="1:22" x14ac:dyDescent="0.2">
      <c r="A336" s="1320"/>
      <c r="B336" s="783" t="s">
        <v>1059</v>
      </c>
      <c r="C336" s="784" t="s">
        <v>173</v>
      </c>
      <c r="D336" s="785">
        <v>5130000</v>
      </c>
      <c r="E336" s="786"/>
      <c r="F336" s="826">
        <v>5130000</v>
      </c>
      <c r="G336" s="778"/>
      <c r="H336" s="787"/>
      <c r="I336" s="786"/>
      <c r="J336" s="778">
        <f t="shared" si="58"/>
        <v>5130000</v>
      </c>
      <c r="K336" s="778"/>
      <c r="L336" s="779">
        <f t="shared" si="59"/>
        <v>0</v>
      </c>
      <c r="M336" s="779">
        <f t="shared" si="60"/>
        <v>0</v>
      </c>
      <c r="N336" s="784"/>
      <c r="O336" s="788"/>
      <c r="P336" s="789"/>
      <c r="Q336" s="790"/>
      <c r="R336" s="783"/>
    </row>
    <row r="337" spans="1:22" x14ac:dyDescent="0.2">
      <c r="A337" s="1320"/>
      <c r="B337" s="783" t="s">
        <v>99</v>
      </c>
      <c r="C337" s="810" t="s">
        <v>1060</v>
      </c>
      <c r="D337" s="785">
        <v>22800000</v>
      </c>
      <c r="E337" s="786"/>
      <c r="F337" s="826">
        <v>22800000</v>
      </c>
      <c r="G337" s="778"/>
      <c r="H337" s="787"/>
      <c r="I337" s="786"/>
      <c r="J337" s="778">
        <f t="shared" si="58"/>
        <v>22800000</v>
      </c>
      <c r="K337" s="778"/>
      <c r="L337" s="779">
        <f t="shared" si="59"/>
        <v>0</v>
      </c>
      <c r="M337" s="779">
        <f t="shared" si="60"/>
        <v>0</v>
      </c>
      <c r="N337" s="784"/>
      <c r="O337" s="788"/>
      <c r="P337" s="789"/>
      <c r="Q337" s="790"/>
      <c r="R337" s="783"/>
    </row>
    <row r="338" spans="1:22" x14ac:dyDescent="0.2">
      <c r="A338" s="1320"/>
      <c r="B338" s="783" t="s">
        <v>947</v>
      </c>
      <c r="C338" s="784"/>
      <c r="D338" s="785"/>
      <c r="E338" s="786"/>
      <c r="F338" s="778">
        <f>T338</f>
        <v>2260000</v>
      </c>
      <c r="G338" s="778"/>
      <c r="H338" s="787"/>
      <c r="I338" s="786"/>
      <c r="J338" s="778">
        <f>SUM(F338:I338)</f>
        <v>2260000</v>
      </c>
      <c r="K338" s="778"/>
      <c r="L338" s="779">
        <f t="shared" si="59"/>
        <v>-2260000</v>
      </c>
      <c r="M338" s="779">
        <f t="shared" si="60"/>
        <v>-2260000</v>
      </c>
      <c r="N338" s="784"/>
      <c r="O338" s="788"/>
      <c r="P338" s="789"/>
      <c r="Q338" s="790"/>
      <c r="R338" s="783"/>
      <c r="S338" s="751" t="s">
        <v>948</v>
      </c>
      <c r="T338" s="751">
        <f>SUM(T333:T337)</f>
        <v>2260000</v>
      </c>
    </row>
    <row r="339" spans="1:22" s="807" customFormat="1" x14ac:dyDescent="0.2">
      <c r="A339" s="811" t="s">
        <v>997</v>
      </c>
      <c r="B339" s="795" t="s">
        <v>1061</v>
      </c>
      <c r="C339" s="796"/>
      <c r="D339" s="797"/>
      <c r="E339" s="798"/>
      <c r="F339" s="827"/>
      <c r="G339" s="799"/>
      <c r="H339" s="800"/>
      <c r="I339" s="798"/>
      <c r="J339" s="812">
        <f>SUM(J332:J338)</f>
        <v>78581680</v>
      </c>
      <c r="K339" s="812">
        <f>SUM(K332:K338)</f>
        <v>0</v>
      </c>
      <c r="L339" s="812">
        <f>SUM(L332:L338)</f>
        <v>-2260000</v>
      </c>
      <c r="M339" s="812">
        <f>SUM(M332:M338)</f>
        <v>-2260000</v>
      </c>
      <c r="N339" s="796"/>
      <c r="O339" s="802"/>
      <c r="P339" s="803"/>
      <c r="Q339" s="804"/>
      <c r="R339" s="804"/>
      <c r="S339" s="806"/>
      <c r="T339" s="806"/>
      <c r="U339" s="806"/>
      <c r="V339" s="806"/>
    </row>
    <row r="340" spans="1:22" x14ac:dyDescent="0.2">
      <c r="A340" s="1318" t="s">
        <v>576</v>
      </c>
      <c r="B340" s="828" t="s">
        <v>1062</v>
      </c>
      <c r="C340" s="829">
        <v>126</v>
      </c>
      <c r="D340" s="830">
        <v>22539100</v>
      </c>
      <c r="E340" s="825"/>
      <c r="F340" s="825">
        <v>9431000</v>
      </c>
      <c r="G340" s="776">
        <v>13108100</v>
      </c>
      <c r="H340" s="831"/>
      <c r="I340" s="825"/>
      <c r="J340" s="778">
        <f>SUM(F340:I340)</f>
        <v>22539100</v>
      </c>
      <c r="K340" s="778"/>
      <c r="L340" s="779">
        <f>IF(E340="",D340-J340-K340,E340-J340-K340)</f>
        <v>0</v>
      </c>
      <c r="M340" s="779">
        <f>K340+L340</f>
        <v>0</v>
      </c>
      <c r="N340" s="772"/>
      <c r="O340" s="832"/>
      <c r="P340" s="825"/>
      <c r="Q340" s="772"/>
      <c r="R340" s="772"/>
    </row>
    <row r="341" spans="1:22" ht="15" customHeight="1" x14ac:dyDescent="0.2">
      <c r="A341" s="1319"/>
      <c r="B341" s="833" t="s">
        <v>1063</v>
      </c>
      <c r="C341" s="834"/>
      <c r="D341" s="830">
        <v>559000</v>
      </c>
      <c r="E341" s="826"/>
      <c r="F341" s="826">
        <v>559000</v>
      </c>
      <c r="G341" s="778"/>
      <c r="H341" s="835"/>
      <c r="I341" s="826"/>
      <c r="J341" s="778">
        <f>SUM(F341:I341)</f>
        <v>559000</v>
      </c>
      <c r="K341" s="778"/>
      <c r="L341" s="779">
        <f>IF(E341="",D341-J341-K341,E341-J341-K341)</f>
        <v>0</v>
      </c>
      <c r="M341" s="779">
        <f>K341+L341</f>
        <v>0</v>
      </c>
      <c r="N341" s="783"/>
      <c r="O341" s="836"/>
      <c r="P341" s="826"/>
      <c r="Q341" s="783"/>
      <c r="R341" s="783"/>
    </row>
    <row r="342" spans="1:22" ht="33.75" x14ac:dyDescent="0.2">
      <c r="A342" s="1319" t="s">
        <v>576</v>
      </c>
      <c r="B342" s="864" t="s">
        <v>1064</v>
      </c>
      <c r="C342" s="834"/>
      <c r="D342" s="837">
        <v>25315000</v>
      </c>
      <c r="E342" s="826"/>
      <c r="F342" s="837">
        <v>25315000</v>
      </c>
      <c r="G342" s="778"/>
      <c r="H342" s="835"/>
      <c r="I342" s="826"/>
      <c r="J342" s="778">
        <f>SUM(F342:I342)</f>
        <v>25315000</v>
      </c>
      <c r="K342" s="778"/>
      <c r="L342" s="779">
        <f>IF(E342="",D342-J342-K342,E342-J342-K342)</f>
        <v>0</v>
      </c>
      <c r="M342" s="779">
        <f>K342+L342</f>
        <v>0</v>
      </c>
      <c r="N342" s="783"/>
      <c r="O342" s="836"/>
      <c r="P342" s="826"/>
      <c r="Q342" s="783"/>
      <c r="R342" s="783"/>
    </row>
    <row r="343" spans="1:22" ht="22.5" x14ac:dyDescent="0.2">
      <c r="A343" s="1319"/>
      <c r="B343" s="833" t="s">
        <v>947</v>
      </c>
      <c r="C343" s="865" t="s">
        <v>1066</v>
      </c>
      <c r="E343" s="826"/>
      <c r="F343" s="826">
        <f>T343</f>
        <v>183451000</v>
      </c>
      <c r="G343" s="778"/>
      <c r="H343" s="835"/>
      <c r="I343" s="826"/>
      <c r="J343" s="778">
        <f>SUM(F343:I343)</f>
        <v>183451000</v>
      </c>
      <c r="K343" s="778"/>
      <c r="L343" s="779">
        <f>IF(E343="",D343-J343-K343,E343-J343-K343)</f>
        <v>-183451000</v>
      </c>
      <c r="M343" s="779">
        <f>K343+L343</f>
        <v>-183451000</v>
      </c>
      <c r="N343" s="783"/>
      <c r="O343" s="836"/>
      <c r="P343" s="826"/>
      <c r="Q343" s="783"/>
      <c r="R343" s="783"/>
      <c r="S343" s="751" t="s">
        <v>948</v>
      </c>
      <c r="T343" s="751">
        <v>183451000</v>
      </c>
    </row>
    <row r="344" spans="1:22" ht="11.25" hidden="1" customHeight="1" x14ac:dyDescent="0.2">
      <c r="A344" s="859"/>
      <c r="B344" s="833"/>
      <c r="C344" s="783"/>
      <c r="E344" s="826"/>
      <c r="F344" s="826">
        <f>T344</f>
        <v>0</v>
      </c>
      <c r="G344" s="778"/>
      <c r="H344" s="835"/>
      <c r="I344" s="826"/>
      <c r="J344" s="778">
        <f>SUM(F344:I344)</f>
        <v>0</v>
      </c>
      <c r="K344" s="778"/>
      <c r="L344" s="779">
        <f>IF(E344="",D344-J344-K344,E344-J344-K344)</f>
        <v>0</v>
      </c>
      <c r="M344" s="779">
        <f>K344+L344</f>
        <v>0</v>
      </c>
      <c r="N344" s="783"/>
      <c r="O344" s="836"/>
      <c r="P344" s="826"/>
      <c r="Q344" s="783"/>
      <c r="R344" s="783"/>
    </row>
    <row r="345" spans="1:22" s="807" customFormat="1" x14ac:dyDescent="0.2">
      <c r="A345" s="794" t="s">
        <v>997</v>
      </c>
      <c r="B345" s="838" t="s">
        <v>1067</v>
      </c>
      <c r="C345" s="805"/>
      <c r="D345" s="839"/>
      <c r="E345" s="827"/>
      <c r="F345" s="827"/>
      <c r="G345" s="799"/>
      <c r="H345" s="840"/>
      <c r="I345" s="827"/>
      <c r="J345" s="841">
        <f>SUM(J340:J344)</f>
        <v>231864100</v>
      </c>
      <c r="K345" s="841">
        <f>SUM(K340:K344)</f>
        <v>0</v>
      </c>
      <c r="L345" s="841">
        <f>SUM(L340:L344)</f>
        <v>-183451000</v>
      </c>
      <c r="M345" s="841">
        <f>SUM(M340:M344)</f>
        <v>-183451000</v>
      </c>
      <c r="N345" s="805"/>
      <c r="O345" s="842"/>
      <c r="P345" s="827"/>
      <c r="Q345" s="805"/>
      <c r="R345" s="805"/>
      <c r="S345" s="806"/>
      <c r="T345" s="806"/>
      <c r="U345" s="806"/>
      <c r="V345" s="806"/>
    </row>
    <row r="346" spans="1:22" x14ac:dyDescent="0.2">
      <c r="A346" s="1321" t="s">
        <v>1068</v>
      </c>
      <c r="B346" s="783" t="s">
        <v>1069</v>
      </c>
      <c r="C346" s="810" t="s">
        <v>1070</v>
      </c>
      <c r="D346" s="785">
        <v>2000000</v>
      </c>
      <c r="E346" s="786"/>
      <c r="F346" s="825">
        <v>2000000</v>
      </c>
      <c r="G346" s="776"/>
      <c r="H346" s="787"/>
      <c r="I346" s="786"/>
      <c r="J346" s="778">
        <f t="shared" ref="J346:J358" si="61">SUM(F346:I346)</f>
        <v>2000000</v>
      </c>
      <c r="K346" s="778"/>
      <c r="L346" s="779">
        <f t="shared" ref="L346:L358" si="62">IF(E346="",D346-J346-K346,E346-J346-K346)</f>
        <v>0</v>
      </c>
      <c r="M346" s="779">
        <f t="shared" ref="M346:M358" si="63">K346+L346</f>
        <v>0</v>
      </c>
      <c r="N346" s="784"/>
      <c r="O346" s="788"/>
      <c r="P346" s="789"/>
      <c r="Q346" s="790"/>
      <c r="S346" s="751" t="s">
        <v>1071</v>
      </c>
      <c r="T346" s="751">
        <v>800000</v>
      </c>
    </row>
    <row r="347" spans="1:22" ht="21" customHeight="1" x14ac:dyDescent="0.2">
      <c r="A347" s="1320"/>
      <c r="B347" s="865" t="s">
        <v>1072</v>
      </c>
      <c r="C347" s="784" t="s">
        <v>1073</v>
      </c>
      <c r="D347" s="785">
        <v>5000000</v>
      </c>
      <c r="E347" s="786"/>
      <c r="F347" s="826">
        <v>5000000</v>
      </c>
      <c r="G347" s="778"/>
      <c r="H347" s="787"/>
      <c r="I347" s="786"/>
      <c r="J347" s="778">
        <f t="shared" si="61"/>
        <v>5000000</v>
      </c>
      <c r="K347" s="778"/>
      <c r="L347" s="779">
        <f t="shared" si="62"/>
        <v>0</v>
      </c>
      <c r="M347" s="779">
        <f t="shared" si="63"/>
        <v>0</v>
      </c>
      <c r="N347" s="784"/>
      <c r="O347" s="788"/>
      <c r="P347" s="789"/>
      <c r="Q347" s="790"/>
      <c r="S347" s="751" t="s">
        <v>1074</v>
      </c>
      <c r="T347" s="751">
        <v>1620000</v>
      </c>
    </row>
    <row r="348" spans="1:22" ht="23.25" customHeight="1" x14ac:dyDescent="0.2">
      <c r="A348" s="1320"/>
      <c r="B348" s="783" t="s">
        <v>175</v>
      </c>
      <c r="C348" s="867" t="s">
        <v>1075</v>
      </c>
      <c r="D348" s="785">
        <v>1100000</v>
      </c>
      <c r="E348" s="786"/>
      <c r="F348" s="785">
        <v>1100000</v>
      </c>
      <c r="G348" s="778"/>
      <c r="H348" s="787"/>
      <c r="I348" s="786"/>
      <c r="J348" s="778">
        <f t="shared" si="61"/>
        <v>1100000</v>
      </c>
      <c r="K348" s="778"/>
      <c r="L348" s="779">
        <f t="shared" si="62"/>
        <v>0</v>
      </c>
      <c r="M348" s="779">
        <f t="shared" si="63"/>
        <v>0</v>
      </c>
      <c r="N348" s="784"/>
      <c r="O348" s="788"/>
      <c r="P348" s="789"/>
      <c r="Q348" s="790"/>
    </row>
    <row r="349" spans="1:22" ht="23.25" customHeight="1" x14ac:dyDescent="0.2">
      <c r="A349" s="1320"/>
      <c r="B349" s="783" t="s">
        <v>823</v>
      </c>
      <c r="C349" s="867" t="s">
        <v>1075</v>
      </c>
      <c r="D349" s="785">
        <v>1584000</v>
      </c>
      <c r="E349" s="786"/>
      <c r="F349" s="843">
        <v>1584000</v>
      </c>
      <c r="G349" s="778"/>
      <c r="H349" s="787"/>
      <c r="I349" s="786"/>
      <c r="J349" s="778">
        <f t="shared" si="61"/>
        <v>1584000</v>
      </c>
      <c r="K349" s="778"/>
      <c r="L349" s="779">
        <f t="shared" si="62"/>
        <v>0</v>
      </c>
      <c r="M349" s="779">
        <f t="shared" si="63"/>
        <v>0</v>
      </c>
      <c r="N349" s="784"/>
      <c r="O349" s="788"/>
      <c r="P349" s="789"/>
      <c r="Q349" s="790"/>
    </row>
    <row r="350" spans="1:22" x14ac:dyDescent="0.2">
      <c r="A350" s="1320"/>
      <c r="B350" s="783" t="s">
        <v>1078</v>
      </c>
      <c r="C350" s="784" t="s">
        <v>1079</v>
      </c>
      <c r="D350" s="785">
        <v>230853099</v>
      </c>
      <c r="E350" s="786"/>
      <c r="F350" s="843">
        <v>69255929</v>
      </c>
      <c r="G350" s="778">
        <v>35783000</v>
      </c>
      <c r="H350" s="787"/>
      <c r="I350" s="786"/>
      <c r="J350" s="778">
        <f t="shared" si="61"/>
        <v>105038929</v>
      </c>
      <c r="K350" s="778"/>
      <c r="L350" s="779">
        <f t="shared" si="62"/>
        <v>125814170</v>
      </c>
      <c r="M350" s="779">
        <f t="shared" si="63"/>
        <v>125814170</v>
      </c>
      <c r="N350" s="784"/>
      <c r="O350" s="788"/>
      <c r="P350" s="789"/>
      <c r="Q350" s="790"/>
    </row>
    <row r="351" spans="1:22" x14ac:dyDescent="0.2">
      <c r="A351" s="1320"/>
      <c r="B351" s="783" t="s">
        <v>1080</v>
      </c>
      <c r="C351" s="784" t="s">
        <v>1081</v>
      </c>
      <c r="D351" s="785">
        <f>3490000+4660000</f>
        <v>8150000</v>
      </c>
      <c r="E351" s="786"/>
      <c r="F351" s="843">
        <v>3490000</v>
      </c>
      <c r="G351" s="778">
        <v>4660000</v>
      </c>
      <c r="H351" s="787"/>
      <c r="I351" s="786"/>
      <c r="J351" s="778">
        <f t="shared" si="61"/>
        <v>8150000</v>
      </c>
      <c r="K351" s="778"/>
      <c r="L351" s="779">
        <f t="shared" si="62"/>
        <v>0</v>
      </c>
      <c r="M351" s="779">
        <f t="shared" si="63"/>
        <v>0</v>
      </c>
      <c r="N351" s="784"/>
      <c r="O351" s="788"/>
      <c r="P351" s="789"/>
      <c r="Q351" s="790"/>
    </row>
    <row r="352" spans="1:22" x14ac:dyDescent="0.2">
      <c r="A352" s="1320"/>
      <c r="B352" s="783" t="s">
        <v>1082</v>
      </c>
      <c r="C352" s="784" t="s">
        <v>1083</v>
      </c>
      <c r="D352" s="791">
        <v>7200000</v>
      </c>
      <c r="E352" s="786"/>
      <c r="F352" s="843">
        <v>7200000</v>
      </c>
      <c r="G352" s="778"/>
      <c r="H352" s="787"/>
      <c r="I352" s="786"/>
      <c r="J352" s="778">
        <f t="shared" si="61"/>
        <v>7200000</v>
      </c>
      <c r="K352" s="778"/>
      <c r="L352" s="779">
        <f t="shared" si="62"/>
        <v>0</v>
      </c>
      <c r="M352" s="779">
        <f t="shared" si="63"/>
        <v>0</v>
      </c>
      <c r="N352" s="784"/>
      <c r="O352" s="788"/>
      <c r="P352" s="789"/>
      <c r="Q352" s="790"/>
    </row>
    <row r="353" spans="1:22" x14ac:dyDescent="0.2">
      <c r="A353" s="1320"/>
      <c r="B353" s="783" t="s">
        <v>394</v>
      </c>
      <c r="C353" s="784" t="s">
        <v>1084</v>
      </c>
      <c r="D353" s="785">
        <v>102780000</v>
      </c>
      <c r="E353" s="786"/>
      <c r="F353" s="843">
        <v>41112000</v>
      </c>
      <c r="G353" s="778"/>
      <c r="H353" s="787"/>
      <c r="I353" s="786"/>
      <c r="J353" s="778">
        <f t="shared" si="61"/>
        <v>41112000</v>
      </c>
      <c r="K353" s="778"/>
      <c r="L353" s="779">
        <f t="shared" si="62"/>
        <v>61668000</v>
      </c>
      <c r="M353" s="779">
        <f t="shared" si="63"/>
        <v>61668000</v>
      </c>
      <c r="N353" s="784"/>
      <c r="O353" s="788"/>
      <c r="P353" s="789"/>
      <c r="Q353" s="790"/>
    </row>
    <row r="354" spans="1:22" x14ac:dyDescent="0.2">
      <c r="A354" s="1320"/>
      <c r="B354" s="783" t="s">
        <v>1085</v>
      </c>
      <c r="C354" s="784" t="s">
        <v>887</v>
      </c>
      <c r="D354" s="791">
        <v>20000000</v>
      </c>
      <c r="E354" s="786"/>
      <c r="F354" s="785">
        <v>20000000</v>
      </c>
      <c r="G354" s="778"/>
      <c r="H354" s="787"/>
      <c r="I354" s="786"/>
      <c r="J354" s="778">
        <f t="shared" si="61"/>
        <v>20000000</v>
      </c>
      <c r="K354" s="778"/>
      <c r="L354" s="779">
        <f t="shared" si="62"/>
        <v>0</v>
      </c>
      <c r="M354" s="779">
        <f t="shared" si="63"/>
        <v>0</v>
      </c>
      <c r="N354" s="784"/>
      <c r="O354" s="788"/>
      <c r="P354" s="789"/>
      <c r="Q354" s="790"/>
    </row>
    <row r="355" spans="1:22" x14ac:dyDescent="0.2">
      <c r="A355" s="1320"/>
      <c r="B355" s="783" t="s">
        <v>1086</v>
      </c>
      <c r="C355" s="810" t="s">
        <v>1060</v>
      </c>
      <c r="D355" s="778">
        <v>20951000</v>
      </c>
      <c r="E355" s="786"/>
      <c r="F355" s="785">
        <v>20951000</v>
      </c>
      <c r="G355" s="778"/>
      <c r="H355" s="787"/>
      <c r="I355" s="786"/>
      <c r="J355" s="778">
        <f t="shared" si="61"/>
        <v>20951000</v>
      </c>
      <c r="K355" s="778"/>
      <c r="L355" s="779">
        <f t="shared" si="62"/>
        <v>0</v>
      </c>
      <c r="M355" s="779">
        <f t="shared" si="63"/>
        <v>0</v>
      </c>
      <c r="N355" s="784"/>
      <c r="O355" s="788"/>
      <c r="P355" s="789"/>
      <c r="Q355" s="790"/>
    </row>
    <row r="356" spans="1:22" x14ac:dyDescent="0.2">
      <c r="A356" s="1320"/>
      <c r="B356" s="783" t="s">
        <v>1087</v>
      </c>
      <c r="C356" s="784" t="s">
        <v>1088</v>
      </c>
      <c r="D356" s="778">
        <v>15246000</v>
      </c>
      <c r="E356" s="786"/>
      <c r="F356" s="778">
        <v>15246000</v>
      </c>
      <c r="G356" s="778"/>
      <c r="H356" s="787"/>
      <c r="I356" s="786"/>
      <c r="J356" s="778">
        <f t="shared" si="61"/>
        <v>15246000</v>
      </c>
      <c r="K356" s="778"/>
      <c r="L356" s="779">
        <f t="shared" si="62"/>
        <v>0</v>
      </c>
      <c r="M356" s="779">
        <f t="shared" si="63"/>
        <v>0</v>
      </c>
      <c r="N356" s="784"/>
      <c r="O356" s="788"/>
      <c r="P356" s="789"/>
      <c r="Q356" s="790"/>
    </row>
    <row r="357" spans="1:22" x14ac:dyDescent="0.2">
      <c r="A357" s="1320"/>
      <c r="B357" s="783" t="s">
        <v>1089</v>
      </c>
      <c r="C357" s="784" t="s">
        <v>1090</v>
      </c>
      <c r="D357" s="785">
        <v>3158000</v>
      </c>
      <c r="E357" s="786"/>
      <c r="F357" s="785">
        <v>3158000</v>
      </c>
      <c r="G357" s="778"/>
      <c r="H357" s="787"/>
      <c r="I357" s="786"/>
      <c r="J357" s="778">
        <f t="shared" si="61"/>
        <v>3158000</v>
      </c>
      <c r="K357" s="778"/>
      <c r="L357" s="779">
        <f t="shared" si="62"/>
        <v>0</v>
      </c>
      <c r="M357" s="779">
        <f t="shared" si="63"/>
        <v>0</v>
      </c>
      <c r="N357" s="784"/>
      <c r="O357" s="788"/>
      <c r="P357" s="789"/>
      <c r="Q357" s="790"/>
    </row>
    <row r="358" spans="1:22" x14ac:dyDescent="0.2">
      <c r="A358" s="1320"/>
      <c r="B358" s="783" t="s">
        <v>947</v>
      </c>
      <c r="C358" s="784"/>
      <c r="D358" s="785"/>
      <c r="E358" s="786"/>
      <c r="F358" s="785"/>
      <c r="G358" s="778"/>
      <c r="H358" s="787"/>
      <c r="I358" s="786"/>
      <c r="J358" s="778">
        <f t="shared" si="61"/>
        <v>0</v>
      </c>
      <c r="K358" s="778"/>
      <c r="L358" s="779">
        <f t="shared" si="62"/>
        <v>0</v>
      </c>
      <c r="M358" s="779">
        <f t="shared" si="63"/>
        <v>0</v>
      </c>
      <c r="N358" s="784"/>
      <c r="O358" s="788"/>
      <c r="P358" s="789"/>
      <c r="Q358" s="790"/>
    </row>
    <row r="359" spans="1:22" s="807" customFormat="1" x14ac:dyDescent="0.2">
      <c r="A359" s="811" t="s">
        <v>997</v>
      </c>
      <c r="B359" s="795" t="s">
        <v>1068</v>
      </c>
      <c r="C359" s="796"/>
      <c r="D359" s="797"/>
      <c r="E359" s="798"/>
      <c r="F359" s="827"/>
      <c r="G359" s="799"/>
      <c r="H359" s="800"/>
      <c r="I359" s="798"/>
      <c r="J359" s="812">
        <f>SUM(J346:J358)</f>
        <v>230539929</v>
      </c>
      <c r="K359" s="812">
        <f>SUM(K346:K358)</f>
        <v>0</v>
      </c>
      <c r="L359" s="812">
        <f>SUM(L346:L358)</f>
        <v>187482170</v>
      </c>
      <c r="M359" s="812">
        <f>SUM(M346:M358)</f>
        <v>187482170</v>
      </c>
      <c r="N359" s="796"/>
      <c r="O359" s="802"/>
      <c r="P359" s="803"/>
      <c r="Q359" s="804"/>
      <c r="R359" s="804"/>
      <c r="S359" s="806"/>
      <c r="T359" s="806"/>
      <c r="U359" s="806"/>
      <c r="V359" s="806"/>
    </row>
    <row r="360" spans="1:22" ht="33.75" x14ac:dyDescent="0.2">
      <c r="A360" s="1321" t="s">
        <v>1096</v>
      </c>
      <c r="B360" s="783" t="s">
        <v>1097</v>
      </c>
      <c r="C360" s="862" t="s">
        <v>1098</v>
      </c>
      <c r="D360" s="785">
        <v>30000000</v>
      </c>
      <c r="E360" s="786"/>
      <c r="F360" s="825">
        <v>30000000</v>
      </c>
      <c r="G360" s="776"/>
      <c r="H360" s="787"/>
      <c r="I360" s="786"/>
      <c r="J360" s="778">
        <f t="shared" ref="J360:J370" si="64">SUM(F360:I360)</f>
        <v>30000000</v>
      </c>
      <c r="K360" s="778"/>
      <c r="L360" s="779">
        <f>IF(E360="",D360-J360-K360,E360-J360-K360)</f>
        <v>0</v>
      </c>
      <c r="M360" s="779">
        <f t="shared" ref="M360:M370" si="65">K360+L360</f>
        <v>0</v>
      </c>
      <c r="N360" s="784"/>
      <c r="O360" s="788"/>
      <c r="P360" s="789"/>
      <c r="Q360" s="790"/>
      <c r="S360" s="751" t="s">
        <v>1074</v>
      </c>
      <c r="T360" s="751">
        <v>840000</v>
      </c>
    </row>
    <row r="361" spans="1:22" x14ac:dyDescent="0.2">
      <c r="A361" s="1320"/>
      <c r="B361" s="783" t="s">
        <v>1099</v>
      </c>
      <c r="C361" s="810" t="s">
        <v>736</v>
      </c>
      <c r="D361" s="785">
        <v>11260004.285714287</v>
      </c>
      <c r="E361" s="786"/>
      <c r="F361" s="826">
        <v>7882003.0000000009</v>
      </c>
      <c r="G361" s="778"/>
      <c r="H361" s="787"/>
      <c r="I361" s="786"/>
      <c r="J361" s="778">
        <f t="shared" si="64"/>
        <v>7882003.0000000009</v>
      </c>
      <c r="K361" s="778"/>
      <c r="L361" s="779">
        <f>IF(E361="",D361-J361-K361,E361-J361-K361)</f>
        <v>3378001.2857142864</v>
      </c>
      <c r="M361" s="779">
        <f t="shared" si="65"/>
        <v>3378001.2857142864</v>
      </c>
      <c r="N361" s="784"/>
      <c r="O361" s="788"/>
      <c r="P361" s="789"/>
      <c r="Q361" s="790"/>
    </row>
    <row r="362" spans="1:22" x14ac:dyDescent="0.2">
      <c r="A362" s="1320"/>
      <c r="B362" s="783" t="s">
        <v>1100</v>
      </c>
      <c r="C362" s="784" t="s">
        <v>1101</v>
      </c>
      <c r="D362" s="791">
        <v>5000000</v>
      </c>
      <c r="E362" s="786"/>
      <c r="F362" s="826">
        <v>5000000</v>
      </c>
      <c r="G362" s="778"/>
      <c r="H362" s="787"/>
      <c r="I362" s="786"/>
      <c r="J362" s="778">
        <f t="shared" si="64"/>
        <v>5000000</v>
      </c>
      <c r="K362" s="778"/>
      <c r="L362" s="779">
        <f>IF(E362="",D362-J362-K362,E362-J362-K362)</f>
        <v>0</v>
      </c>
      <c r="M362" s="779">
        <f t="shared" si="65"/>
        <v>0</v>
      </c>
      <c r="N362" s="784"/>
      <c r="O362" s="788"/>
      <c r="P362" s="789"/>
      <c r="Q362" s="790"/>
    </row>
    <row r="363" spans="1:22" x14ac:dyDescent="0.2">
      <c r="A363" s="1320"/>
      <c r="B363" s="783" t="s">
        <v>1102</v>
      </c>
      <c r="C363" s="810" t="s">
        <v>1060</v>
      </c>
      <c r="D363" s="785">
        <v>1900000</v>
      </c>
      <c r="E363" s="786"/>
      <c r="F363" s="785">
        <v>1900000</v>
      </c>
      <c r="G363" s="778"/>
      <c r="H363" s="787"/>
      <c r="I363" s="786"/>
      <c r="J363" s="778">
        <f t="shared" si="64"/>
        <v>1900000</v>
      </c>
      <c r="K363" s="778"/>
      <c r="L363" s="779">
        <f t="shared" ref="L363:L370" si="66">IF(E363="",D363-J363-K363,E363-J363-K363)</f>
        <v>0</v>
      </c>
      <c r="M363" s="779">
        <f t="shared" si="65"/>
        <v>0</v>
      </c>
      <c r="N363" s="784"/>
      <c r="O363" s="788"/>
      <c r="P363" s="789"/>
      <c r="Q363" s="790"/>
    </row>
    <row r="364" spans="1:22" x14ac:dyDescent="0.2">
      <c r="A364" s="1320"/>
      <c r="B364" s="783" t="s">
        <v>1103</v>
      </c>
      <c r="C364" s="810" t="s">
        <v>1060</v>
      </c>
      <c r="D364" s="785">
        <v>2282000</v>
      </c>
      <c r="E364" s="786"/>
      <c r="F364" s="785">
        <v>2282000</v>
      </c>
      <c r="G364" s="778"/>
      <c r="H364" s="787"/>
      <c r="I364" s="786"/>
      <c r="J364" s="778">
        <f t="shared" si="64"/>
        <v>2282000</v>
      </c>
      <c r="K364" s="778"/>
      <c r="L364" s="779">
        <f t="shared" si="66"/>
        <v>0</v>
      </c>
      <c r="M364" s="779">
        <f t="shared" si="65"/>
        <v>0</v>
      </c>
      <c r="N364" s="784"/>
      <c r="O364" s="788"/>
      <c r="P364" s="789"/>
      <c r="Q364" s="790"/>
    </row>
    <row r="365" spans="1:22" x14ac:dyDescent="0.2">
      <c r="A365" s="1320"/>
      <c r="B365" s="783" t="s">
        <v>1104</v>
      </c>
      <c r="C365" s="844">
        <v>126</v>
      </c>
      <c r="D365" s="785">
        <v>200000000</v>
      </c>
      <c r="E365" s="786"/>
      <c r="F365" s="785">
        <v>200000000</v>
      </c>
      <c r="G365" s="778"/>
      <c r="H365" s="787"/>
      <c r="I365" s="786"/>
      <c r="J365" s="778">
        <f t="shared" si="64"/>
        <v>200000000</v>
      </c>
      <c r="K365" s="778"/>
      <c r="L365" s="779">
        <f t="shared" si="66"/>
        <v>0</v>
      </c>
      <c r="M365" s="779">
        <f t="shared" si="65"/>
        <v>0</v>
      </c>
      <c r="N365" s="784"/>
      <c r="O365" s="788"/>
      <c r="P365" s="789"/>
      <c r="Q365" s="790"/>
    </row>
    <row r="366" spans="1:22" x14ac:dyDescent="0.2">
      <c r="A366" s="1320"/>
      <c r="B366" s="783" t="s">
        <v>1105</v>
      </c>
      <c r="C366" s="784" t="s">
        <v>815</v>
      </c>
      <c r="D366" s="778">
        <v>16108313</v>
      </c>
      <c r="E366" s="786"/>
      <c r="F366" s="785">
        <f>D366</f>
        <v>16108313</v>
      </c>
      <c r="G366" s="778"/>
      <c r="H366" s="787"/>
      <c r="I366" s="786"/>
      <c r="J366" s="778">
        <f t="shared" si="64"/>
        <v>16108313</v>
      </c>
      <c r="K366" s="778"/>
      <c r="L366" s="779">
        <f t="shared" si="66"/>
        <v>0</v>
      </c>
      <c r="M366" s="779">
        <f t="shared" si="65"/>
        <v>0</v>
      </c>
      <c r="N366" s="784"/>
      <c r="O366" s="788"/>
      <c r="P366" s="789"/>
      <c r="Q366" s="790"/>
    </row>
    <row r="367" spans="1:22" x14ac:dyDescent="0.2">
      <c r="A367" s="1320"/>
      <c r="B367" s="783" t="s">
        <v>1106</v>
      </c>
      <c r="C367" s="784" t="s">
        <v>815</v>
      </c>
      <c r="D367" s="778">
        <f>645000</f>
        <v>645000</v>
      </c>
      <c r="E367" s="786"/>
      <c r="F367" s="785">
        <f>D367</f>
        <v>645000</v>
      </c>
      <c r="G367" s="778"/>
      <c r="H367" s="787"/>
      <c r="I367" s="786"/>
      <c r="J367" s="778">
        <f t="shared" si="64"/>
        <v>645000</v>
      </c>
      <c r="K367" s="778"/>
      <c r="L367" s="779">
        <f t="shared" si="66"/>
        <v>0</v>
      </c>
      <c r="M367" s="779">
        <f t="shared" si="65"/>
        <v>0</v>
      </c>
      <c r="N367" s="784"/>
      <c r="O367" s="788"/>
      <c r="P367" s="789"/>
      <c r="Q367" s="790"/>
    </row>
    <row r="368" spans="1:22" x14ac:dyDescent="0.2">
      <c r="A368" s="1320"/>
      <c r="B368" s="783" t="s">
        <v>1107</v>
      </c>
      <c r="C368" s="784" t="s">
        <v>1108</v>
      </c>
      <c r="D368" s="778">
        <v>7488000</v>
      </c>
      <c r="E368" s="786"/>
      <c r="F368" s="778">
        <v>7488000</v>
      </c>
      <c r="G368" s="778"/>
      <c r="H368" s="787"/>
      <c r="I368" s="786"/>
      <c r="J368" s="778">
        <f t="shared" si="64"/>
        <v>7488000</v>
      </c>
      <c r="K368" s="778"/>
      <c r="L368" s="779">
        <f t="shared" si="66"/>
        <v>0</v>
      </c>
      <c r="M368" s="779">
        <f t="shared" si="65"/>
        <v>0</v>
      </c>
      <c r="N368" s="784"/>
      <c r="O368" s="788"/>
      <c r="P368" s="789"/>
      <c r="Q368" s="790"/>
    </row>
    <row r="369" spans="1:17" x14ac:dyDescent="0.2">
      <c r="A369" s="1320"/>
      <c r="B369" s="783" t="s">
        <v>1099</v>
      </c>
      <c r="C369" s="784" t="s">
        <v>1382</v>
      </c>
      <c r="D369" s="778">
        <v>3378000</v>
      </c>
      <c r="E369" s="786"/>
      <c r="F369" s="843">
        <v>3378000</v>
      </c>
      <c r="G369" s="778"/>
      <c r="H369" s="787"/>
      <c r="I369" s="786"/>
      <c r="J369" s="778">
        <f t="shared" si="64"/>
        <v>3378000</v>
      </c>
      <c r="K369" s="778"/>
      <c r="L369" s="779">
        <f t="shared" si="66"/>
        <v>0</v>
      </c>
      <c r="M369" s="779">
        <f t="shared" si="65"/>
        <v>0</v>
      </c>
      <c r="N369" s="784"/>
      <c r="O369" s="788"/>
      <c r="P369" s="789"/>
      <c r="Q369" s="790"/>
    </row>
    <row r="370" spans="1:17" x14ac:dyDescent="0.2">
      <c r="A370" s="1320"/>
      <c r="B370" s="783" t="s">
        <v>947</v>
      </c>
      <c r="C370" s="784"/>
      <c r="D370" s="785"/>
      <c r="E370" s="786"/>
      <c r="F370" s="826"/>
      <c r="G370" s="778"/>
      <c r="H370" s="787"/>
      <c r="I370" s="786"/>
      <c r="J370" s="778">
        <f t="shared" si="64"/>
        <v>0</v>
      </c>
      <c r="K370" s="778"/>
      <c r="L370" s="779">
        <f t="shared" si="66"/>
        <v>0</v>
      </c>
      <c r="M370" s="779">
        <f t="shared" si="65"/>
        <v>0</v>
      </c>
      <c r="N370" s="784"/>
      <c r="O370" s="788"/>
      <c r="P370" s="789"/>
      <c r="Q370" s="790"/>
    </row>
    <row r="371" spans="1:17" x14ac:dyDescent="0.2">
      <c r="A371" s="811" t="s">
        <v>997</v>
      </c>
      <c r="B371" s="795" t="s">
        <v>1096</v>
      </c>
      <c r="C371" s="796"/>
      <c r="D371" s="797"/>
      <c r="E371" s="798"/>
      <c r="F371" s="827"/>
      <c r="G371" s="799"/>
      <c r="H371" s="800"/>
      <c r="I371" s="798"/>
      <c r="J371" s="812">
        <f>SUM(J360:J370)</f>
        <v>274683316</v>
      </c>
      <c r="K371" s="812">
        <f>SUM(K360:K370)</f>
        <v>0</v>
      </c>
      <c r="L371" s="812">
        <f>SUM(L360:L370)</f>
        <v>3378001.2857142864</v>
      </c>
      <c r="M371" s="812">
        <f>SUM(M360:M370)</f>
        <v>3378001.2857142864</v>
      </c>
      <c r="N371" s="796"/>
      <c r="O371" s="802"/>
      <c r="P371" s="803"/>
      <c r="Q371" s="804"/>
    </row>
    <row r="372" spans="1:17" ht="33.75" x14ac:dyDescent="0.2">
      <c r="A372" s="1318" t="s">
        <v>1126</v>
      </c>
      <c r="B372" s="863" t="s">
        <v>1127</v>
      </c>
      <c r="C372" s="784" t="s">
        <v>1108</v>
      </c>
      <c r="D372" s="778">
        <v>5883000</v>
      </c>
      <c r="E372" s="786"/>
      <c r="F372" s="778">
        <v>5883000</v>
      </c>
      <c r="G372" s="776"/>
      <c r="H372" s="787"/>
      <c r="I372" s="786"/>
      <c r="J372" s="778">
        <f>SUM(F372:I372)</f>
        <v>5883000</v>
      </c>
      <c r="K372" s="778"/>
      <c r="L372" s="779">
        <f>IF(E372="",D372-J372-K372,E372-J372-K372)</f>
        <v>0</v>
      </c>
      <c r="M372" s="779">
        <f>K372+L372</f>
        <v>0</v>
      </c>
      <c r="N372" s="784"/>
      <c r="O372" s="788"/>
      <c r="P372" s="789"/>
      <c r="Q372" s="790"/>
    </row>
    <row r="373" spans="1:17" ht="15" customHeight="1" x14ac:dyDescent="0.2">
      <c r="A373" s="1319"/>
      <c r="B373" s="783" t="s">
        <v>1117</v>
      </c>
      <c r="C373" s="810" t="s">
        <v>1118</v>
      </c>
      <c r="D373" s="785">
        <v>47070000</v>
      </c>
      <c r="E373" s="786"/>
      <c r="F373" s="785">
        <v>47070000</v>
      </c>
      <c r="G373" s="778"/>
      <c r="H373" s="787"/>
      <c r="I373" s="786"/>
      <c r="J373" s="778">
        <f>SUM(F373:I373)</f>
        <v>47070000</v>
      </c>
      <c r="K373" s="778"/>
      <c r="L373" s="779">
        <f>IF(E373="",D373-J373-K373,E373-J373-K373)</f>
        <v>0</v>
      </c>
      <c r="M373" s="779">
        <f>K373+L373</f>
        <v>0</v>
      </c>
      <c r="N373" s="784"/>
      <c r="O373" s="788"/>
      <c r="P373" s="789"/>
      <c r="Q373" s="790"/>
    </row>
    <row r="374" spans="1:17" ht="17.25" customHeight="1" x14ac:dyDescent="0.2">
      <c r="A374" s="1319"/>
      <c r="B374" s="783" t="s">
        <v>947</v>
      </c>
      <c r="C374" s="784"/>
      <c r="D374" s="785"/>
      <c r="E374" s="786"/>
      <c r="F374" s="826"/>
      <c r="G374" s="778"/>
      <c r="H374" s="787"/>
      <c r="I374" s="786"/>
      <c r="J374" s="778">
        <f>SUM(F374:I374)</f>
        <v>0</v>
      </c>
      <c r="K374" s="778"/>
      <c r="L374" s="779">
        <f>IF(E374="",D374-J374-K374,E374-J374-K374)</f>
        <v>0</v>
      </c>
      <c r="M374" s="779">
        <f>K374+L374</f>
        <v>0</v>
      </c>
      <c r="N374" s="784"/>
      <c r="O374" s="788"/>
      <c r="P374" s="789"/>
      <c r="Q374" s="790"/>
    </row>
    <row r="375" spans="1:17" x14ac:dyDescent="0.2">
      <c r="A375" s="811" t="s">
        <v>997</v>
      </c>
      <c r="B375" s="795" t="s">
        <v>1126</v>
      </c>
      <c r="C375" s="796"/>
      <c r="D375" s="797"/>
      <c r="E375" s="798"/>
      <c r="F375" s="827"/>
      <c r="G375" s="799"/>
      <c r="H375" s="800"/>
      <c r="I375" s="798"/>
      <c r="J375" s="812">
        <f>SUM(J372:J374)</f>
        <v>52953000</v>
      </c>
      <c r="K375" s="812">
        <f>SUM(K372:K374)</f>
        <v>0</v>
      </c>
      <c r="L375" s="812">
        <f>SUM(L372:L374)</f>
        <v>0</v>
      </c>
      <c r="M375" s="812">
        <f>SUM(M372:M374)</f>
        <v>0</v>
      </c>
      <c r="N375" s="796"/>
      <c r="O375" s="802"/>
      <c r="P375" s="803"/>
      <c r="Q375" s="804"/>
    </row>
    <row r="376" spans="1:17" ht="18" customHeight="1" x14ac:dyDescent="0.2">
      <c r="A376" s="814" t="s">
        <v>585</v>
      </c>
      <c r="B376" s="783" t="s">
        <v>1128</v>
      </c>
      <c r="C376" s="810" t="s">
        <v>1108</v>
      </c>
      <c r="D376" s="785">
        <v>6980000</v>
      </c>
      <c r="E376" s="786"/>
      <c r="F376" s="785">
        <v>6980000</v>
      </c>
      <c r="G376" s="776"/>
      <c r="H376" s="787"/>
      <c r="I376" s="786"/>
      <c r="J376" s="778">
        <f>SUM(F376:I376)</f>
        <v>6980000</v>
      </c>
      <c r="K376" s="778"/>
      <c r="L376" s="779">
        <f>IF(E376="",D376-J376-K376,E376-J376-K376)</f>
        <v>0</v>
      </c>
      <c r="M376" s="779">
        <f>K376+L376</f>
        <v>0</v>
      </c>
      <c r="N376" s="784"/>
      <c r="O376" s="788"/>
      <c r="P376" s="789"/>
      <c r="Q376" s="790"/>
    </row>
    <row r="377" spans="1:17" hidden="1" x14ac:dyDescent="0.2">
      <c r="A377" s="814"/>
      <c r="B377" s="783"/>
      <c r="C377" s="810"/>
      <c r="D377" s="785"/>
      <c r="E377" s="786"/>
      <c r="F377" s="826"/>
      <c r="G377" s="778"/>
      <c r="H377" s="787"/>
      <c r="I377" s="786"/>
      <c r="J377" s="778">
        <f>SUM(F377:I377)</f>
        <v>0</v>
      </c>
      <c r="K377" s="778"/>
      <c r="L377" s="779">
        <f>IF(E377="",D377-J377-K377,E377-J377-K377)</f>
        <v>0</v>
      </c>
      <c r="M377" s="779">
        <f>K377+L377</f>
        <v>0</v>
      </c>
      <c r="N377" s="784"/>
      <c r="O377" s="788"/>
      <c r="P377" s="789"/>
      <c r="Q377" s="790"/>
    </row>
    <row r="378" spans="1:17" hidden="1" x14ac:dyDescent="0.2">
      <c r="A378" s="814"/>
      <c r="B378" s="783"/>
      <c r="C378" s="784"/>
      <c r="D378" s="785"/>
      <c r="E378" s="786"/>
      <c r="F378" s="826"/>
      <c r="G378" s="778"/>
      <c r="H378" s="787"/>
      <c r="I378" s="786"/>
      <c r="J378" s="778">
        <f>SUM(F378:I378)</f>
        <v>0</v>
      </c>
      <c r="K378" s="778"/>
      <c r="L378" s="779">
        <f>IF(E378="",D378-J378-K378,E378-J378-K378)</f>
        <v>0</v>
      </c>
      <c r="M378" s="779">
        <f>K378+L378</f>
        <v>0</v>
      </c>
      <c r="N378" s="784"/>
      <c r="O378" s="788"/>
      <c r="P378" s="789"/>
      <c r="Q378" s="790"/>
    </row>
    <row r="379" spans="1:17" ht="3.75" hidden="1" customHeight="1" x14ac:dyDescent="0.2">
      <c r="A379" s="814"/>
      <c r="B379" s="783"/>
      <c r="C379" s="784"/>
      <c r="D379" s="785"/>
      <c r="E379" s="786"/>
      <c r="F379" s="826"/>
      <c r="G379" s="778"/>
      <c r="H379" s="787"/>
      <c r="I379" s="786"/>
      <c r="J379" s="778">
        <f>SUM(F379:I379)</f>
        <v>0</v>
      </c>
      <c r="K379" s="778"/>
      <c r="L379" s="779">
        <f>IF(E379="",D379-J379-K379,E379-J379-K379)</f>
        <v>0</v>
      </c>
      <c r="M379" s="779">
        <f>K379+L379</f>
        <v>0</v>
      </c>
      <c r="N379" s="784"/>
      <c r="O379" s="788"/>
      <c r="P379" s="789"/>
      <c r="Q379" s="790"/>
    </row>
    <row r="380" spans="1:17" ht="15" customHeight="1" x14ac:dyDescent="0.2">
      <c r="A380" s="811" t="s">
        <v>997</v>
      </c>
      <c r="B380" s="795" t="s">
        <v>585</v>
      </c>
      <c r="C380" s="796"/>
      <c r="D380" s="797"/>
      <c r="E380" s="798"/>
      <c r="F380" s="827"/>
      <c r="G380" s="799"/>
      <c r="H380" s="800"/>
      <c r="I380" s="798"/>
      <c r="J380" s="812">
        <f>SUM(J376:J379)</f>
        <v>6980000</v>
      </c>
      <c r="K380" s="812">
        <f>SUM(K376:K379)</f>
        <v>0</v>
      </c>
      <c r="L380" s="812">
        <f>SUM(L376:L379)</f>
        <v>0</v>
      </c>
      <c r="M380" s="812">
        <f>SUM(M376:M379)</f>
        <v>0</v>
      </c>
      <c r="N380" s="796"/>
      <c r="O380" s="802"/>
      <c r="P380" s="803"/>
      <c r="Q380" s="804"/>
    </row>
    <row r="381" spans="1:17" ht="15" customHeight="1" x14ac:dyDescent="0.2">
      <c r="A381" s="1318" t="s">
        <v>2158</v>
      </c>
      <c r="B381" s="783" t="s">
        <v>1117</v>
      </c>
      <c r="C381" s="810" t="s">
        <v>1118</v>
      </c>
      <c r="D381" s="785">
        <v>31550000</v>
      </c>
      <c r="E381" s="786"/>
      <c r="F381" s="785">
        <v>31550000</v>
      </c>
      <c r="G381" s="776"/>
      <c r="H381" s="787"/>
      <c r="I381" s="786"/>
      <c r="J381" s="778">
        <f>SUM(F381:I381)</f>
        <v>31550000</v>
      </c>
      <c r="K381" s="778"/>
      <c r="L381" s="779">
        <f>IF(E381="",D381-J381-K381,E381-J381-K381)</f>
        <v>0</v>
      </c>
      <c r="M381" s="779">
        <f>K381+L381</f>
        <v>0</v>
      </c>
      <c r="N381" s="784"/>
      <c r="O381" s="788"/>
      <c r="P381" s="789"/>
      <c r="Q381" s="790"/>
    </row>
    <row r="382" spans="1:17" ht="15" customHeight="1" x14ac:dyDescent="0.2">
      <c r="A382" s="1319"/>
      <c r="B382" s="783" t="s">
        <v>947</v>
      </c>
      <c r="C382" s="810"/>
      <c r="D382" s="785"/>
      <c r="E382" s="786"/>
      <c r="F382" s="826"/>
      <c r="G382" s="778"/>
      <c r="H382" s="787"/>
      <c r="I382" s="786"/>
      <c r="J382" s="778">
        <f>SUM(F382:I382)</f>
        <v>0</v>
      </c>
      <c r="K382" s="778"/>
      <c r="L382" s="779">
        <f>IF(E382="",D382-J382-K382,E382-J382-K382)</f>
        <v>0</v>
      </c>
      <c r="M382" s="779">
        <f>K382+L382</f>
        <v>0</v>
      </c>
      <c r="N382" s="784"/>
      <c r="O382" s="788"/>
      <c r="P382" s="789"/>
      <c r="Q382" s="790"/>
    </row>
    <row r="383" spans="1:17" hidden="1" x14ac:dyDescent="0.2">
      <c r="A383" s="814"/>
      <c r="B383" s="783"/>
      <c r="C383" s="784"/>
      <c r="D383" s="785"/>
      <c r="E383" s="786"/>
      <c r="F383" s="826"/>
      <c r="G383" s="778"/>
      <c r="H383" s="787"/>
      <c r="I383" s="786"/>
      <c r="J383" s="778">
        <f>SUM(F383:I383)</f>
        <v>0</v>
      </c>
      <c r="K383" s="778"/>
      <c r="L383" s="779">
        <f>IF(E383="",D383-J383-K383,E383-J383-K383)</f>
        <v>0</v>
      </c>
      <c r="M383" s="779">
        <f>K383+L383</f>
        <v>0</v>
      </c>
      <c r="N383" s="784"/>
      <c r="O383" s="788"/>
      <c r="P383" s="789"/>
      <c r="Q383" s="790"/>
    </row>
    <row r="384" spans="1:17" hidden="1" x14ac:dyDescent="0.2">
      <c r="A384" s="814"/>
      <c r="B384" s="783"/>
      <c r="C384" s="784"/>
      <c r="D384" s="785"/>
      <c r="E384" s="786"/>
      <c r="F384" s="826"/>
      <c r="G384" s="778"/>
      <c r="H384" s="787"/>
      <c r="I384" s="786"/>
      <c r="J384" s="778">
        <f>SUM(F384:I384)</f>
        <v>0</v>
      </c>
      <c r="K384" s="778"/>
      <c r="L384" s="779">
        <f>IF(E384="",D384-J384-K384,E384-J384-K384)</f>
        <v>0</v>
      </c>
      <c r="M384" s="779">
        <f>K384+L384</f>
        <v>0</v>
      </c>
      <c r="N384" s="784"/>
      <c r="O384" s="788"/>
      <c r="P384" s="789"/>
      <c r="Q384" s="790"/>
    </row>
    <row r="385" spans="1:17" x14ac:dyDescent="0.2">
      <c r="A385" s="811" t="s">
        <v>997</v>
      </c>
      <c r="B385" s="795" t="s">
        <v>1130</v>
      </c>
      <c r="C385" s="796"/>
      <c r="D385" s="797"/>
      <c r="E385" s="798"/>
      <c r="F385" s="827"/>
      <c r="G385" s="799"/>
      <c r="H385" s="800"/>
      <c r="I385" s="798"/>
      <c r="J385" s="812">
        <f>SUM(J381:J384)</f>
        <v>31550000</v>
      </c>
      <c r="K385" s="812">
        <f>SUM(K381:K384)</f>
        <v>0</v>
      </c>
      <c r="L385" s="812">
        <f>SUM(L381:L384)</f>
        <v>0</v>
      </c>
      <c r="M385" s="812">
        <f>SUM(M381:M384)</f>
        <v>0</v>
      </c>
      <c r="N385" s="796"/>
      <c r="O385" s="802"/>
      <c r="P385" s="803"/>
      <c r="Q385" s="804"/>
    </row>
    <row r="386" spans="1:17" ht="13.5" customHeight="1" x14ac:dyDescent="0.2">
      <c r="A386" s="1318" t="s">
        <v>2159</v>
      </c>
      <c r="B386" s="783" t="s">
        <v>1117</v>
      </c>
      <c r="C386" s="810" t="s">
        <v>1118</v>
      </c>
      <c r="D386" s="785">
        <v>52330000</v>
      </c>
      <c r="E386" s="786"/>
      <c r="F386" s="785">
        <v>52330000</v>
      </c>
      <c r="G386" s="776"/>
      <c r="H386" s="787"/>
      <c r="I386" s="786"/>
      <c r="J386" s="778">
        <f>SUM(F386:I386)</f>
        <v>52330000</v>
      </c>
      <c r="K386" s="778"/>
      <c r="L386" s="779">
        <f>IF(E386="",D386-J386-K386,E386-J386-K386)</f>
        <v>0</v>
      </c>
      <c r="M386" s="779">
        <f>K386+L386</f>
        <v>0</v>
      </c>
      <c r="N386" s="784"/>
      <c r="O386" s="788"/>
      <c r="P386" s="789"/>
      <c r="Q386" s="790"/>
    </row>
    <row r="387" spans="1:17" ht="13.5" customHeight="1" x14ac:dyDescent="0.2">
      <c r="A387" s="1319"/>
      <c r="B387" s="783" t="s">
        <v>947</v>
      </c>
      <c r="C387" s="810"/>
      <c r="D387" s="785"/>
      <c r="E387" s="786"/>
      <c r="F387" s="826"/>
      <c r="G387" s="778"/>
      <c r="H387" s="787"/>
      <c r="I387" s="786"/>
      <c r="J387" s="778">
        <f>SUM(F387:I387)</f>
        <v>0</v>
      </c>
      <c r="K387" s="778"/>
      <c r="L387" s="779">
        <f>IF(E387="",D387-J387-K387,E387-J387-K387)</f>
        <v>0</v>
      </c>
      <c r="M387" s="779">
        <f>K387+L387</f>
        <v>0</v>
      </c>
      <c r="N387" s="784"/>
      <c r="O387" s="788"/>
      <c r="P387" s="789"/>
      <c r="Q387" s="790"/>
    </row>
    <row r="388" spans="1:17" hidden="1" x14ac:dyDescent="0.2">
      <c r="A388" s="814"/>
      <c r="B388" s="783"/>
      <c r="C388" s="784"/>
      <c r="D388" s="785"/>
      <c r="E388" s="786"/>
      <c r="F388" s="826"/>
      <c r="G388" s="778"/>
      <c r="H388" s="787"/>
      <c r="I388" s="786"/>
      <c r="J388" s="778">
        <f>SUM(F388:I388)</f>
        <v>0</v>
      </c>
      <c r="K388" s="778"/>
      <c r="L388" s="779">
        <f>IF(E388="",D388-J388-K388,E388-J388-K388)</f>
        <v>0</v>
      </c>
      <c r="M388" s="779">
        <f>K388+L388</f>
        <v>0</v>
      </c>
      <c r="N388" s="784"/>
      <c r="O388" s="788"/>
      <c r="P388" s="789"/>
      <c r="Q388" s="790"/>
    </row>
    <row r="389" spans="1:17" hidden="1" x14ac:dyDescent="0.2">
      <c r="A389" s="814"/>
      <c r="B389" s="783"/>
      <c r="C389" s="784"/>
      <c r="D389" s="785"/>
      <c r="E389" s="786"/>
      <c r="F389" s="826"/>
      <c r="G389" s="778"/>
      <c r="H389" s="787"/>
      <c r="I389" s="786"/>
      <c r="J389" s="778">
        <f>SUM(F389:I389)</f>
        <v>0</v>
      </c>
      <c r="K389" s="778"/>
      <c r="L389" s="779">
        <f>IF(E389="",D389-J389-K389,E389-J389-K389)</f>
        <v>0</v>
      </c>
      <c r="M389" s="779">
        <f>K389+L389</f>
        <v>0</v>
      </c>
      <c r="N389" s="784"/>
      <c r="O389" s="788"/>
      <c r="P389" s="789"/>
      <c r="Q389" s="790"/>
    </row>
    <row r="390" spans="1:17" x14ac:dyDescent="0.2">
      <c r="A390" s="811" t="s">
        <v>997</v>
      </c>
      <c r="B390" s="795" t="str">
        <f>A386</f>
        <v>AQUA SONATUS</v>
      </c>
      <c r="C390" s="796"/>
      <c r="D390" s="797"/>
      <c r="E390" s="798"/>
      <c r="F390" s="827"/>
      <c r="G390" s="799"/>
      <c r="H390" s="800"/>
      <c r="I390" s="798"/>
      <c r="J390" s="812">
        <f>SUM(J386:J389)</f>
        <v>52330000</v>
      </c>
      <c r="K390" s="812">
        <f>SUM(K386:K389)</f>
        <v>0</v>
      </c>
      <c r="L390" s="812">
        <f>SUM(L386:L389)</f>
        <v>0</v>
      </c>
      <c r="M390" s="812">
        <f>SUM(M386:M389)</f>
        <v>0</v>
      </c>
      <c r="N390" s="796"/>
      <c r="O390" s="802"/>
      <c r="P390" s="803"/>
      <c r="Q390" s="804"/>
    </row>
    <row r="391" spans="1:17" ht="15" customHeight="1" x14ac:dyDescent="0.2">
      <c r="A391" s="1318" t="s">
        <v>2160</v>
      </c>
      <c r="B391" s="783" t="s">
        <v>215</v>
      </c>
      <c r="C391" s="750" t="s">
        <v>216</v>
      </c>
      <c r="D391" s="837">
        <v>35261625</v>
      </c>
      <c r="E391" s="786"/>
      <c r="F391" s="785">
        <v>35261625</v>
      </c>
      <c r="G391" s="776"/>
      <c r="H391" s="787"/>
      <c r="I391" s="786"/>
      <c r="J391" s="778">
        <f>SUM(F391:I391)</f>
        <v>35261625</v>
      </c>
      <c r="K391" s="778"/>
      <c r="L391" s="779">
        <f>IF(E391="",D391-J391-K391,E391-J391-K391)</f>
        <v>0</v>
      </c>
      <c r="M391" s="779">
        <f>K391+L391</f>
        <v>0</v>
      </c>
      <c r="N391" s="784"/>
      <c r="O391" s="788"/>
      <c r="P391" s="789"/>
      <c r="Q391" s="790"/>
    </row>
    <row r="392" spans="1:17" ht="15" customHeight="1" x14ac:dyDescent="0.2">
      <c r="A392" s="1319"/>
      <c r="B392" s="783" t="s">
        <v>947</v>
      </c>
      <c r="C392" s="810"/>
      <c r="D392" s="785"/>
      <c r="E392" s="786"/>
      <c r="F392" s="826"/>
      <c r="G392" s="778"/>
      <c r="H392" s="787"/>
      <c r="I392" s="786"/>
      <c r="J392" s="778">
        <f>SUM(F392:I392)</f>
        <v>0</v>
      </c>
      <c r="K392" s="778"/>
      <c r="L392" s="779">
        <f>IF(E392="",D392-J392-K392,E392-J392-K392)</f>
        <v>0</v>
      </c>
      <c r="M392" s="779">
        <f>K392+L392</f>
        <v>0</v>
      </c>
      <c r="N392" s="784"/>
      <c r="O392" s="788"/>
      <c r="P392" s="789"/>
      <c r="Q392" s="790"/>
    </row>
    <row r="393" spans="1:17" hidden="1" x14ac:dyDescent="0.2">
      <c r="A393" s="814"/>
      <c r="B393" s="783"/>
      <c r="C393" s="784"/>
      <c r="D393" s="785"/>
      <c r="E393" s="786"/>
      <c r="F393" s="826"/>
      <c r="G393" s="778"/>
      <c r="H393" s="787"/>
      <c r="I393" s="786"/>
      <c r="J393" s="778">
        <f>SUM(F393:I393)</f>
        <v>0</v>
      </c>
      <c r="K393" s="778"/>
      <c r="L393" s="779">
        <f>IF(E393="",D393-J393-K393,E393-J393-K393)</f>
        <v>0</v>
      </c>
      <c r="M393" s="779">
        <f>K393+L393</f>
        <v>0</v>
      </c>
      <c r="N393" s="784"/>
      <c r="O393" s="788"/>
      <c r="P393" s="789"/>
      <c r="Q393" s="790"/>
    </row>
    <row r="394" spans="1:17" hidden="1" x14ac:dyDescent="0.2">
      <c r="A394" s="814"/>
      <c r="B394" s="783"/>
      <c r="C394" s="784"/>
      <c r="D394" s="785"/>
      <c r="E394" s="786"/>
      <c r="F394" s="826"/>
      <c r="G394" s="778"/>
      <c r="H394" s="787"/>
      <c r="I394" s="786"/>
      <c r="J394" s="778">
        <f>SUM(F394:I394)</f>
        <v>0</v>
      </c>
      <c r="K394" s="778"/>
      <c r="L394" s="779">
        <f>IF(E394="",D394-J394-K394,E394-J394-K394)</f>
        <v>0</v>
      </c>
      <c r="M394" s="779">
        <f>K394+L394</f>
        <v>0</v>
      </c>
      <c r="N394" s="784"/>
      <c r="O394" s="788"/>
      <c r="P394" s="789"/>
      <c r="Q394" s="790"/>
    </row>
    <row r="395" spans="1:17" x14ac:dyDescent="0.2">
      <c r="A395" s="811" t="s">
        <v>997</v>
      </c>
      <c r="B395" s="795" t="str">
        <f>A391</f>
        <v>Nam Thuận T19</v>
      </c>
      <c r="C395" s="796"/>
      <c r="D395" s="797"/>
      <c r="E395" s="798"/>
      <c r="F395" s="827"/>
      <c r="G395" s="799"/>
      <c r="H395" s="800"/>
      <c r="I395" s="798"/>
      <c r="J395" s="812">
        <f>SUM(J391:J394)</f>
        <v>35261625</v>
      </c>
      <c r="K395" s="812">
        <f>SUM(K391:K394)</f>
        <v>0</v>
      </c>
      <c r="L395" s="812">
        <f>SUM(L391:L394)</f>
        <v>0</v>
      </c>
      <c r="M395" s="812">
        <f>SUM(M391:M394)</f>
        <v>0</v>
      </c>
      <c r="N395" s="796"/>
      <c r="O395" s="802"/>
      <c r="P395" s="803"/>
      <c r="Q395" s="804"/>
    </row>
    <row r="397" spans="1:17" hidden="1" x14ac:dyDescent="0.2"/>
    <row r="398" spans="1:17" hidden="1" x14ac:dyDescent="0.2"/>
    <row r="399" spans="1:17" hidden="1" x14ac:dyDescent="0.2"/>
    <row r="400" spans="1:17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7" spans="6:14" x14ac:dyDescent="0.2">
      <c r="F417" s="750"/>
      <c r="G417" s="846" t="s">
        <v>1133</v>
      </c>
      <c r="H417" s="847"/>
      <c r="J417" s="848">
        <f>J339+J331+J313+J307+J272+J256+J223+J191+J174+J137+J132+J99+J92+J68+J27+J15+J345+J359+J371+J375+J380+J385+J390+J395</f>
        <v>9245157736.8999996</v>
      </c>
      <c r="K417" s="848">
        <f>K339+K331+K313+K307+K272+K256+K223+K191+K174+K137+K132+K99+K92+K68+K27+K15</f>
        <v>17374000</v>
      </c>
      <c r="L417" s="848">
        <f>L339+L331+L313+L307+L272+L256+L223+L191+L174+L137+L132+L99+L92+L68+L27+L15+L345+L359+L371+L375+L395+L390+L385+L380</f>
        <v>236847740.7857143</v>
      </c>
      <c r="M417" s="848">
        <f>M339+M331+M313+M307+M272+M256+M223+M191+M174+M137+M132+M99+M92+M68+M27+M15+M345+M359+M371+M375+M380+M385+M390+M395</f>
        <v>254221740.7857143</v>
      </c>
    </row>
    <row r="418" spans="6:14" x14ac:dyDescent="0.2">
      <c r="F418" s="750"/>
      <c r="G418" s="849" t="s">
        <v>1134</v>
      </c>
      <c r="H418" s="850"/>
      <c r="I418" s="851"/>
      <c r="J418" s="852">
        <f>SUBTOTAL(9,J6:J395)</f>
        <v>18490315473.799999</v>
      </c>
      <c r="K418" s="852">
        <f>SUBTOTAL(9,K6:K395)</f>
        <v>34748000</v>
      </c>
      <c r="L418" s="852">
        <f>SUBTOTAL(9,L6:L395)</f>
        <v>473695481.57142854</v>
      </c>
      <c r="M418" s="852">
        <f>SUBTOTAL(9,M6:M395)</f>
        <v>508443481.57142854</v>
      </c>
    </row>
    <row r="419" spans="6:14" x14ac:dyDescent="0.2">
      <c r="G419" s="853" t="s">
        <v>1135</v>
      </c>
      <c r="J419" s="855">
        <f>J418/J417</f>
        <v>2</v>
      </c>
      <c r="K419" s="855"/>
      <c r="L419" s="855">
        <f>L418/L417</f>
        <v>1.9999999999999998</v>
      </c>
      <c r="M419" s="855">
        <f>M418/M417</f>
        <v>1.9999999999999998</v>
      </c>
      <c r="N419" s="750" t="s">
        <v>1136</v>
      </c>
    </row>
    <row r="420" spans="6:14" x14ac:dyDescent="0.2">
      <c r="J420" s="856"/>
    </row>
    <row r="421" spans="6:14" x14ac:dyDescent="0.2">
      <c r="J421" s="856"/>
    </row>
    <row r="422" spans="6:14" x14ac:dyDescent="0.2">
      <c r="G422" s="784"/>
      <c r="J422" s="857"/>
    </row>
    <row r="423" spans="6:14" x14ac:dyDescent="0.2">
      <c r="G423" s="858"/>
      <c r="J423" s="857"/>
    </row>
  </sheetData>
  <autoFilter ref="A5:W415"/>
  <mergeCells count="31">
    <mergeCell ref="A391:A392"/>
    <mergeCell ref="A340:A341"/>
    <mergeCell ref="A342:A343"/>
    <mergeCell ref="A175:A190"/>
    <mergeCell ref="A93:A95"/>
    <mergeCell ref="A96:A98"/>
    <mergeCell ref="A346:A358"/>
    <mergeCell ref="A360:A370"/>
    <mergeCell ref="A372:A374"/>
    <mergeCell ref="A381:A382"/>
    <mergeCell ref="A386:A387"/>
    <mergeCell ref="A308:A312"/>
    <mergeCell ref="A314:A330"/>
    <mergeCell ref="A332:A338"/>
    <mergeCell ref="A273:A293"/>
    <mergeCell ref="A294:A306"/>
    <mergeCell ref="A1:Q3"/>
    <mergeCell ref="A16:A25"/>
    <mergeCell ref="A6:A14"/>
    <mergeCell ref="A257:A271"/>
    <mergeCell ref="A195:A222"/>
    <mergeCell ref="A224:A244"/>
    <mergeCell ref="A245:A255"/>
    <mergeCell ref="A69:A90"/>
    <mergeCell ref="A100:A131"/>
    <mergeCell ref="A133:A136"/>
    <mergeCell ref="A28:A48"/>
    <mergeCell ref="A138:A144"/>
    <mergeCell ref="A145:A173"/>
    <mergeCell ref="A192:A194"/>
    <mergeCell ref="A49:A66"/>
  </mergeCells>
  <pageMargins left="0" right="0" top="0" bottom="0" header="0.31496062992125984" footer="0.31496062992125984"/>
  <pageSetup paperSize="9" orientation="landscape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3" workbookViewId="0">
      <selection activeCell="N34" sqref="N34"/>
    </sheetView>
  </sheetViews>
  <sheetFormatPr defaultRowHeight="15" x14ac:dyDescent="0.25"/>
  <cols>
    <col min="1" max="1" width="54.7109375" customWidth="1"/>
    <col min="2" max="2" width="14.42578125" bestFit="1" customWidth="1"/>
    <col min="4" max="4" width="33" customWidth="1"/>
    <col min="8" max="8" width="11.42578125" style="1080" bestFit="1" customWidth="1"/>
    <col min="9" max="9" width="10.42578125" bestFit="1" customWidth="1"/>
    <col min="10" max="10" width="17.42578125" customWidth="1"/>
    <col min="11" max="11" width="10" bestFit="1" customWidth="1"/>
  </cols>
  <sheetData>
    <row r="1" spans="1:5" x14ac:dyDescent="0.25">
      <c r="A1" s="1033">
        <v>136272583</v>
      </c>
    </row>
    <row r="2" spans="1:5" x14ac:dyDescent="0.25">
      <c r="A2" s="1033">
        <v>46698000</v>
      </c>
    </row>
    <row r="3" spans="1:5" x14ac:dyDescent="0.25">
      <c r="A3" s="1033">
        <v>9900000</v>
      </c>
    </row>
    <row r="4" spans="1:5" x14ac:dyDescent="0.25">
      <c r="A4" s="1033">
        <v>0</v>
      </c>
    </row>
    <row r="5" spans="1:5" x14ac:dyDescent="0.25">
      <c r="A5" s="1033">
        <v>0</v>
      </c>
    </row>
    <row r="6" spans="1:5" x14ac:dyDescent="0.25">
      <c r="A6" s="1033">
        <v>59000000</v>
      </c>
    </row>
    <row r="7" spans="1:5" x14ac:dyDescent="0.25">
      <c r="A7" s="1033">
        <v>0</v>
      </c>
    </row>
    <row r="8" spans="1:5" x14ac:dyDescent="0.25">
      <c r="A8" s="1033">
        <v>0</v>
      </c>
    </row>
    <row r="9" spans="1:5" x14ac:dyDescent="0.25">
      <c r="A9" s="1033">
        <v>0</v>
      </c>
    </row>
    <row r="10" spans="1:5" x14ac:dyDescent="0.25">
      <c r="A10" s="1033">
        <v>-840000</v>
      </c>
    </row>
    <row r="14" spans="1:5" x14ac:dyDescent="0.25">
      <c r="D14" s="1080">
        <v>8000000</v>
      </c>
      <c r="E14" s="1081">
        <v>0.3</v>
      </c>
    </row>
    <row r="15" spans="1:5" x14ac:dyDescent="0.25">
      <c r="D15" s="1080">
        <f>+D14*E15/E14</f>
        <v>26666666.666666668</v>
      </c>
      <c r="E15" s="1081">
        <v>1</v>
      </c>
    </row>
    <row r="16" spans="1:5" x14ac:dyDescent="0.25">
      <c r="D16" s="1080">
        <v>350000</v>
      </c>
      <c r="E16" s="1080"/>
    </row>
    <row r="17" spans="2:11" x14ac:dyDescent="0.25">
      <c r="D17" s="1080">
        <f>SUM(D14:D16)</f>
        <v>35016666.666666672</v>
      </c>
      <c r="E17" s="1080"/>
    </row>
    <row r="18" spans="2:11" x14ac:dyDescent="0.25">
      <c r="B18" s="1105"/>
      <c r="D18" s="1080"/>
      <c r="E18" s="1080"/>
    </row>
    <row r="19" spans="2:11" x14ac:dyDescent="0.25">
      <c r="B19" s="1105"/>
      <c r="D19" s="1080"/>
      <c r="E19" s="1080"/>
    </row>
    <row r="20" spans="2:11" x14ac:dyDescent="0.25">
      <c r="B20" s="684"/>
      <c r="D20" s="1080"/>
      <c r="E20" s="1080"/>
    </row>
    <row r="21" spans="2:11" x14ac:dyDescent="0.25">
      <c r="D21" s="1080">
        <v>20000</v>
      </c>
      <c r="E21" s="1080"/>
      <c r="H21" s="1080">
        <v>80000</v>
      </c>
      <c r="I21" s="1080">
        <v>600000</v>
      </c>
    </row>
    <row r="22" spans="2:11" x14ac:dyDescent="0.25">
      <c r="D22" s="1080">
        <v>92146</v>
      </c>
      <c r="E22" s="1080"/>
      <c r="H22" s="1080">
        <v>75000</v>
      </c>
      <c r="I22" s="1080">
        <v>1100000</v>
      </c>
      <c r="J22" s="1033"/>
    </row>
    <row r="23" spans="2:11" x14ac:dyDescent="0.25">
      <c r="D23" s="1080">
        <v>255130</v>
      </c>
      <c r="E23" s="1080"/>
      <c r="H23" s="1080">
        <v>50000</v>
      </c>
      <c r="I23" s="1080">
        <v>200000</v>
      </c>
      <c r="J23" s="1033">
        <v>4340000</v>
      </c>
    </row>
    <row r="24" spans="2:11" x14ac:dyDescent="0.25">
      <c r="D24" s="1080">
        <v>327424</v>
      </c>
      <c r="E24" s="1080"/>
      <c r="H24" s="1080">
        <v>42000</v>
      </c>
      <c r="I24" s="1080">
        <v>100000</v>
      </c>
      <c r="J24" s="1033">
        <v>19638000</v>
      </c>
    </row>
    <row r="25" spans="2:11" x14ac:dyDescent="0.25">
      <c r="D25" s="1080">
        <v>266986</v>
      </c>
      <c r="E25" s="1080"/>
      <c r="H25" s="1080">
        <v>40000</v>
      </c>
      <c r="I25" s="1080">
        <v>100000</v>
      </c>
      <c r="J25" s="1033">
        <v>900000</v>
      </c>
    </row>
    <row r="26" spans="2:11" x14ac:dyDescent="0.25">
      <c r="D26" s="1080">
        <v>437711</v>
      </c>
      <c r="E26" s="1080"/>
      <c r="H26" s="1080">
        <v>380000</v>
      </c>
      <c r="I26" s="1080">
        <v>100000</v>
      </c>
      <c r="J26" s="1033">
        <f>SUM(J23:J25)</f>
        <v>24878000</v>
      </c>
    </row>
    <row r="27" spans="2:11" x14ac:dyDescent="0.25">
      <c r="D27" s="1080">
        <v>299286</v>
      </c>
      <c r="E27" s="1080"/>
      <c r="H27" s="1080">
        <v>50000</v>
      </c>
      <c r="I27" s="1080">
        <v>100000</v>
      </c>
      <c r="J27" s="1033">
        <v>2487800</v>
      </c>
    </row>
    <row r="28" spans="2:11" x14ac:dyDescent="0.25">
      <c r="D28" s="1080">
        <v>248498</v>
      </c>
      <c r="E28" s="1080"/>
      <c r="H28" s="1080">
        <v>200000</v>
      </c>
      <c r="I28" s="1080">
        <v>100000</v>
      </c>
      <c r="J28" s="1033">
        <f>SUM(J26:J27)</f>
        <v>27365800</v>
      </c>
    </row>
    <row r="29" spans="2:11" x14ac:dyDescent="0.25">
      <c r="D29" s="1080">
        <v>260044</v>
      </c>
      <c r="E29" s="1080"/>
      <c r="H29" s="1080">
        <v>60000</v>
      </c>
      <c r="I29" s="1080">
        <v>100000</v>
      </c>
      <c r="J29" s="1033">
        <v>164313600</v>
      </c>
      <c r="K29">
        <f>+J29/1.1</f>
        <v>149376000</v>
      </c>
    </row>
    <row r="30" spans="2:11" x14ac:dyDescent="0.25">
      <c r="D30" s="1080">
        <v>357241</v>
      </c>
      <c r="H30" s="1080">
        <v>100000</v>
      </c>
      <c r="I30" s="1080"/>
      <c r="J30" s="1033">
        <f>+J29*20%</f>
        <v>32862720</v>
      </c>
      <c r="K30">
        <f>+K29*20%</f>
        <v>29875200</v>
      </c>
    </row>
    <row r="31" spans="2:11" x14ac:dyDescent="0.25">
      <c r="D31" s="1080">
        <v>143636</v>
      </c>
      <c r="H31" s="1080">
        <v>150000</v>
      </c>
      <c r="I31" s="1080"/>
      <c r="J31" s="1033"/>
    </row>
    <row r="32" spans="2:11" x14ac:dyDescent="0.25">
      <c r="D32" s="1080">
        <v>284423</v>
      </c>
      <c r="H32" s="1080">
        <v>200000</v>
      </c>
      <c r="I32" s="1080"/>
      <c r="J32" s="1033"/>
    </row>
    <row r="33" spans="4:10" x14ac:dyDescent="0.25">
      <c r="D33" s="1080">
        <v>136363</v>
      </c>
      <c r="H33" s="1080">
        <v>345000</v>
      </c>
      <c r="I33" s="1080"/>
      <c r="J33" s="1033"/>
    </row>
    <row r="34" spans="4:10" x14ac:dyDescent="0.25">
      <c r="D34" s="1080">
        <v>182332</v>
      </c>
      <c r="H34" s="1080">
        <v>130000</v>
      </c>
      <c r="I34" s="1080"/>
      <c r="J34" s="1033"/>
    </row>
    <row r="35" spans="4:10" x14ac:dyDescent="0.25">
      <c r="D35" s="1080">
        <v>245782</v>
      </c>
      <c r="H35" s="1080">
        <v>60000</v>
      </c>
      <c r="I35" s="1080"/>
      <c r="J35" s="1033"/>
    </row>
    <row r="36" spans="4:10" x14ac:dyDescent="0.25">
      <c r="D36" s="1080">
        <v>314501</v>
      </c>
      <c r="H36" s="1080">
        <v>231000</v>
      </c>
      <c r="I36" s="1080"/>
      <c r="J36" s="1033"/>
    </row>
    <row r="37" spans="4:10" x14ac:dyDescent="0.25">
      <c r="D37" s="1080">
        <v>176363</v>
      </c>
      <c r="H37" s="1080">
        <v>70000</v>
      </c>
      <c r="I37" s="1080"/>
      <c r="J37" s="1033"/>
    </row>
    <row r="38" spans="4:10" x14ac:dyDescent="0.25">
      <c r="D38" s="1080">
        <v>181818</v>
      </c>
      <c r="H38" s="1080">
        <f>SUM(H21:H37)</f>
        <v>2263000</v>
      </c>
      <c r="I38" s="1080">
        <f>SUM(I21:I37)</f>
        <v>2500000</v>
      </c>
      <c r="J38" s="1033">
        <f>+H38+I38</f>
        <v>4763000</v>
      </c>
    </row>
    <row r="39" spans="4:10" x14ac:dyDescent="0.25">
      <c r="D39" s="1080">
        <v>264819</v>
      </c>
      <c r="J39" s="1033"/>
    </row>
    <row r="40" spans="4:10" x14ac:dyDescent="0.25">
      <c r="D40" s="1080">
        <v>131818</v>
      </c>
      <c r="H40" s="1080">
        <v>60700000</v>
      </c>
      <c r="J40" s="1033"/>
    </row>
    <row r="41" spans="4:10" x14ac:dyDescent="0.25">
      <c r="D41" s="1080">
        <v>131818</v>
      </c>
      <c r="H41" s="1080">
        <f>+H40*10%</f>
        <v>6070000</v>
      </c>
      <c r="J41" s="1033"/>
    </row>
    <row r="42" spans="4:10" x14ac:dyDescent="0.25">
      <c r="D42" s="1080">
        <v>86681</v>
      </c>
      <c r="H42" s="1080">
        <f>SUM(H40:H41)</f>
        <v>66770000</v>
      </c>
    </row>
    <row r="43" spans="4:10" x14ac:dyDescent="0.25">
      <c r="D43" s="1080">
        <v>134573</v>
      </c>
      <c r="H43" s="1080">
        <v>665500</v>
      </c>
    </row>
    <row r="44" spans="4:10" x14ac:dyDescent="0.25">
      <c r="D44" s="1137">
        <f>SUM(D21:D43)</f>
        <v>4979393</v>
      </c>
      <c r="H44" s="1080">
        <f>+H42-H43</f>
        <v>66104500</v>
      </c>
    </row>
    <row r="45" spans="4:10" x14ac:dyDescent="0.25">
      <c r="D45" s="1137">
        <v>33611</v>
      </c>
    </row>
    <row r="46" spans="4:10" x14ac:dyDescent="0.25">
      <c r="D46" s="1137">
        <f>+D44-D45</f>
        <v>4945782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:L28"/>
  <sheetViews>
    <sheetView workbookViewId="0">
      <selection activeCell="E31" sqref="E31"/>
    </sheetView>
  </sheetViews>
  <sheetFormatPr defaultColWidth="9.28515625" defaultRowHeight="16.5" x14ac:dyDescent="0.25"/>
  <cols>
    <col min="1" max="2" width="9.28515625" style="233"/>
    <col min="3" max="3" width="28.7109375" style="233" customWidth="1"/>
    <col min="4" max="4" width="21.140625" style="234" customWidth="1"/>
    <col min="5" max="5" width="21.140625" style="233" customWidth="1"/>
    <col min="6" max="6" width="22.28515625" style="233" customWidth="1"/>
    <col min="7" max="7" width="18.85546875" style="234" customWidth="1"/>
    <col min="8" max="8" width="17.42578125" style="233" customWidth="1"/>
    <col min="9" max="11" width="9.28515625" style="233"/>
    <col min="12" max="12" width="18.42578125" style="233" bestFit="1" customWidth="1"/>
    <col min="13" max="16384" width="9.28515625" style="233"/>
  </cols>
  <sheetData>
    <row r="4" spans="1:8" x14ac:dyDescent="0.25">
      <c r="A4" s="369"/>
    </row>
    <row r="5" spans="1:8" x14ac:dyDescent="0.25">
      <c r="C5" s="233" t="s">
        <v>591</v>
      </c>
      <c r="F5" s="233" t="s">
        <v>192</v>
      </c>
    </row>
    <row r="6" spans="1:8" x14ac:dyDescent="0.25">
      <c r="C6" s="370" t="s">
        <v>592</v>
      </c>
      <c r="D6" s="371" t="s">
        <v>593</v>
      </c>
      <c r="F6" s="233" t="s">
        <v>592</v>
      </c>
      <c r="G6" s="234" t="s">
        <v>593</v>
      </c>
    </row>
    <row r="7" spans="1:8" x14ac:dyDescent="0.25">
      <c r="C7" s="372" t="s">
        <v>594</v>
      </c>
      <c r="D7" s="373">
        <v>814000</v>
      </c>
      <c r="F7" s="233" t="s">
        <v>214</v>
      </c>
      <c r="G7" s="234">
        <v>23860000</v>
      </c>
    </row>
    <row r="8" spans="1:8" x14ac:dyDescent="0.25">
      <c r="C8" s="374" t="s">
        <v>595</v>
      </c>
      <c r="D8" s="375">
        <v>3470000</v>
      </c>
      <c r="F8" s="233" t="s">
        <v>97</v>
      </c>
      <c r="G8" s="234">
        <v>21520000</v>
      </c>
    </row>
    <row r="9" spans="1:8" x14ac:dyDescent="0.25">
      <c r="C9" s="374" t="s">
        <v>595</v>
      </c>
      <c r="D9" s="375">
        <v>8912000</v>
      </c>
      <c r="F9" s="233" t="s">
        <v>101</v>
      </c>
      <c r="G9" s="234">
        <v>15360000</v>
      </c>
    </row>
    <row r="10" spans="1:8" x14ac:dyDescent="0.25">
      <c r="C10" s="374"/>
      <c r="D10" s="375"/>
      <c r="F10" s="233" t="s">
        <v>596</v>
      </c>
      <c r="G10" s="234">
        <v>1450000</v>
      </c>
    </row>
    <row r="11" spans="1:8" x14ac:dyDescent="0.25">
      <c r="C11" s="374"/>
      <c r="D11" s="375"/>
      <c r="F11" s="458" t="s">
        <v>105</v>
      </c>
      <c r="G11" s="234">
        <v>1022000</v>
      </c>
      <c r="H11" s="233" t="s">
        <v>597</v>
      </c>
    </row>
    <row r="12" spans="1:8" x14ac:dyDescent="0.25">
      <c r="C12" s="374"/>
      <c r="D12" s="375"/>
      <c r="F12" s="233" t="s">
        <v>598</v>
      </c>
      <c r="G12" s="234">
        <v>4829000</v>
      </c>
      <c r="H12" s="233" t="s">
        <v>597</v>
      </c>
    </row>
    <row r="13" spans="1:8" x14ac:dyDescent="0.25">
      <c r="C13" s="374"/>
      <c r="D13" s="375"/>
    </row>
    <row r="14" spans="1:8" x14ac:dyDescent="0.25">
      <c r="C14" s="374"/>
      <c r="D14" s="375"/>
      <c r="F14" s="233" t="s">
        <v>599</v>
      </c>
      <c r="G14" s="234">
        <v>3854000</v>
      </c>
      <c r="H14" s="233" t="s">
        <v>597</v>
      </c>
    </row>
    <row r="15" spans="1:8" x14ac:dyDescent="0.25">
      <c r="C15" s="374"/>
      <c r="D15" s="375"/>
      <c r="F15" s="233" t="s">
        <v>600</v>
      </c>
      <c r="G15" s="234">
        <v>2252000</v>
      </c>
      <c r="H15" s="233" t="s">
        <v>597</v>
      </c>
    </row>
    <row r="16" spans="1:8" x14ac:dyDescent="0.25">
      <c r="C16" s="374"/>
      <c r="D16" s="375"/>
    </row>
    <row r="17" spans="3:12" x14ac:dyDescent="0.25">
      <c r="C17" s="374"/>
      <c r="D17" s="375"/>
    </row>
    <row r="18" spans="3:12" x14ac:dyDescent="0.25">
      <c r="C18" s="374"/>
      <c r="D18" s="375"/>
      <c r="L18" s="234"/>
    </row>
    <row r="19" spans="3:12" x14ac:dyDescent="0.25">
      <c r="C19" s="374"/>
      <c r="D19" s="375"/>
    </row>
    <row r="20" spans="3:12" x14ac:dyDescent="0.25">
      <c r="C20" s="374"/>
      <c r="D20" s="375"/>
      <c r="L20" s="682"/>
    </row>
    <row r="21" spans="3:12" x14ac:dyDescent="0.25">
      <c r="C21" s="374"/>
      <c r="D21" s="375"/>
    </row>
    <row r="22" spans="3:12" x14ac:dyDescent="0.25">
      <c r="C22" s="374"/>
      <c r="D22" s="375"/>
    </row>
    <row r="23" spans="3:12" x14ac:dyDescent="0.25">
      <c r="C23" s="374"/>
      <c r="D23" s="375"/>
      <c r="H23" s="233" t="s">
        <v>2</v>
      </c>
    </row>
    <row r="24" spans="3:12" x14ac:dyDescent="0.25">
      <c r="C24" s="374"/>
      <c r="D24" s="375"/>
    </row>
    <row r="25" spans="3:12" x14ac:dyDescent="0.25">
      <c r="C25" s="374"/>
      <c r="D25" s="375"/>
    </row>
    <row r="26" spans="3:12" x14ac:dyDescent="0.25">
      <c r="C26" s="374"/>
      <c r="D26" s="375"/>
    </row>
    <row r="27" spans="3:12" x14ac:dyDescent="0.25">
      <c r="C27" s="374"/>
      <c r="D27" s="375"/>
    </row>
    <row r="28" spans="3:12" x14ac:dyDescent="0.25">
      <c r="C28" s="376"/>
      <c r="D28" s="37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4:I64"/>
  <sheetViews>
    <sheetView topLeftCell="A28" workbookViewId="0">
      <selection activeCell="B61" sqref="B61"/>
    </sheetView>
  </sheetViews>
  <sheetFormatPr defaultColWidth="9.28515625" defaultRowHeight="16.5" x14ac:dyDescent="0.25"/>
  <cols>
    <col min="1" max="1" width="28.7109375" style="435" customWidth="1"/>
    <col min="2" max="2" width="28.5703125" style="612" customWidth="1"/>
    <col min="3" max="3" width="47" style="590" customWidth="1"/>
    <col min="4" max="4" width="23.140625" style="591" customWidth="1"/>
    <col min="5" max="5" width="52.140625" style="591" customWidth="1"/>
    <col min="6" max="6" width="26.140625" style="591" customWidth="1"/>
    <col min="7" max="7" width="44.7109375" style="592" customWidth="1"/>
    <col min="8" max="8" width="12.28515625" style="233" customWidth="1"/>
    <col min="9" max="9" width="18.7109375" style="233" customWidth="1"/>
    <col min="10" max="16384" width="9.28515625" style="233"/>
  </cols>
  <sheetData>
    <row r="4" spans="1:7" x14ac:dyDescent="0.25">
      <c r="A4" s="1251" t="s">
        <v>601</v>
      </c>
      <c r="B4" s="1251"/>
      <c r="C4" s="1251"/>
      <c r="D4" s="1251"/>
      <c r="E4" s="1251"/>
      <c r="F4" s="1251"/>
      <c r="G4" s="1251"/>
    </row>
    <row r="5" spans="1:7" x14ac:dyDescent="0.25">
      <c r="A5" s="1251"/>
      <c r="B5" s="1251"/>
      <c r="C5" s="1251"/>
      <c r="D5" s="1251"/>
      <c r="E5" s="1251"/>
      <c r="F5" s="1251"/>
      <c r="G5" s="1251"/>
    </row>
    <row r="6" spans="1:7" ht="17.25" thickBot="1" x14ac:dyDescent="0.3"/>
    <row r="7" spans="1:7" ht="45" customHeight="1" x14ac:dyDescent="0.25">
      <c r="A7" s="556" t="s">
        <v>4</v>
      </c>
      <c r="B7" s="557" t="s">
        <v>602</v>
      </c>
      <c r="C7" s="558" t="s">
        <v>593</v>
      </c>
      <c r="D7" s="559" t="s">
        <v>603</v>
      </c>
      <c r="E7" s="1048" t="s">
        <v>6</v>
      </c>
      <c r="F7" s="1048" t="s">
        <v>604</v>
      </c>
      <c r="G7" s="597" t="s">
        <v>605</v>
      </c>
    </row>
    <row r="8" spans="1:7" ht="42.75" customHeight="1" x14ac:dyDescent="0.25">
      <c r="A8" s="1166" t="s">
        <v>544</v>
      </c>
      <c r="B8" s="1167" t="s">
        <v>606</v>
      </c>
      <c r="C8" s="1168">
        <v>2000000</v>
      </c>
      <c r="D8" s="1169">
        <v>43844</v>
      </c>
      <c r="E8" s="1049" t="s">
        <v>607</v>
      </c>
      <c r="F8" s="1049"/>
      <c r="G8" s="573"/>
    </row>
    <row r="9" spans="1:7" ht="45" customHeight="1" x14ac:dyDescent="0.25">
      <c r="A9" s="1166" t="s">
        <v>19</v>
      </c>
      <c r="B9" s="1072" t="s">
        <v>608</v>
      </c>
      <c r="C9" s="1073">
        <v>3000000</v>
      </c>
      <c r="D9" s="1169">
        <v>43846</v>
      </c>
      <c r="E9" s="1049" t="s">
        <v>609</v>
      </c>
      <c r="F9" s="1049"/>
      <c r="G9" s="573"/>
    </row>
    <row r="10" spans="1:7" ht="42.75" customHeight="1" x14ac:dyDescent="0.25">
      <c r="A10" s="1166" t="s">
        <v>610</v>
      </c>
      <c r="B10" s="1167" t="s">
        <v>611</v>
      </c>
      <c r="C10" s="1168">
        <v>10000000</v>
      </c>
      <c r="D10" s="1169">
        <v>43847</v>
      </c>
      <c r="E10" s="1049" t="s">
        <v>612</v>
      </c>
      <c r="F10" s="1049"/>
      <c r="G10" s="573"/>
    </row>
    <row r="11" spans="1:7" ht="45" customHeight="1" x14ac:dyDescent="0.25">
      <c r="A11" s="1166" t="s">
        <v>19</v>
      </c>
      <c r="B11" s="1072" t="s">
        <v>608</v>
      </c>
      <c r="C11" s="1073">
        <v>3000000</v>
      </c>
      <c r="D11" s="1169">
        <v>43840</v>
      </c>
      <c r="E11" s="1049" t="s">
        <v>609</v>
      </c>
      <c r="F11" s="1049"/>
      <c r="G11" s="573" t="s">
        <v>613</v>
      </c>
    </row>
    <row r="12" spans="1:7" ht="45" customHeight="1" x14ac:dyDescent="0.25">
      <c r="A12" s="1166" t="s">
        <v>19</v>
      </c>
      <c r="B12" s="1072" t="s">
        <v>608</v>
      </c>
      <c r="C12" s="1073">
        <v>4000000</v>
      </c>
      <c r="D12" s="1169">
        <v>43834</v>
      </c>
      <c r="E12" s="1049" t="s">
        <v>614</v>
      </c>
      <c r="F12" s="1049"/>
      <c r="G12" s="573"/>
    </row>
    <row r="13" spans="1:7" ht="45" customHeight="1" x14ac:dyDescent="0.25">
      <c r="A13" s="1166" t="s">
        <v>615</v>
      </c>
      <c r="B13" s="1167" t="s">
        <v>616</v>
      </c>
      <c r="C13" s="1168">
        <v>3000000</v>
      </c>
      <c r="D13" s="1169">
        <v>43841</v>
      </c>
      <c r="E13" s="1049" t="s">
        <v>617</v>
      </c>
      <c r="F13" s="1049"/>
      <c r="G13" s="573"/>
    </row>
    <row r="14" spans="1:7" ht="45" customHeight="1" x14ac:dyDescent="0.25">
      <c r="A14" s="1166" t="s">
        <v>618</v>
      </c>
      <c r="B14" s="1167" t="s">
        <v>619</v>
      </c>
      <c r="C14" s="1168">
        <v>880000</v>
      </c>
      <c r="D14" s="1169">
        <v>43833</v>
      </c>
      <c r="E14" s="1049" t="s">
        <v>620</v>
      </c>
      <c r="F14" s="1049"/>
      <c r="G14" s="573" t="s">
        <v>621</v>
      </c>
    </row>
    <row r="15" spans="1:7" ht="42.75" customHeight="1" x14ac:dyDescent="0.25">
      <c r="A15" s="1166" t="s">
        <v>622</v>
      </c>
      <c r="B15" s="1167" t="s">
        <v>606</v>
      </c>
      <c r="C15" s="1168">
        <v>2000000</v>
      </c>
      <c r="D15" s="1169">
        <v>43900</v>
      </c>
      <c r="E15" s="1049" t="s">
        <v>623</v>
      </c>
      <c r="F15" s="1049"/>
      <c r="G15" s="573"/>
    </row>
    <row r="16" spans="1:7" ht="42.75" customHeight="1" x14ac:dyDescent="0.25">
      <c r="A16" s="1166" t="s">
        <v>624</v>
      </c>
      <c r="B16" s="1167" t="s">
        <v>611</v>
      </c>
      <c r="C16" s="1168">
        <v>5000000</v>
      </c>
      <c r="D16" s="1169">
        <v>43909</v>
      </c>
      <c r="E16" s="1049" t="s">
        <v>625</v>
      </c>
      <c r="F16" s="1049"/>
      <c r="G16" s="573" t="s">
        <v>626</v>
      </c>
    </row>
    <row r="17" spans="1:9" ht="45" customHeight="1" x14ac:dyDescent="0.25">
      <c r="A17" s="1166" t="s">
        <v>622</v>
      </c>
      <c r="B17" s="1167" t="s">
        <v>606</v>
      </c>
      <c r="C17" s="1168">
        <v>1000000</v>
      </c>
      <c r="D17" s="1169">
        <v>43932</v>
      </c>
      <c r="E17" s="1049" t="s">
        <v>627</v>
      </c>
      <c r="F17" s="1049"/>
      <c r="G17" s="596"/>
    </row>
    <row r="18" spans="1:9" ht="45" customHeight="1" x14ac:dyDescent="0.25">
      <c r="A18" s="1166" t="s">
        <v>628</v>
      </c>
      <c r="B18" s="1167" t="s">
        <v>606</v>
      </c>
      <c r="C18" s="1168">
        <v>2000000</v>
      </c>
      <c r="D18" s="1169">
        <v>43945</v>
      </c>
      <c r="E18" s="1049" t="s">
        <v>629</v>
      </c>
      <c r="F18" s="1049"/>
      <c r="G18" s="596"/>
    </row>
    <row r="19" spans="1:9" s="572" customFormat="1" ht="42.75" customHeight="1" x14ac:dyDescent="0.25">
      <c r="A19" s="1166" t="s">
        <v>622</v>
      </c>
      <c r="B19" s="1167" t="s">
        <v>606</v>
      </c>
      <c r="C19" s="1168">
        <v>2000000</v>
      </c>
      <c r="D19" s="1169">
        <v>43959</v>
      </c>
      <c r="E19" s="1049"/>
      <c r="F19" s="1049"/>
      <c r="G19" s="573" t="s">
        <v>630</v>
      </c>
    </row>
    <row r="20" spans="1:9" ht="42.75" customHeight="1" x14ac:dyDescent="0.25">
      <c r="A20" s="1166" t="s">
        <v>631</v>
      </c>
      <c r="B20" s="1167" t="s">
        <v>611</v>
      </c>
      <c r="C20" s="1168">
        <v>500000</v>
      </c>
      <c r="D20" s="1169">
        <v>43973</v>
      </c>
      <c r="E20" s="1049"/>
      <c r="F20" s="1049"/>
      <c r="G20" s="573" t="s">
        <v>632</v>
      </c>
    </row>
    <row r="21" spans="1:9" ht="45" customHeight="1" x14ac:dyDescent="0.25">
      <c r="A21" s="573"/>
      <c r="B21" s="593"/>
      <c r="C21" s="594"/>
      <c r="D21" s="595"/>
      <c r="E21" s="1049"/>
      <c r="F21" s="1049"/>
      <c r="G21" s="573"/>
    </row>
    <row r="22" spans="1:9" x14ac:dyDescent="0.25">
      <c r="A22" s="573"/>
      <c r="B22" s="593"/>
      <c r="C22" s="594"/>
      <c r="D22" s="595"/>
      <c r="E22" s="595"/>
      <c r="F22" s="595"/>
      <c r="G22" s="596"/>
    </row>
    <row r="23" spans="1:9" x14ac:dyDescent="0.25">
      <c r="A23" s="1092"/>
      <c r="B23" s="1093"/>
      <c r="C23" s="1094"/>
      <c r="D23" s="1095"/>
      <c r="E23" s="1095"/>
      <c r="F23" s="1095"/>
      <c r="G23" s="1096"/>
    </row>
    <row r="24" spans="1:9" x14ac:dyDescent="0.25">
      <c r="A24" s="1092"/>
      <c r="B24" s="1093"/>
      <c r="C24" s="1094"/>
      <c r="D24" s="1095"/>
      <c r="E24" s="1095"/>
      <c r="F24" s="1095"/>
      <c r="G24" s="1096"/>
    </row>
    <row r="25" spans="1:9" x14ac:dyDescent="0.25">
      <c r="A25" s="1092"/>
      <c r="B25" s="1093"/>
      <c r="C25" s="1094"/>
      <c r="D25" s="1095"/>
      <c r="E25" s="1095"/>
      <c r="F25" s="1095"/>
      <c r="G25" s="1096"/>
    </row>
    <row r="26" spans="1:9" x14ac:dyDescent="0.25">
      <c r="A26" s="1092"/>
      <c r="B26" s="1093"/>
      <c r="C26" s="1094"/>
      <c r="D26" s="1095"/>
      <c r="E26" s="1095"/>
      <c r="F26" s="1095"/>
      <c r="G26" s="1096"/>
    </row>
    <row r="27" spans="1:9" x14ac:dyDescent="0.25">
      <c r="A27" s="1092"/>
      <c r="B27" s="1093"/>
      <c r="C27" s="1094"/>
      <c r="D27" s="1095"/>
      <c r="E27" s="1095"/>
      <c r="F27" s="1095"/>
      <c r="G27" s="1096"/>
    </row>
    <row r="28" spans="1:9" x14ac:dyDescent="0.25">
      <c r="A28" s="1092"/>
      <c r="B28" s="1093"/>
      <c r="C28" s="1094"/>
      <c r="D28" s="1095"/>
      <c r="E28" s="1095"/>
      <c r="F28" s="1095"/>
      <c r="G28" s="1096"/>
    </row>
    <row r="30" spans="1:9" s="1051" customFormat="1" ht="20.25" x14ac:dyDescent="0.3">
      <c r="A30" s="1252" t="s">
        <v>633</v>
      </c>
      <c r="B30" s="1252"/>
      <c r="C30" s="1252"/>
      <c r="D30" s="1252"/>
      <c r="E30" s="1252"/>
      <c r="F30" s="1252"/>
      <c r="G30" s="1252"/>
      <c r="H30" s="1252"/>
      <c r="I30" s="1252"/>
    </row>
    <row r="31" spans="1:9" s="1051" customFormat="1" ht="15" x14ac:dyDescent="0.25"/>
    <row r="32" spans="1:9" s="1051" customFormat="1" ht="31.5" x14ac:dyDescent="0.25">
      <c r="A32" s="1052" t="s">
        <v>634</v>
      </c>
      <c r="B32" s="1052" t="s">
        <v>4</v>
      </c>
      <c r="C32" s="1052" t="s">
        <v>635</v>
      </c>
      <c r="D32" s="1053" t="s">
        <v>636</v>
      </c>
      <c r="E32" s="1053" t="s">
        <v>637</v>
      </c>
      <c r="F32" s="1052" t="s">
        <v>603</v>
      </c>
      <c r="G32" s="1053" t="s">
        <v>638</v>
      </c>
      <c r="H32" s="1053" t="s">
        <v>639</v>
      </c>
      <c r="I32" s="1052" t="s">
        <v>605</v>
      </c>
    </row>
    <row r="33" spans="1:9" s="1051" customFormat="1" ht="15" x14ac:dyDescent="0.25">
      <c r="A33" s="1070">
        <v>1</v>
      </c>
      <c r="B33" s="1058" t="s">
        <v>610</v>
      </c>
      <c r="C33" s="1058" t="s">
        <v>640</v>
      </c>
      <c r="D33" s="1084" t="s">
        <v>641</v>
      </c>
      <c r="E33" s="1085">
        <v>200000</v>
      </c>
      <c r="F33" s="1061">
        <v>44056</v>
      </c>
      <c r="G33" s="1060"/>
      <c r="H33" s="1058"/>
      <c r="I33" s="1058" t="s">
        <v>642</v>
      </c>
    </row>
    <row r="34" spans="1:9" s="1051" customFormat="1" ht="15" x14ac:dyDescent="0.25">
      <c r="A34" s="1070">
        <f>1+A33</f>
        <v>2</v>
      </c>
      <c r="B34" s="1058" t="s">
        <v>643</v>
      </c>
      <c r="C34" s="1058" t="s">
        <v>644</v>
      </c>
      <c r="D34" s="1058" t="s">
        <v>645</v>
      </c>
      <c r="E34" s="1059">
        <v>2000000</v>
      </c>
      <c r="F34" s="1061">
        <v>44097</v>
      </c>
      <c r="G34" s="1060"/>
      <c r="H34" s="1058"/>
      <c r="I34" s="1058" t="s">
        <v>646</v>
      </c>
    </row>
    <row r="35" spans="1:9" s="1051" customFormat="1" ht="15" x14ac:dyDescent="0.25">
      <c r="A35" s="1070">
        <f t="shared" ref="A35:A63" si="0">1+A34</f>
        <v>3</v>
      </c>
      <c r="B35" s="1058" t="s">
        <v>647</v>
      </c>
      <c r="C35" s="1058" t="s">
        <v>648</v>
      </c>
      <c r="D35" s="1058" t="s">
        <v>649</v>
      </c>
      <c r="E35" s="1059">
        <v>3000000</v>
      </c>
      <c r="F35" s="1061">
        <v>44104</v>
      </c>
      <c r="G35" s="1060"/>
      <c r="H35" s="1058"/>
      <c r="I35" s="1058" t="s">
        <v>646</v>
      </c>
    </row>
    <row r="36" spans="1:9" s="1051" customFormat="1" ht="15" x14ac:dyDescent="0.25">
      <c r="A36" s="1070">
        <f t="shared" si="0"/>
        <v>4</v>
      </c>
      <c r="B36" s="1058" t="s">
        <v>610</v>
      </c>
      <c r="C36" s="1058" t="s">
        <v>650</v>
      </c>
      <c r="D36" s="1058" t="s">
        <v>651</v>
      </c>
      <c r="E36" s="1059">
        <v>1000000</v>
      </c>
      <c r="F36" s="1061">
        <v>44124</v>
      </c>
      <c r="G36" s="1060"/>
      <c r="H36" s="1058"/>
      <c r="I36" s="1058" t="s">
        <v>642</v>
      </c>
    </row>
    <row r="37" spans="1:9" s="1051" customFormat="1" ht="15" x14ac:dyDescent="0.25">
      <c r="A37" s="1070">
        <f t="shared" si="0"/>
        <v>5</v>
      </c>
      <c r="B37" s="1058" t="s">
        <v>610</v>
      </c>
      <c r="C37" s="1058" t="s">
        <v>652</v>
      </c>
      <c r="D37" s="1058" t="s">
        <v>653</v>
      </c>
      <c r="E37" s="1059">
        <v>2000000</v>
      </c>
      <c r="F37" s="1061">
        <v>44125</v>
      </c>
      <c r="G37" s="1060"/>
      <c r="H37" s="1058"/>
      <c r="I37" s="1058" t="s">
        <v>646</v>
      </c>
    </row>
    <row r="38" spans="1:9" s="1051" customFormat="1" ht="15" x14ac:dyDescent="0.25">
      <c r="A38" s="1070">
        <f t="shared" si="0"/>
        <v>6</v>
      </c>
      <c r="B38" s="1062" t="s">
        <v>654</v>
      </c>
      <c r="C38" s="1062" t="s">
        <v>607</v>
      </c>
      <c r="D38" s="1062" t="s">
        <v>653</v>
      </c>
      <c r="E38" s="1063">
        <v>2000000</v>
      </c>
      <c r="F38" s="1103">
        <v>44140</v>
      </c>
      <c r="G38" s="1064"/>
      <c r="H38" s="1062"/>
      <c r="I38" s="1062" t="s">
        <v>646</v>
      </c>
    </row>
    <row r="39" spans="1:9" s="1051" customFormat="1" ht="15" x14ac:dyDescent="0.25">
      <c r="A39" s="1070">
        <f t="shared" si="0"/>
        <v>7</v>
      </c>
      <c r="B39" s="1062" t="s">
        <v>654</v>
      </c>
      <c r="C39" s="1062" t="s">
        <v>655</v>
      </c>
      <c r="D39" s="1062" t="s">
        <v>653</v>
      </c>
      <c r="E39" s="1063">
        <v>1000000</v>
      </c>
      <c r="F39" s="1103">
        <v>44140</v>
      </c>
      <c r="G39" s="1064"/>
      <c r="H39" s="1062"/>
      <c r="I39" s="1062" t="s">
        <v>656</v>
      </c>
    </row>
    <row r="40" spans="1:9" s="1051" customFormat="1" ht="15" x14ac:dyDescent="0.25">
      <c r="A40" s="1070">
        <f t="shared" si="0"/>
        <v>8</v>
      </c>
      <c r="B40" s="1062" t="s">
        <v>654</v>
      </c>
      <c r="C40" s="1062" t="s">
        <v>657</v>
      </c>
      <c r="D40" s="1062" t="s">
        <v>653</v>
      </c>
      <c r="E40" s="1063">
        <v>1000000</v>
      </c>
      <c r="F40" s="1103">
        <v>44146</v>
      </c>
      <c r="G40" s="1064"/>
      <c r="H40" s="1062"/>
      <c r="I40" s="1062" t="s">
        <v>642</v>
      </c>
    </row>
    <row r="41" spans="1:9" s="1051" customFormat="1" ht="15" x14ac:dyDescent="0.25">
      <c r="A41" s="1070">
        <f t="shared" si="0"/>
        <v>9</v>
      </c>
      <c r="B41" s="1062" t="s">
        <v>658</v>
      </c>
      <c r="C41" s="1062" t="s">
        <v>607</v>
      </c>
      <c r="D41" s="1062" t="s">
        <v>659</v>
      </c>
      <c r="E41" s="1063">
        <v>5000000</v>
      </c>
      <c r="F41" s="1103">
        <v>44148</v>
      </c>
      <c r="G41" s="1064"/>
      <c r="H41" s="1062"/>
      <c r="I41" s="1062" t="s">
        <v>646</v>
      </c>
    </row>
    <row r="42" spans="1:9" s="1051" customFormat="1" ht="15" x14ac:dyDescent="0.25">
      <c r="A42" s="1070">
        <f t="shared" si="0"/>
        <v>10</v>
      </c>
      <c r="B42" s="1058" t="s">
        <v>660</v>
      </c>
      <c r="C42" s="1058" t="s">
        <v>661</v>
      </c>
      <c r="D42" s="1058" t="s">
        <v>662</v>
      </c>
      <c r="E42" s="1059">
        <v>3000000</v>
      </c>
      <c r="F42" s="1061">
        <v>44148</v>
      </c>
      <c r="G42" s="1064"/>
      <c r="H42" s="1062"/>
      <c r="I42" s="1062" t="s">
        <v>663</v>
      </c>
    </row>
    <row r="43" spans="1:9" s="1051" customFormat="1" ht="15" x14ac:dyDescent="0.25">
      <c r="A43" s="1070">
        <f t="shared" si="0"/>
        <v>11</v>
      </c>
      <c r="B43" s="1062" t="s">
        <v>664</v>
      </c>
      <c r="C43" s="1062" t="s">
        <v>665</v>
      </c>
      <c r="D43" s="1062" t="s">
        <v>651</v>
      </c>
      <c r="E43" s="1063">
        <v>2000000</v>
      </c>
      <c r="F43" s="1103">
        <v>44161</v>
      </c>
      <c r="G43" s="1064"/>
      <c r="H43" s="1062"/>
      <c r="I43" s="1062" t="s">
        <v>646</v>
      </c>
    </row>
    <row r="44" spans="1:9" s="1051" customFormat="1" ht="15" x14ac:dyDescent="0.25">
      <c r="A44" s="1070">
        <f t="shared" si="0"/>
        <v>12</v>
      </c>
      <c r="B44" s="1062" t="s">
        <v>666</v>
      </c>
      <c r="C44" s="1062" t="s">
        <v>667</v>
      </c>
      <c r="D44" s="1062" t="s">
        <v>668</v>
      </c>
      <c r="E44" s="1063">
        <v>3000000</v>
      </c>
      <c r="F44" s="1103">
        <v>44170</v>
      </c>
      <c r="G44" s="1064"/>
      <c r="H44" s="1062"/>
      <c r="I44" s="1062" t="s">
        <v>630</v>
      </c>
    </row>
    <row r="45" spans="1:9" s="1051" customFormat="1" ht="15" x14ac:dyDescent="0.25">
      <c r="A45" s="1070">
        <f t="shared" si="0"/>
        <v>13</v>
      </c>
      <c r="B45" s="1062" t="s">
        <v>669</v>
      </c>
      <c r="C45" s="1062" t="s">
        <v>607</v>
      </c>
      <c r="D45" s="1062" t="s">
        <v>670</v>
      </c>
      <c r="E45" s="1063">
        <v>2000000</v>
      </c>
      <c r="F45" s="1103">
        <v>44172</v>
      </c>
      <c r="G45" s="1064"/>
      <c r="H45" s="1062"/>
      <c r="I45" s="1062" t="s">
        <v>630</v>
      </c>
    </row>
    <row r="46" spans="1:9" s="1051" customFormat="1" ht="15" x14ac:dyDescent="0.25">
      <c r="A46" s="1070">
        <f t="shared" si="0"/>
        <v>14</v>
      </c>
      <c r="B46" s="1062" t="s">
        <v>671</v>
      </c>
      <c r="C46" s="1062" t="s">
        <v>607</v>
      </c>
      <c r="D46" s="1062" t="s">
        <v>672</v>
      </c>
      <c r="E46" s="1063">
        <v>2000000</v>
      </c>
      <c r="F46" s="1103">
        <v>44172</v>
      </c>
      <c r="G46" s="1064"/>
      <c r="H46" s="1062"/>
      <c r="I46" s="1062" t="s">
        <v>630</v>
      </c>
    </row>
    <row r="47" spans="1:9" s="1051" customFormat="1" ht="15" x14ac:dyDescent="0.25">
      <c r="A47" s="1070">
        <f t="shared" si="0"/>
        <v>15</v>
      </c>
      <c r="B47" s="1058" t="s">
        <v>658</v>
      </c>
      <c r="C47" s="1058" t="s">
        <v>607</v>
      </c>
      <c r="D47" s="1058" t="s">
        <v>659</v>
      </c>
      <c r="E47" s="1059">
        <v>3000000</v>
      </c>
      <c r="F47" s="1061">
        <v>44172</v>
      </c>
      <c r="G47" s="1060"/>
      <c r="H47" s="1058"/>
      <c r="I47" s="1162" t="s">
        <v>630</v>
      </c>
    </row>
    <row r="48" spans="1:9" s="1051" customFormat="1" ht="15" x14ac:dyDescent="0.25">
      <c r="A48" s="1070">
        <f t="shared" si="0"/>
        <v>16</v>
      </c>
      <c r="B48" s="1058" t="s">
        <v>654</v>
      </c>
      <c r="C48" s="1058" t="s">
        <v>607</v>
      </c>
      <c r="D48" s="1058" t="s">
        <v>653</v>
      </c>
      <c r="E48" s="1059">
        <v>2000000</v>
      </c>
      <c r="F48" s="1061">
        <v>44173</v>
      </c>
      <c r="G48" s="1060"/>
      <c r="H48" s="1058"/>
      <c r="I48" s="1162" t="s">
        <v>642</v>
      </c>
    </row>
    <row r="49" spans="1:9" s="1051" customFormat="1" ht="15" x14ac:dyDescent="0.25">
      <c r="A49" s="1070">
        <f t="shared" si="0"/>
        <v>17</v>
      </c>
      <c r="B49" s="1058" t="s">
        <v>673</v>
      </c>
      <c r="C49" s="1058" t="s">
        <v>607</v>
      </c>
      <c r="D49" s="1058" t="s">
        <v>674</v>
      </c>
      <c r="E49" s="1059">
        <v>5000000</v>
      </c>
      <c r="F49" s="1061">
        <v>44174</v>
      </c>
      <c r="G49" s="1060"/>
      <c r="H49" s="1058"/>
      <c r="I49" s="1162" t="s">
        <v>630</v>
      </c>
    </row>
    <row r="50" spans="1:9" s="1051" customFormat="1" ht="15" x14ac:dyDescent="0.25">
      <c r="A50" s="1070">
        <f t="shared" si="0"/>
        <v>18</v>
      </c>
      <c r="B50" s="1058" t="s">
        <v>76</v>
      </c>
      <c r="C50" s="1058" t="s">
        <v>675</v>
      </c>
      <c r="D50" s="1058" t="s">
        <v>676</v>
      </c>
      <c r="E50" s="1059">
        <v>1000000</v>
      </c>
      <c r="F50" s="1061">
        <v>44175</v>
      </c>
      <c r="G50" s="1060"/>
      <c r="H50" s="1058"/>
      <c r="I50" s="1162" t="s">
        <v>642</v>
      </c>
    </row>
    <row r="51" spans="1:9" s="1051" customFormat="1" ht="15" x14ac:dyDescent="0.25">
      <c r="A51" s="1070">
        <f t="shared" si="0"/>
        <v>19</v>
      </c>
      <c r="B51" s="1062" t="s">
        <v>671</v>
      </c>
      <c r="C51" s="1062" t="s">
        <v>677</v>
      </c>
      <c r="D51" s="1062" t="s">
        <v>672</v>
      </c>
      <c r="E51" s="1059">
        <v>3000000</v>
      </c>
      <c r="F51" s="1061">
        <v>44179</v>
      </c>
      <c r="G51" s="1060"/>
      <c r="H51" s="1058"/>
      <c r="I51" s="1162" t="s">
        <v>646</v>
      </c>
    </row>
    <row r="52" spans="1:9" s="1051" customFormat="1" ht="15" x14ac:dyDescent="0.25">
      <c r="A52" s="1070">
        <f t="shared" si="0"/>
        <v>20</v>
      </c>
      <c r="B52" s="1062" t="s">
        <v>654</v>
      </c>
      <c r="C52" s="1062" t="s">
        <v>678</v>
      </c>
      <c r="D52" s="1062" t="s">
        <v>653</v>
      </c>
      <c r="E52" s="1059">
        <v>1200000</v>
      </c>
      <c r="F52" s="1061">
        <v>44183</v>
      </c>
      <c r="G52" s="1060"/>
      <c r="H52" s="1058"/>
      <c r="I52" s="1162" t="s">
        <v>646</v>
      </c>
    </row>
    <row r="53" spans="1:9" s="1051" customFormat="1" ht="15" x14ac:dyDescent="0.25">
      <c r="A53" s="1070">
        <f t="shared" si="0"/>
        <v>21</v>
      </c>
      <c r="B53" s="1062" t="s">
        <v>654</v>
      </c>
      <c r="C53" s="1062" t="s">
        <v>679</v>
      </c>
      <c r="D53" s="1062" t="s">
        <v>653</v>
      </c>
      <c r="E53" s="1059">
        <v>1360000</v>
      </c>
      <c r="F53" s="1061">
        <v>44183</v>
      </c>
      <c r="G53" s="1060"/>
      <c r="H53" s="1058"/>
      <c r="I53" s="1162" t="s">
        <v>646</v>
      </c>
    </row>
    <row r="54" spans="1:9" s="1051" customFormat="1" ht="15" x14ac:dyDescent="0.25">
      <c r="A54" s="1070">
        <f t="shared" si="0"/>
        <v>22</v>
      </c>
      <c r="B54" s="1062" t="s">
        <v>654</v>
      </c>
      <c r="C54" s="1062" t="s">
        <v>680</v>
      </c>
      <c r="D54" s="1062" t="s">
        <v>653</v>
      </c>
      <c r="E54" s="1059">
        <v>2000000</v>
      </c>
      <c r="F54" s="1061">
        <v>44183</v>
      </c>
      <c r="G54" s="1060"/>
      <c r="H54" s="1058"/>
      <c r="I54" s="1162" t="s">
        <v>646</v>
      </c>
    </row>
    <row r="55" spans="1:9" s="1051" customFormat="1" ht="15" x14ac:dyDescent="0.25">
      <c r="A55" s="1070">
        <f t="shared" si="0"/>
        <v>23</v>
      </c>
      <c r="B55" s="1058" t="s">
        <v>681</v>
      </c>
      <c r="C55" s="1058" t="s">
        <v>607</v>
      </c>
      <c r="D55" s="1058" t="s">
        <v>682</v>
      </c>
      <c r="E55" s="1059">
        <v>2000000</v>
      </c>
      <c r="F55" s="1061">
        <v>44186</v>
      </c>
      <c r="G55" s="1060"/>
      <c r="H55" s="1058"/>
      <c r="I55" s="1162" t="s">
        <v>646</v>
      </c>
    </row>
    <row r="56" spans="1:9" s="1051" customFormat="1" ht="15" x14ac:dyDescent="0.25">
      <c r="A56" s="1070">
        <f t="shared" si="0"/>
        <v>24</v>
      </c>
      <c r="B56" s="1058" t="s">
        <v>658</v>
      </c>
      <c r="C56" s="1058" t="s">
        <v>607</v>
      </c>
      <c r="D56" s="1058" t="s">
        <v>659</v>
      </c>
      <c r="E56" s="1059">
        <v>3000000</v>
      </c>
      <c r="F56" s="1061">
        <v>44188</v>
      </c>
      <c r="G56" s="1060"/>
      <c r="H56" s="1058"/>
      <c r="I56" s="1162" t="s">
        <v>646</v>
      </c>
    </row>
    <row r="57" spans="1:9" s="1051" customFormat="1" ht="15" x14ac:dyDescent="0.25">
      <c r="A57" s="1070">
        <f t="shared" si="0"/>
        <v>25</v>
      </c>
      <c r="B57" s="1058" t="s">
        <v>683</v>
      </c>
      <c r="C57" s="1058" t="s">
        <v>607</v>
      </c>
      <c r="D57" s="1058" t="s">
        <v>684</v>
      </c>
      <c r="E57" s="1059">
        <v>3000000</v>
      </c>
      <c r="F57" s="1061">
        <v>44188</v>
      </c>
      <c r="G57" s="1060"/>
      <c r="H57" s="1058"/>
      <c r="I57" s="1162" t="s">
        <v>646</v>
      </c>
    </row>
    <row r="58" spans="1:9" s="1051" customFormat="1" ht="15" x14ac:dyDescent="0.25">
      <c r="A58" s="1070">
        <f t="shared" si="0"/>
        <v>26</v>
      </c>
      <c r="B58" s="1058" t="s">
        <v>654</v>
      </c>
      <c r="C58" s="1058" t="s">
        <v>685</v>
      </c>
      <c r="D58" s="1058" t="s">
        <v>686</v>
      </c>
      <c r="E58" s="1059">
        <v>3000000</v>
      </c>
      <c r="F58" s="1061">
        <v>44191</v>
      </c>
      <c r="G58" s="1060"/>
      <c r="H58" s="1058"/>
      <c r="I58" s="1162" t="s">
        <v>646</v>
      </c>
    </row>
    <row r="59" spans="1:9" s="1051" customFormat="1" ht="15" x14ac:dyDescent="0.25">
      <c r="A59" s="1070">
        <f t="shared" si="0"/>
        <v>27</v>
      </c>
      <c r="B59" s="1062" t="s">
        <v>669</v>
      </c>
      <c r="C59" s="1062" t="s">
        <v>607</v>
      </c>
      <c r="D59" s="1062" t="s">
        <v>670</v>
      </c>
      <c r="E59" s="1059">
        <v>1000000</v>
      </c>
      <c r="F59" s="1061">
        <v>44195</v>
      </c>
      <c r="G59" s="1060"/>
      <c r="H59" s="1058"/>
      <c r="I59" s="1162" t="s">
        <v>646</v>
      </c>
    </row>
    <row r="60" spans="1:9" s="1051" customFormat="1" ht="15" x14ac:dyDescent="0.25">
      <c r="A60" s="1070">
        <f t="shared" si="0"/>
        <v>28</v>
      </c>
      <c r="B60" s="1062" t="s">
        <v>671</v>
      </c>
      <c r="C60" s="1062" t="s">
        <v>687</v>
      </c>
      <c r="D60" s="1062" t="s">
        <v>672</v>
      </c>
      <c r="E60" s="1059">
        <v>3000000</v>
      </c>
      <c r="F60" s="1061">
        <v>44195</v>
      </c>
      <c r="G60" s="1060"/>
      <c r="H60" s="1058"/>
      <c r="I60" s="1162" t="s">
        <v>646</v>
      </c>
    </row>
    <row r="61" spans="1:9" s="1051" customFormat="1" ht="15" x14ac:dyDescent="0.25">
      <c r="A61" s="1070">
        <f t="shared" si="0"/>
        <v>29</v>
      </c>
      <c r="B61" s="1062" t="s">
        <v>671</v>
      </c>
      <c r="C61" s="1062" t="s">
        <v>607</v>
      </c>
      <c r="D61" s="1062" t="s">
        <v>672</v>
      </c>
      <c r="E61" s="1059">
        <v>1000000</v>
      </c>
      <c r="F61" s="1061">
        <v>44195</v>
      </c>
      <c r="G61" s="1060"/>
      <c r="H61" s="1058"/>
      <c r="I61" s="1162" t="s">
        <v>646</v>
      </c>
    </row>
    <row r="62" spans="1:9" s="1051" customFormat="1" ht="15" x14ac:dyDescent="0.25">
      <c r="A62" s="1070">
        <f t="shared" si="0"/>
        <v>30</v>
      </c>
      <c r="B62" s="1058"/>
      <c r="C62" s="1058"/>
      <c r="D62" s="1058"/>
      <c r="E62" s="1059"/>
      <c r="F62" s="1061"/>
      <c r="G62" s="1060"/>
      <c r="H62" s="1058"/>
      <c r="I62" s="1162"/>
    </row>
    <row r="63" spans="1:9" s="1051" customFormat="1" ht="15" x14ac:dyDescent="0.25">
      <c r="A63" s="1070">
        <f t="shared" si="0"/>
        <v>31</v>
      </c>
      <c r="B63" s="1131"/>
      <c r="C63" s="1131"/>
      <c r="D63" s="1131"/>
      <c r="E63" s="1132"/>
      <c r="F63" s="1133"/>
      <c r="G63" s="1134"/>
      <c r="H63" s="1131"/>
      <c r="I63" s="1163"/>
    </row>
    <row r="64" spans="1:9" s="1051" customFormat="1" ht="15.75" x14ac:dyDescent="0.25">
      <c r="A64" s="1253" t="s">
        <v>688</v>
      </c>
      <c r="B64" s="1253"/>
      <c r="C64" s="1253"/>
      <c r="D64" s="1253"/>
      <c r="E64" s="1065">
        <f>SUM(E33:E63)</f>
        <v>63760000</v>
      </c>
      <c r="F64" s="1066"/>
      <c r="G64" s="1067">
        <f>SUM(G33:G47)</f>
        <v>0</v>
      </c>
      <c r="H64" s="1066"/>
      <c r="I64" s="1066"/>
    </row>
  </sheetData>
  <autoFilter ref="A7:G21"/>
  <mergeCells count="3">
    <mergeCell ref="A4:G5"/>
    <mergeCell ref="A30:I30"/>
    <mergeCell ref="A64:D6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330"/>
  <sheetViews>
    <sheetView view="pageBreakPreview" zoomScale="60" zoomScaleNormal="115" zoomScalePageLayoutView="50" workbookViewId="0">
      <pane xSplit="4" ySplit="5" topLeftCell="E134" activePane="bottomRight" state="frozen"/>
      <selection pane="topRight" activeCell="E1" sqref="E1"/>
      <selection pane="bottomLeft" activeCell="A6" sqref="A6"/>
      <selection pane="bottomRight" activeCell="K116" sqref="K116"/>
    </sheetView>
  </sheetViews>
  <sheetFormatPr defaultRowHeight="16.5" x14ac:dyDescent="0.25"/>
  <cols>
    <col min="1" max="1" width="27.85546875" customWidth="1"/>
    <col min="2" max="2" width="8.140625" style="387" customWidth="1"/>
    <col min="3" max="3" width="38.140625" customWidth="1"/>
    <col min="4" max="4" width="30" customWidth="1"/>
    <col min="5" max="5" width="21.5703125" style="386" customWidth="1"/>
    <col min="6" max="6" width="24.42578125" customWidth="1"/>
    <col min="7" max="7" width="23.28515625" customWidth="1"/>
    <col min="8" max="8" width="19.42578125" customWidth="1"/>
    <col min="9" max="9" width="21.7109375" customWidth="1"/>
    <col min="10" max="10" width="23.42578125" customWidth="1"/>
    <col min="11" max="11" width="35" customWidth="1"/>
    <col min="12" max="12" width="37.140625" customWidth="1"/>
    <col min="13" max="13" width="18" customWidth="1"/>
    <col min="14" max="14" width="40" bestFit="1" customWidth="1"/>
    <col min="15" max="15" width="20.28515625" customWidth="1"/>
    <col min="16" max="16" width="24.7109375" style="344" customWidth="1"/>
    <col min="17" max="17" width="18.42578125" style="344" bestFit="1" customWidth="1"/>
    <col min="18" max="18" width="9.28515625" style="234"/>
  </cols>
  <sheetData>
    <row r="1" spans="1:18" ht="16.5" customHeight="1" x14ac:dyDescent="0.25">
      <c r="A1" s="1267" t="s">
        <v>689</v>
      </c>
      <c r="B1" s="1267"/>
      <c r="C1" s="1267"/>
      <c r="D1" s="1267"/>
      <c r="E1" s="1267"/>
      <c r="F1" s="1267"/>
      <c r="G1" s="1267"/>
      <c r="H1" s="1267"/>
      <c r="I1" s="1267"/>
      <c r="J1" s="1267"/>
      <c r="K1" s="1267"/>
      <c r="L1" s="1267"/>
      <c r="M1" s="351"/>
      <c r="N1" s="351"/>
      <c r="O1" s="351"/>
    </row>
    <row r="2" spans="1:18" ht="16.5" customHeight="1" x14ac:dyDescent="0.25">
      <c r="A2" s="1267"/>
      <c r="B2" s="1267"/>
      <c r="C2" s="1267"/>
      <c r="D2" s="1267"/>
      <c r="E2" s="1267"/>
      <c r="F2" s="1267"/>
      <c r="G2" s="1267"/>
      <c r="H2" s="1267"/>
      <c r="I2" s="1267"/>
      <c r="J2" s="1267"/>
      <c r="K2" s="1267"/>
      <c r="L2" s="1267"/>
      <c r="M2" s="351"/>
      <c r="N2" s="351"/>
      <c r="O2" s="351"/>
    </row>
    <row r="3" spans="1:18" ht="32.25" customHeight="1" x14ac:dyDescent="0.25">
      <c r="A3" s="1267"/>
      <c r="B3" s="1267"/>
      <c r="C3" s="1267"/>
      <c r="D3" s="1267"/>
      <c r="E3" s="1267"/>
      <c r="F3" s="1267"/>
      <c r="G3" s="1267"/>
      <c r="H3" s="1267"/>
      <c r="I3" s="1267"/>
      <c r="J3" s="1267"/>
      <c r="K3" s="1267"/>
      <c r="L3" s="1267"/>
      <c r="M3" s="351"/>
      <c r="N3" s="351"/>
      <c r="O3" s="351"/>
    </row>
    <row r="4" spans="1:18" ht="26.25" thickBot="1" x14ac:dyDescent="0.3">
      <c r="K4" s="436"/>
      <c r="L4" s="437">
        <f>L208+L223+L254+L259+L275+L150+L177+L136+L102+L98+L73+L70+L53+L21+L11</f>
        <v>905768135.5</v>
      </c>
    </row>
    <row r="5" spans="1:18" s="18" customFormat="1" ht="51.75" customHeight="1" thickBot="1" x14ac:dyDescent="0.3">
      <c r="A5" s="661" t="s">
        <v>4</v>
      </c>
      <c r="B5" s="662" t="s">
        <v>5</v>
      </c>
      <c r="C5" s="663" t="s">
        <v>6</v>
      </c>
      <c r="D5" s="664" t="s">
        <v>7</v>
      </c>
      <c r="E5" s="665" t="s">
        <v>8</v>
      </c>
      <c r="F5" s="666" t="s">
        <v>9</v>
      </c>
      <c r="G5" s="667" t="s">
        <v>10</v>
      </c>
      <c r="H5" s="667" t="s">
        <v>11</v>
      </c>
      <c r="I5" s="667" t="s">
        <v>12</v>
      </c>
      <c r="J5" s="667" t="s">
        <v>13</v>
      </c>
      <c r="K5" s="668" t="s">
        <v>14</v>
      </c>
      <c r="L5" s="669" t="s">
        <v>15</v>
      </c>
      <c r="M5" s="670" t="s">
        <v>16</v>
      </c>
      <c r="N5" s="671" t="s">
        <v>17</v>
      </c>
      <c r="O5" s="672" t="s">
        <v>18</v>
      </c>
      <c r="P5" s="345"/>
      <c r="Q5" s="345"/>
      <c r="R5" s="343"/>
    </row>
    <row r="6" spans="1:18" s="18" customFormat="1" ht="24" customHeight="1" x14ac:dyDescent="0.25">
      <c r="A6" s="1288" t="s">
        <v>690</v>
      </c>
      <c r="B6" s="651" t="s">
        <v>194</v>
      </c>
      <c r="C6" s="469" t="s">
        <v>691</v>
      </c>
      <c r="D6" s="394" t="s">
        <v>188</v>
      </c>
      <c r="E6" s="388">
        <v>2240100</v>
      </c>
      <c r="F6" s="470"/>
      <c r="G6" s="471">
        <v>2240100</v>
      </c>
      <c r="H6" s="471"/>
      <c r="I6" s="471"/>
      <c r="J6" s="471"/>
      <c r="K6" s="388">
        <f>SUM(G6:J6)</f>
        <v>2240100</v>
      </c>
      <c r="L6" s="388">
        <f>IF(F6="",E6-K6,F6-K6)</f>
        <v>0</v>
      </c>
      <c r="M6" s="638"/>
      <c r="N6" s="638"/>
      <c r="O6" s="639"/>
      <c r="P6" s="345"/>
      <c r="Q6" s="345"/>
      <c r="R6" s="343"/>
    </row>
    <row r="7" spans="1:18" s="18" customFormat="1" ht="24" customHeight="1" x14ac:dyDescent="0.25">
      <c r="A7" s="1276"/>
      <c r="B7" s="643" t="s">
        <v>196</v>
      </c>
      <c r="C7" s="474" t="s">
        <v>692</v>
      </c>
      <c r="D7" s="400" t="s">
        <v>416</v>
      </c>
      <c r="E7" s="393">
        <v>1100000</v>
      </c>
      <c r="F7" s="475"/>
      <c r="G7" s="476">
        <v>1100000</v>
      </c>
      <c r="H7" s="476"/>
      <c r="I7" s="476"/>
      <c r="J7" s="476"/>
      <c r="K7" s="393">
        <f>SUM(G7:J7)</f>
        <v>1100000</v>
      </c>
      <c r="L7" s="393">
        <f>IF(F7="",E7-K7,F7-K7)</f>
        <v>0</v>
      </c>
      <c r="M7" s="640"/>
      <c r="N7" s="640"/>
      <c r="O7" s="641"/>
      <c r="P7" s="345"/>
      <c r="Q7" s="345"/>
      <c r="R7" s="343"/>
    </row>
    <row r="8" spans="1:18" s="18" customFormat="1" ht="24" customHeight="1" x14ac:dyDescent="0.25">
      <c r="A8" s="1276"/>
      <c r="B8" s="643" t="s">
        <v>20</v>
      </c>
      <c r="C8" s="474" t="s">
        <v>257</v>
      </c>
      <c r="D8" s="400" t="s">
        <v>693</v>
      </c>
      <c r="E8" s="393"/>
      <c r="F8" s="475"/>
      <c r="G8" s="476">
        <v>10597500</v>
      </c>
      <c r="H8" s="476"/>
      <c r="I8" s="476"/>
      <c r="J8" s="476"/>
      <c r="K8" s="393">
        <f>SUM(G8:J8)</f>
        <v>10597500</v>
      </c>
      <c r="L8" s="393"/>
      <c r="M8" s="640"/>
      <c r="N8" s="640"/>
      <c r="O8" s="641"/>
      <c r="P8" s="345"/>
      <c r="Q8" s="345"/>
      <c r="R8" s="343"/>
    </row>
    <row r="9" spans="1:18" s="18" customFormat="1" ht="24" customHeight="1" x14ac:dyDescent="0.25">
      <c r="A9" s="1276"/>
      <c r="B9" s="643">
        <v>4</v>
      </c>
      <c r="C9" s="474" t="s">
        <v>694</v>
      </c>
      <c r="D9" s="400" t="s">
        <v>695</v>
      </c>
      <c r="E9" s="393"/>
      <c r="F9" s="475"/>
      <c r="G9" s="476">
        <v>9075000</v>
      </c>
      <c r="H9" s="476"/>
      <c r="I9" s="476"/>
      <c r="J9" s="476"/>
      <c r="K9" s="393">
        <f>SUM(G9:J9)</f>
        <v>9075000</v>
      </c>
      <c r="L9" s="393">
        <f>IF(F9="",E9-K9,F9-K9)</f>
        <v>-9075000</v>
      </c>
      <c r="M9" s="640"/>
      <c r="N9" s="640"/>
      <c r="O9" s="641"/>
      <c r="P9" s="345"/>
      <c r="Q9" s="345"/>
      <c r="R9" s="343"/>
    </row>
    <row r="10" spans="1:18" s="18" customFormat="1" ht="24" customHeight="1" x14ac:dyDescent="0.25">
      <c r="A10" s="1276"/>
      <c r="B10" s="643">
        <v>5</v>
      </c>
      <c r="C10" s="474"/>
      <c r="D10" s="400"/>
      <c r="E10" s="393"/>
      <c r="F10" s="475"/>
      <c r="G10" s="476"/>
      <c r="H10" s="476"/>
      <c r="I10" s="476"/>
      <c r="J10" s="476"/>
      <c r="K10" s="476"/>
      <c r="L10" s="476"/>
      <c r="M10" s="640"/>
      <c r="N10" s="640"/>
      <c r="O10" s="641"/>
      <c r="P10" s="345"/>
      <c r="Q10" s="345"/>
      <c r="R10" s="343"/>
    </row>
    <row r="11" spans="1:18" s="18" customFormat="1" ht="24" customHeight="1" thickBot="1" x14ac:dyDescent="0.3">
      <c r="A11" s="1277"/>
      <c r="B11" s="644"/>
      <c r="C11" s="575"/>
      <c r="D11" s="576"/>
      <c r="E11" s="574"/>
      <c r="F11" s="577"/>
      <c r="G11" s="578"/>
      <c r="H11" s="578"/>
      <c r="I11" s="578"/>
      <c r="J11" s="578"/>
      <c r="K11" s="432">
        <f>SUM(K6:K10)</f>
        <v>23012600</v>
      </c>
      <c r="L11" s="432">
        <f>SUM(L6:L10)</f>
        <v>-9075000</v>
      </c>
      <c r="M11" s="576"/>
      <c r="N11" s="576"/>
      <c r="O11" s="581"/>
      <c r="P11" s="345"/>
      <c r="Q11" s="345"/>
      <c r="R11" s="343"/>
    </row>
    <row r="12" spans="1:18" s="18" customFormat="1" ht="24" customHeight="1" x14ac:dyDescent="0.25">
      <c r="A12" s="1284" t="s">
        <v>696</v>
      </c>
      <c r="B12" s="645" t="s">
        <v>194</v>
      </c>
      <c r="C12" s="506" t="s">
        <v>692</v>
      </c>
      <c r="D12" s="507" t="s">
        <v>416</v>
      </c>
      <c r="E12" s="505">
        <v>1100000</v>
      </c>
      <c r="F12" s="508"/>
      <c r="G12" s="509">
        <v>1100000</v>
      </c>
      <c r="H12" s="509"/>
      <c r="I12" s="509"/>
      <c r="J12" s="509"/>
      <c r="K12" s="505">
        <f>SUM(G12:J12)</f>
        <v>1100000</v>
      </c>
      <c r="L12" s="505">
        <f>IF(F12="",E12-K12,F12-K12)</f>
        <v>0</v>
      </c>
      <c r="M12" s="507" t="s">
        <v>697</v>
      </c>
      <c r="N12" s="673" t="s">
        <v>698</v>
      </c>
      <c r="O12" s="674">
        <v>43971</v>
      </c>
      <c r="P12" s="609" t="s">
        <v>699</v>
      </c>
      <c r="Q12" s="345"/>
      <c r="R12" s="343"/>
    </row>
    <row r="13" spans="1:18" s="18" customFormat="1" ht="24" customHeight="1" x14ac:dyDescent="0.25">
      <c r="A13" s="1285"/>
      <c r="B13" s="646" t="s">
        <v>196</v>
      </c>
      <c r="C13" s="323" t="s">
        <v>31</v>
      </c>
      <c r="D13" s="511" t="s">
        <v>700</v>
      </c>
      <c r="E13" s="322">
        <v>14425600</v>
      </c>
      <c r="F13" s="512"/>
      <c r="G13" s="322">
        <v>14425600</v>
      </c>
      <c r="H13" s="513"/>
      <c r="I13" s="513"/>
      <c r="J13" s="513"/>
      <c r="K13" s="481">
        <f t="shared" ref="K13:K18" si="0">SUM(G13:J13)</f>
        <v>14425600</v>
      </c>
      <c r="L13" s="481">
        <f t="shared" ref="L13:L18" si="1">IF(F13="",E13-K13,F13-K13)</f>
        <v>0</v>
      </c>
      <c r="M13" s="511" t="s">
        <v>697</v>
      </c>
      <c r="N13" s="511"/>
      <c r="O13" s="514"/>
      <c r="P13" s="467" t="s">
        <v>701</v>
      </c>
      <c r="Q13" s="467">
        <v>240000</v>
      </c>
      <c r="R13" s="343"/>
    </row>
    <row r="14" spans="1:18" s="18" customFormat="1" ht="27" customHeight="1" x14ac:dyDescent="0.25">
      <c r="A14" s="1285"/>
      <c r="B14" s="646" t="s">
        <v>20</v>
      </c>
      <c r="C14" s="323" t="s">
        <v>31</v>
      </c>
      <c r="D14" s="511" t="s">
        <v>700</v>
      </c>
      <c r="E14" s="322">
        <v>3158000</v>
      </c>
      <c r="F14" s="512"/>
      <c r="G14" s="513">
        <v>3158000</v>
      </c>
      <c r="H14" s="513"/>
      <c r="I14" s="513"/>
      <c r="J14" s="513"/>
      <c r="K14" s="481">
        <f t="shared" si="0"/>
        <v>3158000</v>
      </c>
      <c r="L14" s="481">
        <f t="shared" si="1"/>
        <v>0</v>
      </c>
      <c r="M14" s="511" t="s">
        <v>697</v>
      </c>
      <c r="N14" s="511"/>
      <c r="O14" s="514"/>
      <c r="P14" s="467" t="s">
        <v>702</v>
      </c>
      <c r="Q14" s="467">
        <v>876000</v>
      </c>
      <c r="R14" s="343"/>
    </row>
    <row r="15" spans="1:18" s="18" customFormat="1" ht="27" customHeight="1" x14ac:dyDescent="0.25">
      <c r="A15" s="1285"/>
      <c r="B15" s="646" t="s">
        <v>24</v>
      </c>
      <c r="C15" s="323" t="s">
        <v>703</v>
      </c>
      <c r="D15" s="511" t="s">
        <v>704</v>
      </c>
      <c r="E15" s="322">
        <v>7700000</v>
      </c>
      <c r="F15" s="512"/>
      <c r="G15" s="683">
        <v>7700000</v>
      </c>
      <c r="H15" s="513"/>
      <c r="I15" s="513"/>
      <c r="J15" s="513"/>
      <c r="K15" s="481">
        <f t="shared" si="0"/>
        <v>7700000</v>
      </c>
      <c r="L15" s="481">
        <f t="shared" si="1"/>
        <v>0</v>
      </c>
      <c r="M15" s="511"/>
      <c r="N15" s="511"/>
      <c r="O15" s="514"/>
      <c r="P15" s="467" t="s">
        <v>705</v>
      </c>
      <c r="Q15" s="467">
        <v>1370000</v>
      </c>
      <c r="R15" s="343"/>
    </row>
    <row r="16" spans="1:18" s="18" customFormat="1" ht="27" customHeight="1" x14ac:dyDescent="0.25">
      <c r="A16" s="1285"/>
      <c r="B16" s="646" t="s">
        <v>26</v>
      </c>
      <c r="C16" s="323" t="s">
        <v>706</v>
      </c>
      <c r="D16" s="511" t="s">
        <v>104</v>
      </c>
      <c r="E16" s="322">
        <v>10000000</v>
      </c>
      <c r="F16" s="512"/>
      <c r="G16" s="513">
        <v>10000000</v>
      </c>
      <c r="H16" s="513"/>
      <c r="I16" s="513"/>
      <c r="J16" s="513"/>
      <c r="K16" s="481">
        <f t="shared" si="0"/>
        <v>10000000</v>
      </c>
      <c r="L16" s="481">
        <f t="shared" si="1"/>
        <v>0</v>
      </c>
      <c r="M16" s="511"/>
      <c r="N16" s="511"/>
      <c r="O16" s="514"/>
      <c r="P16" s="467"/>
      <c r="Q16" s="467"/>
      <c r="R16" s="343"/>
    </row>
    <row r="17" spans="1:18" s="18" customFormat="1" ht="27" customHeight="1" x14ac:dyDescent="0.25">
      <c r="A17" s="1285"/>
      <c r="B17" s="646" t="s">
        <v>28</v>
      </c>
      <c r="C17" s="547" t="s">
        <v>707</v>
      </c>
      <c r="D17" s="548" t="s">
        <v>708</v>
      </c>
      <c r="E17" s="546">
        <v>2550000</v>
      </c>
      <c r="F17" s="549"/>
      <c r="G17" s="546">
        <v>2550000</v>
      </c>
      <c r="H17" s="550"/>
      <c r="I17" s="550"/>
      <c r="J17" s="550"/>
      <c r="K17" s="481">
        <f t="shared" si="0"/>
        <v>2550000</v>
      </c>
      <c r="L17" s="481">
        <f t="shared" si="1"/>
        <v>0</v>
      </c>
      <c r="M17" s="548"/>
      <c r="N17" s="548"/>
      <c r="O17" s="551"/>
      <c r="P17" s="467"/>
      <c r="Q17" s="467"/>
      <c r="R17" s="343"/>
    </row>
    <row r="18" spans="1:18" s="18" customFormat="1" ht="27" customHeight="1" x14ac:dyDescent="0.25">
      <c r="A18" s="1285"/>
      <c r="B18" s="646" t="s">
        <v>30</v>
      </c>
      <c r="C18" s="547" t="s">
        <v>709</v>
      </c>
      <c r="D18" s="548" t="s">
        <v>168</v>
      </c>
      <c r="E18" s="546">
        <v>10700000</v>
      </c>
      <c r="F18" s="549"/>
      <c r="G18" s="546">
        <v>10700000</v>
      </c>
      <c r="H18" s="550"/>
      <c r="I18" s="550"/>
      <c r="J18" s="550"/>
      <c r="K18" s="481">
        <f t="shared" si="0"/>
        <v>10700000</v>
      </c>
      <c r="L18" s="481">
        <f t="shared" si="1"/>
        <v>0</v>
      </c>
      <c r="M18" s="548"/>
      <c r="N18" s="548"/>
      <c r="O18" s="551"/>
      <c r="P18" s="467"/>
      <c r="Q18" s="467"/>
      <c r="R18" s="343"/>
    </row>
    <row r="19" spans="1:18" s="18" customFormat="1" ht="27" customHeight="1" x14ac:dyDescent="0.25">
      <c r="A19" s="1285"/>
      <c r="B19" s="660">
        <v>8</v>
      </c>
      <c r="C19" s="323" t="s">
        <v>710</v>
      </c>
      <c r="D19" s="548" t="s">
        <v>711</v>
      </c>
      <c r="E19" s="546"/>
      <c r="F19" s="549"/>
      <c r="G19" s="546">
        <v>3800000</v>
      </c>
      <c r="H19" s="550"/>
      <c r="I19" s="550"/>
      <c r="J19" s="550"/>
      <c r="K19" s="481">
        <f>SUM(G19:J19)</f>
        <v>3800000</v>
      </c>
      <c r="L19" s="481">
        <f>IF(F19="",E19-K19,F19-K19)</f>
        <v>-3800000</v>
      </c>
      <c r="M19" s="548"/>
      <c r="N19" s="548"/>
      <c r="O19" s="551"/>
      <c r="P19" s="467"/>
      <c r="Q19" s="467"/>
      <c r="R19" s="343"/>
    </row>
    <row r="20" spans="1:18" s="18" customFormat="1" ht="27" customHeight="1" x14ac:dyDescent="0.25">
      <c r="A20" s="1285"/>
      <c r="B20" s="660">
        <v>9</v>
      </c>
      <c r="C20" s="323" t="s">
        <v>712</v>
      </c>
      <c r="D20" s="548" t="s">
        <v>713</v>
      </c>
      <c r="E20" s="546"/>
      <c r="F20" s="549"/>
      <c r="G20" s="546">
        <v>19004000</v>
      </c>
      <c r="H20" s="550"/>
      <c r="I20" s="550"/>
      <c r="J20" s="550"/>
      <c r="K20" s="481">
        <f>SUM(G20:J20)</f>
        <v>19004000</v>
      </c>
      <c r="L20" s="481">
        <f>IF(F20="",E20-K20,F20-K20)</f>
        <v>-19004000</v>
      </c>
      <c r="M20" s="548"/>
      <c r="N20" s="548"/>
      <c r="O20" s="551"/>
      <c r="P20" s="467"/>
      <c r="Q20" s="467"/>
      <c r="R20" s="343"/>
    </row>
    <row r="21" spans="1:18" s="18" customFormat="1" ht="27" customHeight="1" thickBot="1" x14ac:dyDescent="0.3">
      <c r="A21" s="1286"/>
      <c r="B21" s="647"/>
      <c r="C21" s="603"/>
      <c r="D21" s="603"/>
      <c r="E21" s="603"/>
      <c r="F21" s="603"/>
      <c r="G21" s="603"/>
      <c r="H21" s="603"/>
      <c r="I21" s="603"/>
      <c r="J21" s="603"/>
      <c r="K21" s="434">
        <f>SUM(K12:K20)</f>
        <v>72437600</v>
      </c>
      <c r="L21" s="434">
        <f>SUM(L12:L20)</f>
        <v>-22804000</v>
      </c>
      <c r="M21" s="602"/>
      <c r="N21" s="602"/>
      <c r="O21" s="604"/>
      <c r="P21" s="345"/>
      <c r="Q21" s="345"/>
      <c r="R21" s="343"/>
    </row>
    <row r="22" spans="1:18" s="18" customFormat="1" ht="22.5" customHeight="1" x14ac:dyDescent="0.25">
      <c r="A22" s="1287" t="s">
        <v>714</v>
      </c>
      <c r="B22" s="642" t="s">
        <v>194</v>
      </c>
      <c r="C22" s="598" t="s">
        <v>715</v>
      </c>
      <c r="D22" s="599" t="s">
        <v>716</v>
      </c>
      <c r="E22" s="472">
        <v>34848000</v>
      </c>
      <c r="F22" s="600">
        <v>37950000</v>
      </c>
      <c r="G22" s="601">
        <v>17424000</v>
      </c>
      <c r="H22" s="601">
        <v>20526000</v>
      </c>
      <c r="I22" s="601"/>
      <c r="J22" s="601"/>
      <c r="K22" s="472">
        <f t="shared" ref="K22:K50" si="2">SUM(G22:J22)</f>
        <v>37950000</v>
      </c>
      <c r="L22" s="472">
        <f t="shared" ref="L22:L50" si="3">IF(F22="",E22-K22,F22-K22)</f>
        <v>0</v>
      </c>
      <c r="M22" s="1180" t="s">
        <v>47</v>
      </c>
      <c r="N22" s="599" t="s">
        <v>717</v>
      </c>
      <c r="O22" s="1181">
        <v>43965</v>
      </c>
      <c r="P22" s="609" t="s">
        <v>718</v>
      </c>
      <c r="Q22" s="588"/>
      <c r="R22" s="343"/>
    </row>
    <row r="23" spans="1:18" s="18" customFormat="1" ht="22.5" customHeight="1" x14ac:dyDescent="0.25">
      <c r="A23" s="1276"/>
      <c r="B23" s="643" t="s">
        <v>196</v>
      </c>
      <c r="C23" s="474" t="s">
        <v>31</v>
      </c>
      <c r="D23" s="400" t="s">
        <v>168</v>
      </c>
      <c r="E23" s="393">
        <v>64710000</v>
      </c>
      <c r="F23" s="475"/>
      <c r="G23" s="476">
        <v>19413000</v>
      </c>
      <c r="H23" s="476">
        <v>27534400</v>
      </c>
      <c r="I23" s="476"/>
      <c r="J23" s="476"/>
      <c r="K23" s="393">
        <f t="shared" si="2"/>
        <v>46947400</v>
      </c>
      <c r="L23" s="393">
        <f t="shared" si="3"/>
        <v>17762600</v>
      </c>
      <c r="M23" s="400"/>
      <c r="N23" s="400"/>
      <c r="O23" s="401"/>
      <c r="P23" s="467" t="s">
        <v>719</v>
      </c>
      <c r="Q23" s="467">
        <v>720000</v>
      </c>
      <c r="R23" s="343"/>
    </row>
    <row r="24" spans="1:18" s="18" customFormat="1" ht="22.5" customHeight="1" x14ac:dyDescent="0.25">
      <c r="A24" s="1276"/>
      <c r="B24" s="643" t="s">
        <v>20</v>
      </c>
      <c r="C24" s="474" t="s">
        <v>720</v>
      </c>
      <c r="D24" s="400" t="s">
        <v>721</v>
      </c>
      <c r="E24" s="393">
        <v>10785940</v>
      </c>
      <c r="F24" s="475"/>
      <c r="G24" s="476">
        <v>4347970</v>
      </c>
      <c r="H24" s="476">
        <v>6437970</v>
      </c>
      <c r="I24" s="476"/>
      <c r="J24" s="476"/>
      <c r="K24" s="393">
        <f t="shared" si="2"/>
        <v>10785940</v>
      </c>
      <c r="L24" s="393">
        <f t="shared" si="3"/>
        <v>0</v>
      </c>
      <c r="M24" s="400" t="s">
        <v>722</v>
      </c>
      <c r="N24" s="400"/>
      <c r="O24" s="401"/>
      <c r="P24" s="467" t="s">
        <v>701</v>
      </c>
      <c r="Q24" s="467">
        <v>5076000</v>
      </c>
      <c r="R24" s="343"/>
    </row>
    <row r="25" spans="1:18" s="18" customFormat="1" ht="22.5" customHeight="1" x14ac:dyDescent="0.25">
      <c r="A25" s="1276"/>
      <c r="B25" s="643" t="s">
        <v>24</v>
      </c>
      <c r="C25" s="474" t="s">
        <v>723</v>
      </c>
      <c r="D25" s="400" t="s">
        <v>352</v>
      </c>
      <c r="E25" s="393">
        <v>20033200</v>
      </c>
      <c r="F25" s="475">
        <v>19487226</v>
      </c>
      <c r="G25" s="476">
        <v>10016600</v>
      </c>
      <c r="H25" s="476">
        <v>9470626</v>
      </c>
      <c r="I25" s="476"/>
      <c r="J25" s="476"/>
      <c r="K25" s="393">
        <f t="shared" si="2"/>
        <v>19487226</v>
      </c>
      <c r="L25" s="393">
        <f t="shared" si="3"/>
        <v>0</v>
      </c>
      <c r="M25" s="400" t="s">
        <v>724</v>
      </c>
      <c r="N25" s="400"/>
      <c r="O25" s="401"/>
      <c r="P25" s="467" t="s">
        <v>702</v>
      </c>
      <c r="Q25" s="467">
        <v>2427000</v>
      </c>
      <c r="R25" s="343"/>
    </row>
    <row r="26" spans="1:18" s="18" customFormat="1" ht="22.5" customHeight="1" x14ac:dyDescent="0.25">
      <c r="A26" s="1276"/>
      <c r="B26" s="643" t="s">
        <v>26</v>
      </c>
      <c r="C26" s="474" t="s">
        <v>515</v>
      </c>
      <c r="D26" s="400" t="s">
        <v>229</v>
      </c>
      <c r="E26" s="393">
        <v>68622400</v>
      </c>
      <c r="F26" s="475"/>
      <c r="G26" s="476">
        <v>34300000</v>
      </c>
      <c r="H26" s="476"/>
      <c r="I26" s="476"/>
      <c r="J26" s="476"/>
      <c r="K26" s="393">
        <f t="shared" si="2"/>
        <v>34300000</v>
      </c>
      <c r="L26" s="393">
        <f t="shared" si="3"/>
        <v>34322400</v>
      </c>
      <c r="M26" s="400" t="s">
        <v>47</v>
      </c>
      <c r="N26" s="400" t="s">
        <v>725</v>
      </c>
      <c r="O26" s="401"/>
      <c r="P26" s="467" t="s">
        <v>705</v>
      </c>
      <c r="Q26" s="467">
        <v>4258000</v>
      </c>
      <c r="R26" s="343"/>
    </row>
    <row r="27" spans="1:18" s="18" customFormat="1" ht="30" customHeight="1" x14ac:dyDescent="0.25">
      <c r="A27" s="1276"/>
      <c r="B27" s="643" t="s">
        <v>28</v>
      </c>
      <c r="C27" s="474" t="s">
        <v>726</v>
      </c>
      <c r="D27" s="400" t="s">
        <v>727</v>
      </c>
      <c r="E27" s="393">
        <v>4000000</v>
      </c>
      <c r="F27" s="475"/>
      <c r="G27" s="476">
        <v>4000000</v>
      </c>
      <c r="H27" s="476"/>
      <c r="I27" s="476"/>
      <c r="J27" s="476"/>
      <c r="K27" s="393">
        <f t="shared" si="2"/>
        <v>4000000</v>
      </c>
      <c r="L27" s="393">
        <f t="shared" si="3"/>
        <v>0</v>
      </c>
      <c r="M27" s="400"/>
      <c r="N27" s="400"/>
      <c r="O27" s="401"/>
      <c r="P27" s="467"/>
      <c r="Q27" s="467"/>
      <c r="R27" s="343"/>
    </row>
    <row r="28" spans="1:18" s="18" customFormat="1" ht="30" customHeight="1" x14ac:dyDescent="0.25">
      <c r="A28" s="1276"/>
      <c r="B28" s="643" t="s">
        <v>30</v>
      </c>
      <c r="C28" s="569" t="s">
        <v>692</v>
      </c>
      <c r="D28" s="429" t="s">
        <v>416</v>
      </c>
      <c r="E28" s="423">
        <v>1477872</v>
      </c>
      <c r="F28" s="570"/>
      <c r="G28" s="423">
        <v>1477872</v>
      </c>
      <c r="H28" s="571"/>
      <c r="I28" s="571"/>
      <c r="J28" s="571"/>
      <c r="K28" s="393">
        <f t="shared" si="2"/>
        <v>1477872</v>
      </c>
      <c r="L28" s="393">
        <f t="shared" si="3"/>
        <v>0</v>
      </c>
      <c r="M28" s="429" t="s">
        <v>728</v>
      </c>
      <c r="N28" s="429" t="s">
        <v>729</v>
      </c>
      <c r="O28" s="448">
        <v>43964</v>
      </c>
      <c r="P28" s="467"/>
      <c r="Q28" s="467"/>
      <c r="R28" s="343"/>
    </row>
    <row r="29" spans="1:18" s="18" customFormat="1" ht="24" customHeight="1" x14ac:dyDescent="0.25">
      <c r="A29" s="1276"/>
      <c r="B29" s="643" t="s">
        <v>33</v>
      </c>
      <c r="C29" s="569" t="s">
        <v>99</v>
      </c>
      <c r="D29" s="429" t="s">
        <v>100</v>
      </c>
      <c r="E29" s="423">
        <v>228460000</v>
      </c>
      <c r="F29" s="570"/>
      <c r="G29" s="571">
        <v>68538000</v>
      </c>
      <c r="H29" s="571">
        <v>91384000</v>
      </c>
      <c r="I29" s="571"/>
      <c r="J29" s="571"/>
      <c r="K29" s="393">
        <f t="shared" si="2"/>
        <v>159922000</v>
      </c>
      <c r="L29" s="393">
        <f t="shared" si="3"/>
        <v>68538000</v>
      </c>
      <c r="M29" s="429"/>
      <c r="N29" s="429"/>
      <c r="O29" s="430"/>
      <c r="P29" s="467"/>
      <c r="Q29" s="467"/>
      <c r="R29" s="343"/>
    </row>
    <row r="30" spans="1:18" s="18" customFormat="1" ht="24" customHeight="1" x14ac:dyDescent="0.25">
      <c r="A30" s="1276"/>
      <c r="B30" s="643" t="s">
        <v>39</v>
      </c>
      <c r="C30" s="569" t="s">
        <v>92</v>
      </c>
      <c r="D30" s="429" t="s">
        <v>204</v>
      </c>
      <c r="E30" s="423">
        <v>83430750</v>
      </c>
      <c r="F30" s="570"/>
      <c r="G30" s="571">
        <v>27532147</v>
      </c>
      <c r="H30" s="571">
        <v>36709530</v>
      </c>
      <c r="I30" s="571"/>
      <c r="J30" s="571"/>
      <c r="K30" s="393">
        <f t="shared" si="2"/>
        <v>64241677</v>
      </c>
      <c r="L30" s="393">
        <f t="shared" si="3"/>
        <v>19189073</v>
      </c>
      <c r="M30" s="429"/>
      <c r="N30" s="429"/>
      <c r="O30" s="430"/>
      <c r="P30" s="467"/>
      <c r="Q30" s="467"/>
      <c r="R30" s="343"/>
    </row>
    <row r="31" spans="1:18" s="18" customFormat="1" ht="24" customHeight="1" x14ac:dyDescent="0.25">
      <c r="A31" s="1276"/>
      <c r="B31" s="643" t="s">
        <v>44</v>
      </c>
      <c r="C31" s="569" t="s">
        <v>50</v>
      </c>
      <c r="D31" s="429" t="s">
        <v>730</v>
      </c>
      <c r="E31" s="423">
        <v>82080000</v>
      </c>
      <c r="F31" s="570"/>
      <c r="G31" s="571">
        <v>32832000</v>
      </c>
      <c r="H31" s="571">
        <v>49248000</v>
      </c>
      <c r="I31" s="571"/>
      <c r="J31" s="571"/>
      <c r="K31" s="393">
        <f t="shared" si="2"/>
        <v>82080000</v>
      </c>
      <c r="L31" s="393">
        <f t="shared" si="3"/>
        <v>0</v>
      </c>
      <c r="M31" s="429"/>
      <c r="N31" s="429"/>
      <c r="O31" s="430"/>
      <c r="P31" s="467"/>
      <c r="Q31" s="467"/>
      <c r="R31" s="343"/>
    </row>
    <row r="32" spans="1:18" s="18" customFormat="1" ht="24" customHeight="1" x14ac:dyDescent="0.25">
      <c r="A32" s="1276"/>
      <c r="B32" s="643" t="s">
        <v>49</v>
      </c>
      <c r="C32" s="569" t="s">
        <v>132</v>
      </c>
      <c r="D32" s="429" t="s">
        <v>731</v>
      </c>
      <c r="E32" s="423">
        <v>42487500</v>
      </c>
      <c r="F32" s="570"/>
      <c r="G32" s="571">
        <v>21243750</v>
      </c>
      <c r="H32" s="571">
        <v>21243750</v>
      </c>
      <c r="I32" s="571"/>
      <c r="J32" s="571"/>
      <c r="K32" s="393">
        <f t="shared" si="2"/>
        <v>42487500</v>
      </c>
      <c r="L32" s="393">
        <f t="shared" si="3"/>
        <v>0</v>
      </c>
      <c r="M32" s="429" t="s">
        <v>47</v>
      </c>
      <c r="N32" s="400" t="s">
        <v>725</v>
      </c>
      <c r="O32" s="430"/>
      <c r="P32" s="467"/>
      <c r="Q32" s="467"/>
      <c r="R32" s="343"/>
    </row>
    <row r="33" spans="1:18" s="18" customFormat="1" ht="24" customHeight="1" x14ac:dyDescent="0.25">
      <c r="A33" s="1276"/>
      <c r="B33" s="643" t="s">
        <v>55</v>
      </c>
      <c r="C33" s="569" t="s">
        <v>118</v>
      </c>
      <c r="D33" s="429" t="s">
        <v>315</v>
      </c>
      <c r="E33" s="423">
        <v>32300800</v>
      </c>
      <c r="F33" s="570"/>
      <c r="G33" s="571">
        <v>9690240</v>
      </c>
      <c r="H33" s="571"/>
      <c r="I33" s="571"/>
      <c r="J33" s="571"/>
      <c r="K33" s="393">
        <f t="shared" si="2"/>
        <v>9690240</v>
      </c>
      <c r="L33" s="393">
        <f t="shared" si="3"/>
        <v>22610560</v>
      </c>
      <c r="M33" s="429"/>
      <c r="N33" s="429"/>
      <c r="O33" s="430"/>
      <c r="P33" s="467"/>
      <c r="Q33" s="467"/>
      <c r="R33" s="343"/>
    </row>
    <row r="34" spans="1:18" s="18" customFormat="1" ht="36.75" customHeight="1" x14ac:dyDescent="0.25">
      <c r="A34" s="1276"/>
      <c r="B34" s="643" t="s">
        <v>59</v>
      </c>
      <c r="C34" s="569" t="s">
        <v>732</v>
      </c>
      <c r="D34" s="429" t="s">
        <v>727</v>
      </c>
      <c r="E34" s="423"/>
      <c r="F34" s="570"/>
      <c r="G34" s="571">
        <v>5000000</v>
      </c>
      <c r="H34" s="571"/>
      <c r="I34" s="571"/>
      <c r="J34" s="571"/>
      <c r="K34" s="423">
        <f t="shared" si="2"/>
        <v>5000000</v>
      </c>
      <c r="L34" s="423"/>
      <c r="M34" s="429"/>
      <c r="N34" s="429"/>
      <c r="O34" s="430"/>
      <c r="P34" s="467"/>
      <c r="Q34" s="467"/>
      <c r="R34" s="343"/>
    </row>
    <row r="35" spans="1:18" s="18" customFormat="1" ht="24" customHeight="1" x14ac:dyDescent="0.25">
      <c r="A35" s="1276"/>
      <c r="B35" s="643" t="s">
        <v>63</v>
      </c>
      <c r="C35" s="569" t="s">
        <v>733</v>
      </c>
      <c r="D35" s="429" t="s">
        <v>734</v>
      </c>
      <c r="E35" s="423"/>
      <c r="F35" s="570"/>
      <c r="G35" s="571">
        <v>5000000</v>
      </c>
      <c r="H35" s="571"/>
      <c r="I35" s="571"/>
      <c r="J35" s="571"/>
      <c r="K35" s="423">
        <f t="shared" si="2"/>
        <v>5000000</v>
      </c>
      <c r="L35" s="423"/>
      <c r="M35" s="429"/>
      <c r="N35" s="429"/>
      <c r="O35" s="430"/>
      <c r="P35" s="467"/>
      <c r="Q35" s="467"/>
      <c r="R35" s="343"/>
    </row>
    <row r="36" spans="1:18" s="18" customFormat="1" ht="24" customHeight="1" x14ac:dyDescent="0.25">
      <c r="A36" s="1276"/>
      <c r="B36" s="643" t="s">
        <v>67</v>
      </c>
      <c r="C36" s="569" t="s">
        <v>735</v>
      </c>
      <c r="D36" s="429" t="s">
        <v>736</v>
      </c>
      <c r="E36" s="423">
        <v>35150000</v>
      </c>
      <c r="F36" s="570"/>
      <c r="G36" s="571">
        <v>24605000</v>
      </c>
      <c r="H36" s="571">
        <v>10545000</v>
      </c>
      <c r="I36" s="571"/>
      <c r="J36" s="571"/>
      <c r="K36" s="423">
        <f t="shared" si="2"/>
        <v>35150000</v>
      </c>
      <c r="L36" s="393">
        <f t="shared" si="3"/>
        <v>0</v>
      </c>
      <c r="M36" s="429" t="s">
        <v>737</v>
      </c>
      <c r="N36" s="429"/>
      <c r="O36" s="430"/>
      <c r="P36" s="467"/>
      <c r="Q36" s="467"/>
      <c r="R36" s="343"/>
    </row>
    <row r="37" spans="1:18" s="18" customFormat="1" ht="24" customHeight="1" x14ac:dyDescent="0.25">
      <c r="A37" s="1276"/>
      <c r="B37" s="643" t="s">
        <v>72</v>
      </c>
      <c r="C37" s="569" t="s">
        <v>170</v>
      </c>
      <c r="D37" s="429" t="s">
        <v>738</v>
      </c>
      <c r="E37" s="423"/>
      <c r="F37" s="570"/>
      <c r="G37" s="571">
        <v>9645000</v>
      </c>
      <c r="H37" s="571"/>
      <c r="I37" s="571"/>
      <c r="J37" s="571"/>
      <c r="K37" s="423">
        <f t="shared" si="2"/>
        <v>9645000</v>
      </c>
      <c r="L37" s="423"/>
      <c r="M37" s="429"/>
      <c r="N37" s="429"/>
      <c r="O37" s="430"/>
      <c r="P37" s="467"/>
      <c r="Q37" s="467"/>
      <c r="R37" s="343"/>
    </row>
    <row r="38" spans="1:18" s="18" customFormat="1" ht="24" customHeight="1" x14ac:dyDescent="0.25">
      <c r="A38" s="1276"/>
      <c r="B38" s="643" t="s">
        <v>74</v>
      </c>
      <c r="C38" s="569" t="s">
        <v>292</v>
      </c>
      <c r="D38" s="429" t="s">
        <v>104</v>
      </c>
      <c r="E38" s="423">
        <v>16800000</v>
      </c>
      <c r="F38" s="570"/>
      <c r="G38" s="571">
        <v>11760000</v>
      </c>
      <c r="H38" s="571"/>
      <c r="I38" s="571"/>
      <c r="J38" s="571"/>
      <c r="K38" s="423">
        <f t="shared" si="2"/>
        <v>11760000</v>
      </c>
      <c r="L38" s="393">
        <f t="shared" si="3"/>
        <v>5040000</v>
      </c>
      <c r="M38" s="429"/>
      <c r="N38" s="429"/>
      <c r="O38" s="430"/>
      <c r="P38" s="467"/>
      <c r="Q38" s="467"/>
      <c r="R38" s="343"/>
    </row>
    <row r="39" spans="1:18" s="632" customFormat="1" ht="24" customHeight="1" x14ac:dyDescent="0.25">
      <c r="A39" s="1276"/>
      <c r="B39" s="648" t="s">
        <v>78</v>
      </c>
      <c r="C39" s="419" t="s">
        <v>514</v>
      </c>
      <c r="D39" s="460" t="s">
        <v>114</v>
      </c>
      <c r="E39" s="421">
        <f>3300000/2</f>
        <v>1650000</v>
      </c>
      <c r="F39" s="628"/>
      <c r="G39" s="421">
        <v>1650000</v>
      </c>
      <c r="H39" s="628"/>
      <c r="I39" s="628"/>
      <c r="J39" s="628"/>
      <c r="K39" s="423">
        <f t="shared" si="2"/>
        <v>1650000</v>
      </c>
      <c r="L39" s="393">
        <f t="shared" si="3"/>
        <v>0</v>
      </c>
      <c r="M39" s="460"/>
      <c r="N39" s="460"/>
      <c r="O39" s="629"/>
      <c r="P39" s="630"/>
      <c r="Q39" s="630"/>
      <c r="R39" s="631"/>
    </row>
    <row r="40" spans="1:18" s="632" customFormat="1" ht="24" customHeight="1" x14ac:dyDescent="0.25">
      <c r="A40" s="1276"/>
      <c r="B40" s="648" t="s">
        <v>83</v>
      </c>
      <c r="C40" s="419" t="s">
        <v>340</v>
      </c>
      <c r="D40" s="460" t="s">
        <v>341</v>
      </c>
      <c r="E40" s="421"/>
      <c r="F40" s="628"/>
      <c r="G40" s="421">
        <v>4000000</v>
      </c>
      <c r="H40" s="628">
        <v>7340000</v>
      </c>
      <c r="I40" s="628"/>
      <c r="J40" s="628"/>
      <c r="K40" s="423">
        <f t="shared" si="2"/>
        <v>11340000</v>
      </c>
      <c r="L40" s="393"/>
      <c r="M40" s="460"/>
      <c r="N40" s="460"/>
      <c r="O40" s="629"/>
      <c r="P40" s="630"/>
      <c r="Q40" s="630"/>
      <c r="R40" s="631"/>
    </row>
    <row r="41" spans="1:18" s="635" customFormat="1" ht="24" customHeight="1" x14ac:dyDescent="0.25">
      <c r="A41" s="1276"/>
      <c r="B41" s="648" t="s">
        <v>87</v>
      </c>
      <c r="C41" s="426" t="s">
        <v>739</v>
      </c>
      <c r="D41" s="424" t="s">
        <v>727</v>
      </c>
      <c r="E41" s="422"/>
      <c r="F41" s="570"/>
      <c r="G41" s="422">
        <v>2000000</v>
      </c>
      <c r="H41" s="570"/>
      <c r="I41" s="570"/>
      <c r="J41" s="570"/>
      <c r="K41" s="422">
        <f t="shared" si="2"/>
        <v>2000000</v>
      </c>
      <c r="L41" s="422"/>
      <c r="M41" s="424"/>
      <c r="N41" s="424"/>
      <c r="O41" s="431"/>
      <c r="P41" s="633"/>
      <c r="Q41" s="633"/>
      <c r="R41" s="634"/>
    </row>
    <row r="42" spans="1:18" s="632" customFormat="1" ht="24" customHeight="1" x14ac:dyDescent="0.25">
      <c r="A42" s="1276"/>
      <c r="B42" s="648" t="s">
        <v>91</v>
      </c>
      <c r="C42" s="419" t="s">
        <v>740</v>
      </c>
      <c r="D42" s="460" t="s">
        <v>397</v>
      </c>
      <c r="E42" s="421">
        <v>40174200</v>
      </c>
      <c r="F42" s="628"/>
      <c r="G42" s="421">
        <v>40174200</v>
      </c>
      <c r="H42" s="628"/>
      <c r="I42" s="628"/>
      <c r="J42" s="628"/>
      <c r="K42" s="422">
        <f t="shared" si="2"/>
        <v>40174200</v>
      </c>
      <c r="L42" s="393">
        <f t="shared" si="3"/>
        <v>0</v>
      </c>
      <c r="M42" s="460"/>
      <c r="N42" s="460"/>
      <c r="O42" s="629"/>
      <c r="P42" s="630"/>
      <c r="Q42" s="630"/>
      <c r="R42" s="631"/>
    </row>
    <row r="43" spans="1:18" s="632" customFormat="1" ht="24" customHeight="1" x14ac:dyDescent="0.25">
      <c r="A43" s="1276"/>
      <c r="B43" s="648" t="s">
        <v>95</v>
      </c>
      <c r="C43" s="419" t="s">
        <v>715</v>
      </c>
      <c r="D43" s="460" t="s">
        <v>229</v>
      </c>
      <c r="E43" s="421">
        <v>30254400</v>
      </c>
      <c r="F43" s="628"/>
      <c r="G43" s="421">
        <v>15127200</v>
      </c>
      <c r="H43" s="628"/>
      <c r="I43" s="628"/>
      <c r="J43" s="628"/>
      <c r="K43" s="422">
        <f t="shared" si="2"/>
        <v>15127200</v>
      </c>
      <c r="L43" s="393">
        <f t="shared" si="3"/>
        <v>15127200</v>
      </c>
      <c r="M43" s="460" t="s">
        <v>47</v>
      </c>
      <c r="N43" s="460"/>
      <c r="O43" s="629"/>
      <c r="P43" s="630"/>
      <c r="Q43" s="630"/>
      <c r="R43" s="631"/>
    </row>
    <row r="44" spans="1:18" s="632" customFormat="1" ht="24" customHeight="1" x14ac:dyDescent="0.25">
      <c r="A44" s="1276"/>
      <c r="B44" s="648" t="s">
        <v>98</v>
      </c>
      <c r="C44" s="419" t="s">
        <v>50</v>
      </c>
      <c r="D44" s="460" t="s">
        <v>65</v>
      </c>
      <c r="E44" s="421">
        <v>6300000</v>
      </c>
      <c r="F44" s="628"/>
      <c r="G44" s="421">
        <v>3150000</v>
      </c>
      <c r="H44" s="628"/>
      <c r="I44" s="628"/>
      <c r="J44" s="628"/>
      <c r="K44" s="422">
        <f t="shared" si="2"/>
        <v>3150000</v>
      </c>
      <c r="L44" s="393">
        <f t="shared" si="3"/>
        <v>3150000</v>
      </c>
      <c r="M44" s="460"/>
      <c r="N44" s="460"/>
      <c r="O44" s="629"/>
      <c r="P44" s="630"/>
      <c r="Q44" s="630"/>
      <c r="R44" s="631"/>
    </row>
    <row r="45" spans="1:18" s="632" customFormat="1" ht="24" customHeight="1" x14ac:dyDescent="0.25">
      <c r="A45" s="1276"/>
      <c r="B45" s="648" t="s">
        <v>102</v>
      </c>
      <c r="C45" s="419" t="s">
        <v>363</v>
      </c>
      <c r="D45" s="460" t="s">
        <v>339</v>
      </c>
      <c r="E45" s="421">
        <v>8859200</v>
      </c>
      <c r="F45" s="628"/>
      <c r="G45" s="421">
        <v>8859200</v>
      </c>
      <c r="H45" s="628"/>
      <c r="I45" s="628"/>
      <c r="J45" s="628"/>
      <c r="K45" s="422">
        <f t="shared" si="2"/>
        <v>8859200</v>
      </c>
      <c r="L45" s="393">
        <f t="shared" si="3"/>
        <v>0</v>
      </c>
      <c r="M45" s="460"/>
      <c r="N45" s="460"/>
      <c r="O45" s="629"/>
      <c r="P45" s="630"/>
      <c r="Q45" s="630"/>
      <c r="R45" s="631"/>
    </row>
    <row r="46" spans="1:18" s="632" customFormat="1" ht="24" customHeight="1" x14ac:dyDescent="0.25">
      <c r="A46" s="1276"/>
      <c r="B46" s="648" t="s">
        <v>106</v>
      </c>
      <c r="C46" s="419" t="s">
        <v>741</v>
      </c>
      <c r="D46" s="460" t="s">
        <v>742</v>
      </c>
      <c r="E46" s="421">
        <v>5880000</v>
      </c>
      <c r="F46" s="628"/>
      <c r="G46" s="421">
        <v>2940000</v>
      </c>
      <c r="H46" s="628">
        <v>2940000</v>
      </c>
      <c r="I46" s="628"/>
      <c r="J46" s="628"/>
      <c r="K46" s="422">
        <f t="shared" si="2"/>
        <v>5880000</v>
      </c>
      <c r="L46" s="423">
        <f t="shared" si="3"/>
        <v>0</v>
      </c>
      <c r="M46" s="460"/>
      <c r="N46" s="460"/>
      <c r="O46" s="629"/>
      <c r="P46" s="630"/>
      <c r="Q46" s="630"/>
      <c r="R46" s="631"/>
    </row>
    <row r="47" spans="1:18" s="632" customFormat="1" ht="24" customHeight="1" x14ac:dyDescent="0.25">
      <c r="A47" s="1276"/>
      <c r="B47" s="648" t="s">
        <v>109</v>
      </c>
      <c r="C47" s="419" t="s">
        <v>743</v>
      </c>
      <c r="D47" s="460" t="s">
        <v>744</v>
      </c>
      <c r="E47" s="421">
        <v>3800000</v>
      </c>
      <c r="F47" s="628"/>
      <c r="G47" s="421">
        <v>3800000</v>
      </c>
      <c r="H47" s="628"/>
      <c r="I47" s="628"/>
      <c r="J47" s="628"/>
      <c r="K47" s="422">
        <f t="shared" si="2"/>
        <v>3800000</v>
      </c>
      <c r="L47" s="423">
        <f t="shared" si="3"/>
        <v>0</v>
      </c>
      <c r="M47" s="460"/>
      <c r="N47" s="460"/>
      <c r="O47" s="629"/>
      <c r="P47" s="630"/>
      <c r="Q47" s="630"/>
      <c r="R47" s="631"/>
    </row>
    <row r="48" spans="1:18" s="632" customFormat="1" ht="24" customHeight="1" x14ac:dyDescent="0.25">
      <c r="A48" s="1276"/>
      <c r="B48" s="648" t="s">
        <v>112</v>
      </c>
      <c r="C48" s="419" t="s">
        <v>158</v>
      </c>
      <c r="D48" s="460" t="s">
        <v>441</v>
      </c>
      <c r="E48" s="421">
        <v>3850000</v>
      </c>
      <c r="F48" s="628"/>
      <c r="G48" s="421">
        <v>3850000</v>
      </c>
      <c r="H48" s="628"/>
      <c r="I48" s="628"/>
      <c r="J48" s="628"/>
      <c r="K48" s="422">
        <f t="shared" si="2"/>
        <v>3850000</v>
      </c>
      <c r="L48" s="423">
        <f t="shared" si="3"/>
        <v>0</v>
      </c>
      <c r="M48" s="460"/>
      <c r="N48" s="460"/>
      <c r="O48" s="629"/>
      <c r="P48" s="630"/>
      <c r="Q48" s="630"/>
      <c r="R48" s="631"/>
    </row>
    <row r="49" spans="1:18" s="632" customFormat="1" ht="24" customHeight="1" x14ac:dyDescent="0.25">
      <c r="A49" s="1276"/>
      <c r="B49" s="648" t="s">
        <v>115</v>
      </c>
      <c r="C49" s="419" t="s">
        <v>745</v>
      </c>
      <c r="D49" s="460" t="s">
        <v>746</v>
      </c>
      <c r="E49" s="421">
        <v>27885000</v>
      </c>
      <c r="F49" s="628"/>
      <c r="G49" s="421">
        <v>27885000</v>
      </c>
      <c r="H49" s="628"/>
      <c r="I49" s="628"/>
      <c r="J49" s="628"/>
      <c r="K49" s="422">
        <f t="shared" si="2"/>
        <v>27885000</v>
      </c>
      <c r="L49" s="423">
        <f t="shared" si="3"/>
        <v>0</v>
      </c>
      <c r="M49" s="460"/>
      <c r="N49" s="460"/>
      <c r="O49" s="629"/>
      <c r="P49" s="630"/>
      <c r="Q49" s="630"/>
      <c r="R49" s="631"/>
    </row>
    <row r="50" spans="1:18" s="632" customFormat="1" ht="24" customHeight="1" x14ac:dyDescent="0.25">
      <c r="A50" s="1276"/>
      <c r="B50" s="681">
        <v>29</v>
      </c>
      <c r="C50" s="419" t="s">
        <v>747</v>
      </c>
      <c r="D50" s="460" t="s">
        <v>146</v>
      </c>
      <c r="E50" s="421">
        <v>1330000</v>
      </c>
      <c r="F50" s="628"/>
      <c r="G50" s="421">
        <v>1330000</v>
      </c>
      <c r="H50" s="628"/>
      <c r="I50" s="628"/>
      <c r="J50" s="628"/>
      <c r="K50" s="422">
        <f t="shared" si="2"/>
        <v>1330000</v>
      </c>
      <c r="L50" s="423">
        <f t="shared" si="3"/>
        <v>0</v>
      </c>
      <c r="M50" s="460"/>
      <c r="N50" s="460"/>
      <c r="O50" s="629"/>
      <c r="P50" s="630"/>
      <c r="Q50" s="630"/>
      <c r="R50" s="631"/>
    </row>
    <row r="51" spans="1:18" s="632" customFormat="1" ht="24" customHeight="1" x14ac:dyDescent="0.25">
      <c r="A51" s="1276"/>
      <c r="B51" s="681">
        <v>30</v>
      </c>
      <c r="C51" s="419" t="s">
        <v>748</v>
      </c>
      <c r="D51" s="460" t="s">
        <v>57</v>
      </c>
      <c r="E51" s="421"/>
      <c r="F51" s="628"/>
      <c r="G51" s="421">
        <v>2760000</v>
      </c>
      <c r="H51" s="628"/>
      <c r="I51" s="628"/>
      <c r="J51" s="628"/>
      <c r="K51" s="422">
        <f>SUM(G51:J51)</f>
        <v>2760000</v>
      </c>
      <c r="L51" s="423">
        <f>IF(F51="",E51-K51,F51-K51)</f>
        <v>-2760000</v>
      </c>
      <c r="M51" s="460"/>
      <c r="N51" s="460"/>
      <c r="O51" s="629"/>
      <c r="P51" s="630"/>
      <c r="Q51" s="630"/>
      <c r="R51" s="631"/>
    </row>
    <row r="52" spans="1:18" s="632" customFormat="1" ht="41.25" customHeight="1" x14ac:dyDescent="0.25">
      <c r="A52" s="1276"/>
      <c r="B52" s="681">
        <v>31</v>
      </c>
      <c r="C52" s="419" t="s">
        <v>749</v>
      </c>
      <c r="D52" s="460" t="s">
        <v>750</v>
      </c>
      <c r="E52" s="421">
        <v>29551609</v>
      </c>
      <c r="F52" s="628">
        <v>29551609</v>
      </c>
      <c r="G52" s="421"/>
      <c r="H52" s="628"/>
      <c r="I52" s="628"/>
      <c r="J52" s="628"/>
      <c r="K52" s="422">
        <f>SUM(G52:J52)</f>
        <v>0</v>
      </c>
      <c r="L52" s="423">
        <f>IF(F52="",E52-K52,F52-K52)</f>
        <v>29551609</v>
      </c>
      <c r="M52" s="460"/>
      <c r="N52" s="460"/>
      <c r="O52" s="629"/>
      <c r="P52" s="630"/>
      <c r="Q52" s="630"/>
      <c r="R52" s="631"/>
    </row>
    <row r="53" spans="1:18" s="18" customFormat="1" ht="22.5" customHeight="1" thickBot="1" x14ac:dyDescent="0.3">
      <c r="A53" s="1277"/>
      <c r="B53" s="649"/>
      <c r="C53" s="478"/>
      <c r="D53" s="405"/>
      <c r="E53" s="477"/>
      <c r="F53" s="479"/>
      <c r="G53" s="480"/>
      <c r="H53" s="480"/>
      <c r="I53" s="480"/>
      <c r="J53" s="480"/>
      <c r="K53" s="432">
        <f>SUM(K22:K52)</f>
        <v>707730455</v>
      </c>
      <c r="L53" s="432">
        <f>SUM(L22:L52)</f>
        <v>212531442</v>
      </c>
      <c r="M53" s="405"/>
      <c r="N53" s="405"/>
      <c r="O53" s="406"/>
      <c r="P53" s="467"/>
      <c r="Q53" s="467"/>
      <c r="R53" s="343"/>
    </row>
    <row r="54" spans="1:18" s="18" customFormat="1" ht="22.5" customHeight="1" x14ac:dyDescent="0.25">
      <c r="A54" s="1284" t="s">
        <v>751</v>
      </c>
      <c r="B54" s="645" t="s">
        <v>194</v>
      </c>
      <c r="C54" s="506" t="s">
        <v>752</v>
      </c>
      <c r="D54" s="507" t="s">
        <v>526</v>
      </c>
      <c r="E54" s="505"/>
      <c r="F54" s="508"/>
      <c r="G54" s="509">
        <v>5000000</v>
      </c>
      <c r="H54" s="509"/>
      <c r="I54" s="509"/>
      <c r="J54" s="509"/>
      <c r="K54" s="505">
        <f t="shared" ref="K54:K68" si="4">SUM(G54:J54)</f>
        <v>5000000</v>
      </c>
      <c r="L54" s="505"/>
      <c r="M54" s="507"/>
      <c r="N54" s="507"/>
      <c r="O54" s="510"/>
      <c r="P54" s="588" t="s">
        <v>753</v>
      </c>
      <c r="Q54" s="587"/>
      <c r="R54" s="343"/>
    </row>
    <row r="55" spans="1:18" s="18" customFormat="1" ht="20.25" customHeight="1" x14ac:dyDescent="0.25">
      <c r="A55" s="1285"/>
      <c r="B55" s="646" t="s">
        <v>196</v>
      </c>
      <c r="C55" s="323" t="s">
        <v>50</v>
      </c>
      <c r="D55" s="511" t="s">
        <v>323</v>
      </c>
      <c r="E55" s="322">
        <v>19428000</v>
      </c>
      <c r="F55" s="512"/>
      <c r="G55" s="513">
        <v>9714000</v>
      </c>
      <c r="H55" s="513">
        <v>9714000</v>
      </c>
      <c r="I55" s="513"/>
      <c r="J55" s="513"/>
      <c r="K55" s="322">
        <f t="shared" si="4"/>
        <v>19428000</v>
      </c>
      <c r="L55" s="322">
        <f t="shared" ref="L55:L68" si="5">IF(F55="",E55-K55,F55-K55)</f>
        <v>0</v>
      </c>
      <c r="M55" s="511"/>
      <c r="N55" s="511"/>
      <c r="O55" s="514"/>
      <c r="P55" s="467" t="s">
        <v>719</v>
      </c>
      <c r="Q55" s="467">
        <v>640000</v>
      </c>
      <c r="R55" s="343"/>
    </row>
    <row r="56" spans="1:18" s="18" customFormat="1" ht="20.25" customHeight="1" x14ac:dyDescent="0.25">
      <c r="A56" s="1285"/>
      <c r="B56" s="646" t="s">
        <v>20</v>
      </c>
      <c r="C56" s="323" t="s">
        <v>50</v>
      </c>
      <c r="D56" s="511" t="s">
        <v>754</v>
      </c>
      <c r="E56" s="322">
        <v>3500000</v>
      </c>
      <c r="F56" s="512"/>
      <c r="G56" s="513">
        <v>1750000</v>
      </c>
      <c r="H56" s="513">
        <v>1750000</v>
      </c>
      <c r="I56" s="513"/>
      <c r="J56" s="513"/>
      <c r="K56" s="322">
        <f t="shared" si="4"/>
        <v>3500000</v>
      </c>
      <c r="L56" s="322">
        <f t="shared" si="5"/>
        <v>0</v>
      </c>
      <c r="M56" s="511"/>
      <c r="N56" s="511"/>
      <c r="O56" s="514"/>
      <c r="P56" s="467" t="s">
        <v>701</v>
      </c>
      <c r="Q56" s="467">
        <v>1371000</v>
      </c>
      <c r="R56" s="343"/>
    </row>
    <row r="57" spans="1:18" s="18" customFormat="1" ht="20.25" customHeight="1" x14ac:dyDescent="0.25">
      <c r="A57" s="1285"/>
      <c r="B57" s="646" t="s">
        <v>24</v>
      </c>
      <c r="C57" s="323" t="s">
        <v>755</v>
      </c>
      <c r="D57" s="511" t="s">
        <v>756</v>
      </c>
      <c r="E57" s="322">
        <v>2150000</v>
      </c>
      <c r="F57" s="512"/>
      <c r="G57" s="513">
        <v>2150000</v>
      </c>
      <c r="H57" s="513"/>
      <c r="I57" s="513"/>
      <c r="J57" s="513"/>
      <c r="K57" s="322">
        <f t="shared" si="4"/>
        <v>2150000</v>
      </c>
      <c r="L57" s="322">
        <f t="shared" si="5"/>
        <v>0</v>
      </c>
      <c r="M57" s="511"/>
      <c r="N57" s="511"/>
      <c r="O57" s="514"/>
      <c r="P57" s="467" t="s">
        <v>702</v>
      </c>
      <c r="Q57" s="467">
        <v>3996000</v>
      </c>
      <c r="R57" s="343"/>
    </row>
    <row r="58" spans="1:18" s="18" customFormat="1" ht="20.25" customHeight="1" x14ac:dyDescent="0.25">
      <c r="A58" s="1285"/>
      <c r="B58" s="646" t="s">
        <v>26</v>
      </c>
      <c r="C58" s="323" t="s">
        <v>99</v>
      </c>
      <c r="D58" s="511" t="s">
        <v>100</v>
      </c>
      <c r="E58" s="322">
        <v>112180000</v>
      </c>
      <c r="F58" s="512"/>
      <c r="G58" s="513">
        <v>33645000</v>
      </c>
      <c r="H58" s="513">
        <v>44870000</v>
      </c>
      <c r="I58" s="513"/>
      <c r="J58" s="513"/>
      <c r="K58" s="322">
        <f t="shared" si="4"/>
        <v>78515000</v>
      </c>
      <c r="L58" s="322">
        <f t="shared" si="5"/>
        <v>33665000</v>
      </c>
      <c r="M58" s="511"/>
      <c r="N58" s="511"/>
      <c r="O58" s="514"/>
      <c r="P58" s="467" t="s">
        <v>705</v>
      </c>
      <c r="Q58" s="467">
        <v>1700000</v>
      </c>
      <c r="R58" s="343"/>
    </row>
    <row r="59" spans="1:18" s="18" customFormat="1" ht="20.25" customHeight="1" x14ac:dyDescent="0.25">
      <c r="A59" s="1285"/>
      <c r="B59" s="646" t="s">
        <v>28</v>
      </c>
      <c r="C59" s="323" t="s">
        <v>107</v>
      </c>
      <c r="D59" s="511" t="s">
        <v>156</v>
      </c>
      <c r="E59" s="322">
        <v>21640000</v>
      </c>
      <c r="F59" s="512"/>
      <c r="G59" s="513">
        <v>6000000</v>
      </c>
      <c r="H59" s="513">
        <v>12000000</v>
      </c>
      <c r="I59" s="513"/>
      <c r="J59" s="513"/>
      <c r="K59" s="322">
        <f t="shared" si="4"/>
        <v>18000000</v>
      </c>
      <c r="L59" s="322">
        <f t="shared" si="5"/>
        <v>3640000</v>
      </c>
      <c r="M59" s="511"/>
      <c r="N59" s="511"/>
      <c r="O59" s="514"/>
      <c r="P59" s="467"/>
      <c r="Q59" s="467"/>
      <c r="R59" s="343"/>
    </row>
    <row r="60" spans="1:18" s="18" customFormat="1" ht="20.25" customHeight="1" x14ac:dyDescent="0.25">
      <c r="A60" s="1285"/>
      <c r="B60" s="646" t="s">
        <v>30</v>
      </c>
      <c r="C60" s="547" t="s">
        <v>515</v>
      </c>
      <c r="D60" s="548" t="s">
        <v>229</v>
      </c>
      <c r="E60" s="546">
        <v>51584330</v>
      </c>
      <c r="F60" s="549"/>
      <c r="G60" s="550">
        <v>25750000</v>
      </c>
      <c r="H60" s="550"/>
      <c r="I60" s="550"/>
      <c r="J60" s="550"/>
      <c r="K60" s="322">
        <f t="shared" si="4"/>
        <v>25750000</v>
      </c>
      <c r="L60" s="322">
        <f t="shared" si="5"/>
        <v>25834330</v>
      </c>
      <c r="M60" s="548" t="s">
        <v>47</v>
      </c>
      <c r="N60" s="400" t="s">
        <v>725</v>
      </c>
      <c r="O60" s="551"/>
      <c r="P60" s="467"/>
      <c r="Q60" s="467"/>
      <c r="R60" s="343"/>
    </row>
    <row r="61" spans="1:18" s="18" customFormat="1" ht="20.25" customHeight="1" x14ac:dyDescent="0.25">
      <c r="A61" s="1285"/>
      <c r="B61" s="646" t="s">
        <v>33</v>
      </c>
      <c r="C61" s="547" t="s">
        <v>132</v>
      </c>
      <c r="D61" s="548" t="s">
        <v>731</v>
      </c>
      <c r="E61" s="546">
        <v>15273880</v>
      </c>
      <c r="F61" s="549"/>
      <c r="G61" s="550">
        <v>7636940</v>
      </c>
      <c r="H61" s="550">
        <v>7636940</v>
      </c>
      <c r="I61" s="550"/>
      <c r="J61" s="550"/>
      <c r="K61" s="322">
        <f t="shared" si="4"/>
        <v>15273880</v>
      </c>
      <c r="L61" s="322">
        <f t="shared" si="5"/>
        <v>0</v>
      </c>
      <c r="M61" s="548" t="s">
        <v>47</v>
      </c>
      <c r="N61" s="400" t="s">
        <v>725</v>
      </c>
      <c r="O61" s="551"/>
      <c r="P61" s="467"/>
      <c r="Q61" s="467"/>
      <c r="R61" s="343"/>
    </row>
    <row r="62" spans="1:18" s="18" customFormat="1" ht="20.25" customHeight="1" x14ac:dyDescent="0.25">
      <c r="A62" s="1285"/>
      <c r="B62" s="646" t="s">
        <v>39</v>
      </c>
      <c r="C62" s="547" t="s">
        <v>292</v>
      </c>
      <c r="D62" s="548" t="s">
        <v>104</v>
      </c>
      <c r="E62" s="546">
        <v>5250000</v>
      </c>
      <c r="F62" s="549"/>
      <c r="G62" s="546">
        <v>5250000</v>
      </c>
      <c r="H62" s="550"/>
      <c r="I62" s="550"/>
      <c r="J62" s="550"/>
      <c r="K62" s="322">
        <f t="shared" si="4"/>
        <v>5250000</v>
      </c>
      <c r="L62" s="322">
        <f t="shared" si="5"/>
        <v>0</v>
      </c>
      <c r="M62" s="548"/>
      <c r="N62" s="429"/>
      <c r="O62" s="551"/>
      <c r="P62" s="467"/>
      <c r="Q62" s="467"/>
      <c r="R62" s="343"/>
    </row>
    <row r="63" spans="1:18" s="18" customFormat="1" ht="20.25" customHeight="1" x14ac:dyDescent="0.25">
      <c r="A63" s="1285"/>
      <c r="B63" s="646" t="s">
        <v>44</v>
      </c>
      <c r="C63" s="547" t="s">
        <v>514</v>
      </c>
      <c r="D63" s="548" t="s">
        <v>114</v>
      </c>
      <c r="E63" s="546">
        <f>3300000/2</f>
        <v>1650000</v>
      </c>
      <c r="F63" s="549"/>
      <c r="G63" s="546">
        <v>1650000</v>
      </c>
      <c r="H63" s="550"/>
      <c r="I63" s="550"/>
      <c r="J63" s="550"/>
      <c r="K63" s="322">
        <f t="shared" si="4"/>
        <v>1650000</v>
      </c>
      <c r="L63" s="322">
        <f t="shared" si="5"/>
        <v>0</v>
      </c>
      <c r="M63" s="548"/>
      <c r="N63" s="429"/>
      <c r="O63" s="551"/>
      <c r="P63" s="467"/>
      <c r="Q63" s="467"/>
      <c r="R63" s="343"/>
    </row>
    <row r="64" spans="1:18" s="18" customFormat="1" ht="20.25" customHeight="1" x14ac:dyDescent="0.25">
      <c r="A64" s="1285"/>
      <c r="B64" s="646" t="s">
        <v>49</v>
      </c>
      <c r="C64" s="547" t="s">
        <v>346</v>
      </c>
      <c r="D64" s="548" t="s">
        <v>757</v>
      </c>
      <c r="E64" s="546">
        <v>25363286</v>
      </c>
      <c r="F64" s="549"/>
      <c r="G64" s="550">
        <v>12681643</v>
      </c>
      <c r="H64" s="550"/>
      <c r="I64" s="550"/>
      <c r="J64" s="550"/>
      <c r="K64" s="322">
        <f t="shared" si="4"/>
        <v>12681643</v>
      </c>
      <c r="L64" s="322">
        <f t="shared" si="5"/>
        <v>12681643</v>
      </c>
      <c r="M64" s="548"/>
      <c r="N64" s="429"/>
      <c r="O64" s="551"/>
      <c r="P64" s="467"/>
      <c r="Q64" s="467"/>
      <c r="R64" s="343"/>
    </row>
    <row r="65" spans="1:18" s="18" customFormat="1" ht="20.25" customHeight="1" x14ac:dyDescent="0.25">
      <c r="A65" s="1285"/>
      <c r="B65" s="646" t="s">
        <v>55</v>
      </c>
      <c r="C65" s="547" t="s">
        <v>740</v>
      </c>
      <c r="D65" s="548" t="s">
        <v>397</v>
      </c>
      <c r="E65" s="546">
        <v>3423750</v>
      </c>
      <c r="F65" s="549"/>
      <c r="G65" s="550">
        <v>3423750</v>
      </c>
      <c r="H65" s="550"/>
      <c r="I65" s="550"/>
      <c r="J65" s="550"/>
      <c r="K65" s="322">
        <f t="shared" si="4"/>
        <v>3423750</v>
      </c>
      <c r="L65" s="322">
        <f t="shared" si="5"/>
        <v>0</v>
      </c>
      <c r="M65" s="548"/>
      <c r="N65" s="429"/>
      <c r="O65" s="551"/>
      <c r="P65" s="467"/>
      <c r="Q65" s="467"/>
      <c r="R65" s="343"/>
    </row>
    <row r="66" spans="1:18" s="18" customFormat="1" ht="20.25" customHeight="1" x14ac:dyDescent="0.25">
      <c r="A66" s="1285"/>
      <c r="B66" s="646" t="s">
        <v>59</v>
      </c>
      <c r="C66" s="547" t="s">
        <v>363</v>
      </c>
      <c r="D66" s="548" t="s">
        <v>339</v>
      </c>
      <c r="E66" s="546">
        <v>2350000</v>
      </c>
      <c r="F66" s="549"/>
      <c r="G66" s="550">
        <v>2350000</v>
      </c>
      <c r="H66" s="550"/>
      <c r="I66" s="550"/>
      <c r="J66" s="550"/>
      <c r="K66" s="546">
        <f t="shared" si="4"/>
        <v>2350000</v>
      </c>
      <c r="L66" s="546">
        <f t="shared" si="5"/>
        <v>0</v>
      </c>
      <c r="M66" s="548"/>
      <c r="N66" s="429"/>
      <c r="O66" s="551"/>
      <c r="P66" s="467"/>
      <c r="Q66" s="467"/>
      <c r="R66" s="343"/>
    </row>
    <row r="67" spans="1:18" s="18" customFormat="1" ht="20.25" customHeight="1" x14ac:dyDescent="0.25">
      <c r="A67" s="1285"/>
      <c r="B67" s="646" t="s">
        <v>63</v>
      </c>
      <c r="C67" s="547" t="s">
        <v>164</v>
      </c>
      <c r="D67" s="548" t="s">
        <v>173</v>
      </c>
      <c r="E67" s="546">
        <v>22641000</v>
      </c>
      <c r="F67" s="549"/>
      <c r="G67" s="546">
        <v>22641000</v>
      </c>
      <c r="H67" s="550"/>
      <c r="I67" s="550"/>
      <c r="J67" s="550"/>
      <c r="K67" s="546">
        <f t="shared" si="4"/>
        <v>22641000</v>
      </c>
      <c r="L67" s="546">
        <f t="shared" si="5"/>
        <v>0</v>
      </c>
      <c r="M67" s="548"/>
      <c r="N67" s="429"/>
      <c r="O67" s="551"/>
      <c r="P67" s="467"/>
      <c r="Q67" s="467"/>
      <c r="R67" s="343"/>
    </row>
    <row r="68" spans="1:18" s="18" customFormat="1" ht="20.25" customHeight="1" x14ac:dyDescent="0.25">
      <c r="A68" s="1285"/>
      <c r="B68" s="646" t="s">
        <v>67</v>
      </c>
      <c r="C68" s="547" t="s">
        <v>118</v>
      </c>
      <c r="D68" s="548" t="s">
        <v>301</v>
      </c>
      <c r="E68" s="546">
        <v>28517050</v>
      </c>
      <c r="F68" s="549"/>
      <c r="G68" s="546">
        <v>28517050</v>
      </c>
      <c r="H68" s="546"/>
      <c r="I68" s="550"/>
      <c r="J68" s="550"/>
      <c r="K68" s="546">
        <f t="shared" si="4"/>
        <v>28517050</v>
      </c>
      <c r="L68" s="546">
        <f t="shared" si="5"/>
        <v>0</v>
      </c>
      <c r="M68" s="548"/>
      <c r="N68" s="429"/>
      <c r="O68" s="551"/>
      <c r="P68" s="467"/>
      <c r="Q68" s="467"/>
      <c r="R68" s="343"/>
    </row>
    <row r="69" spans="1:18" s="18" customFormat="1" ht="20.25" customHeight="1" x14ac:dyDescent="0.25">
      <c r="A69" s="1285"/>
      <c r="B69" s="646">
        <v>16</v>
      </c>
      <c r="C69" s="547" t="s">
        <v>532</v>
      </c>
      <c r="D69" s="548" t="s">
        <v>204</v>
      </c>
      <c r="E69" s="546"/>
      <c r="F69" s="549"/>
      <c r="G69" s="546">
        <v>26858900</v>
      </c>
      <c r="H69" s="546"/>
      <c r="I69" s="550"/>
      <c r="J69" s="550"/>
      <c r="K69" s="546">
        <f>SUM(G69:J69)</f>
        <v>26858900</v>
      </c>
      <c r="L69" s="546">
        <f>IF(F69="",E69-K69,F69-K69)</f>
        <v>-26858900</v>
      </c>
      <c r="M69" s="548"/>
      <c r="N69" s="429"/>
      <c r="O69" s="551"/>
      <c r="P69" s="467"/>
      <c r="Q69" s="467"/>
      <c r="R69" s="343"/>
    </row>
    <row r="70" spans="1:18" s="18" customFormat="1" ht="20.25" customHeight="1" thickBot="1" x14ac:dyDescent="0.3">
      <c r="A70" s="1286"/>
      <c r="B70" s="650"/>
      <c r="C70" s="515"/>
      <c r="D70" s="278"/>
      <c r="E70" s="360"/>
      <c r="F70" s="516"/>
      <c r="G70" s="517"/>
      <c r="H70" s="517"/>
      <c r="I70" s="517"/>
      <c r="J70" s="517"/>
      <c r="K70" s="434">
        <f>SUM(K54:K69)</f>
        <v>270989223</v>
      </c>
      <c r="L70" s="434">
        <f>SUM(L54:L69)</f>
        <v>48962073</v>
      </c>
      <c r="M70" s="278"/>
      <c r="N70" s="278"/>
      <c r="O70" s="282"/>
      <c r="P70" s="467"/>
      <c r="Q70" s="467"/>
      <c r="R70" s="343"/>
    </row>
    <row r="71" spans="1:18" s="563" customFormat="1" ht="20.25" customHeight="1" x14ac:dyDescent="0.3">
      <c r="A71" s="1282" t="s">
        <v>758</v>
      </c>
      <c r="B71" s="651" t="s">
        <v>194</v>
      </c>
      <c r="C71" s="675" t="s">
        <v>759</v>
      </c>
      <c r="D71" s="390" t="s">
        <v>695</v>
      </c>
      <c r="E71" s="676" t="s">
        <v>2</v>
      </c>
      <c r="F71" s="676">
        <v>164113574</v>
      </c>
      <c r="G71" s="677">
        <v>44758247</v>
      </c>
      <c r="H71" s="677">
        <v>119335327</v>
      </c>
      <c r="I71" s="677"/>
      <c r="J71" s="677"/>
      <c r="K71" s="388">
        <f>SUM(G71:J71)</f>
        <v>164093574</v>
      </c>
      <c r="L71" s="388">
        <f>IF(F71="",E71-K71,F71-K71)</f>
        <v>20000</v>
      </c>
      <c r="M71" s="1263" t="s">
        <v>47</v>
      </c>
      <c r="N71" s="1263" t="s">
        <v>760</v>
      </c>
      <c r="O71" s="1265">
        <v>43913</v>
      </c>
      <c r="P71" s="564"/>
      <c r="Q71" s="564"/>
      <c r="R71" s="565"/>
    </row>
    <row r="72" spans="1:18" s="566" customFormat="1" ht="20.25" customHeight="1" x14ac:dyDescent="0.3">
      <c r="A72" s="1270"/>
      <c r="B72" s="643" t="s">
        <v>196</v>
      </c>
      <c r="C72" s="419" t="s">
        <v>761</v>
      </c>
      <c r="D72" s="397" t="s">
        <v>695</v>
      </c>
      <c r="E72" s="422">
        <v>334041823</v>
      </c>
      <c r="F72" s="422"/>
      <c r="G72" s="421">
        <v>91102316</v>
      </c>
      <c r="H72" s="421"/>
      <c r="I72" s="421"/>
      <c r="J72" s="421"/>
      <c r="K72" s="393">
        <f>SUM(G72:J72)</f>
        <v>91102316</v>
      </c>
      <c r="L72" s="393">
        <f>IF(F72="",E72-K72,F72-K72)</f>
        <v>242939507</v>
      </c>
      <c r="M72" s="1264"/>
      <c r="N72" s="1264"/>
      <c r="O72" s="1266"/>
      <c r="P72" s="567"/>
      <c r="Q72" s="567"/>
      <c r="R72" s="568"/>
    </row>
    <row r="73" spans="1:18" s="566" customFormat="1" ht="22.5" customHeight="1" thickBot="1" x14ac:dyDescent="0.3">
      <c r="A73" s="1283"/>
      <c r="B73" s="644"/>
      <c r="C73" s="575"/>
      <c r="D73" s="576"/>
      <c r="E73" s="574"/>
      <c r="F73" s="577"/>
      <c r="G73" s="578"/>
      <c r="H73" s="578"/>
      <c r="I73" s="578"/>
      <c r="J73" s="578"/>
      <c r="K73" s="432">
        <f>SUM(K71:K72)</f>
        <v>255195890</v>
      </c>
      <c r="L73" s="432">
        <f>SUM(L71:L72)</f>
        <v>242959507</v>
      </c>
      <c r="M73" s="579"/>
      <c r="N73" s="580"/>
      <c r="O73" s="581"/>
      <c r="P73" s="567"/>
      <c r="Q73" s="567"/>
      <c r="R73" s="568"/>
    </row>
    <row r="74" spans="1:18" s="9" customFormat="1" ht="21" customHeight="1" x14ac:dyDescent="0.25">
      <c r="A74" s="1278" t="s">
        <v>762</v>
      </c>
      <c r="B74" s="652">
        <v>1</v>
      </c>
      <c r="C74" s="506" t="s">
        <v>201</v>
      </c>
      <c r="D74" s="507" t="s">
        <v>200</v>
      </c>
      <c r="E74" s="505">
        <v>49280572</v>
      </c>
      <c r="F74" s="508"/>
      <c r="G74" s="509">
        <v>24640286</v>
      </c>
      <c r="H74" s="509">
        <v>19712229</v>
      </c>
      <c r="I74" s="509"/>
      <c r="J74" s="509"/>
      <c r="K74" s="505">
        <f t="shared" ref="K74:K95" si="6">SUM(G74:J74)</f>
        <v>44352515</v>
      </c>
      <c r="L74" s="505">
        <f t="shared" ref="L74:L97" si="7">IF(F74="",E74-K74,F74-K74)</f>
        <v>4928057</v>
      </c>
      <c r="M74" s="518" t="s">
        <v>47</v>
      </c>
      <c r="N74" s="507"/>
      <c r="O74" s="510"/>
      <c r="P74" s="455" t="s">
        <v>763</v>
      </c>
      <c r="Q74" s="467"/>
      <c r="R74" s="468"/>
    </row>
    <row r="75" spans="1:18" s="9" customFormat="1" ht="21" customHeight="1" x14ac:dyDescent="0.25">
      <c r="A75" s="1279"/>
      <c r="B75" s="653">
        <v>2</v>
      </c>
      <c r="C75" s="521" t="s">
        <v>764</v>
      </c>
      <c r="D75" s="511" t="s">
        <v>200</v>
      </c>
      <c r="E75" s="322">
        <v>20600000</v>
      </c>
      <c r="F75" s="512"/>
      <c r="G75" s="513">
        <v>20600000</v>
      </c>
      <c r="H75" s="513"/>
      <c r="I75" s="513"/>
      <c r="J75" s="513"/>
      <c r="K75" s="322">
        <f t="shared" si="6"/>
        <v>20600000</v>
      </c>
      <c r="L75" s="322">
        <f t="shared" si="7"/>
        <v>0</v>
      </c>
      <c r="M75" s="519"/>
      <c r="N75" s="511"/>
      <c r="O75" s="514"/>
      <c r="P75" s="345" t="s">
        <v>765</v>
      </c>
      <c r="Q75" s="467">
        <v>1118000</v>
      </c>
      <c r="R75" s="468"/>
    </row>
    <row r="76" spans="1:18" s="9" customFormat="1" ht="21" customHeight="1" x14ac:dyDescent="0.25">
      <c r="A76" s="1279"/>
      <c r="B76" s="653">
        <v>3</v>
      </c>
      <c r="C76" s="323" t="s">
        <v>31</v>
      </c>
      <c r="D76" s="511" t="s">
        <v>385</v>
      </c>
      <c r="E76" s="322">
        <v>52050039</v>
      </c>
      <c r="F76" s="512">
        <v>68065463</v>
      </c>
      <c r="G76" s="513">
        <v>15615000</v>
      </c>
      <c r="H76" s="513">
        <v>52450463</v>
      </c>
      <c r="I76" s="513"/>
      <c r="J76" s="513"/>
      <c r="K76" s="322">
        <f t="shared" si="6"/>
        <v>68065463</v>
      </c>
      <c r="L76" s="322">
        <f t="shared" si="7"/>
        <v>0</v>
      </c>
      <c r="M76" s="519"/>
      <c r="N76" s="511"/>
      <c r="O76" s="514"/>
      <c r="P76" s="467" t="s">
        <v>599</v>
      </c>
      <c r="Q76" s="467">
        <v>2138000</v>
      </c>
      <c r="R76" s="468"/>
    </row>
    <row r="77" spans="1:18" s="9" customFormat="1" ht="21" customHeight="1" x14ac:dyDescent="0.25">
      <c r="A77" s="1279"/>
      <c r="B77" s="653">
        <v>4</v>
      </c>
      <c r="C77" s="323" t="s">
        <v>215</v>
      </c>
      <c r="D77" s="511" t="s">
        <v>216</v>
      </c>
      <c r="E77" s="322">
        <v>110176769</v>
      </c>
      <c r="F77" s="512"/>
      <c r="G77" s="513">
        <v>40064280</v>
      </c>
      <c r="H77" s="513">
        <v>40064280</v>
      </c>
      <c r="I77" s="513"/>
      <c r="J77" s="513"/>
      <c r="K77" s="322">
        <f t="shared" si="6"/>
        <v>80128560</v>
      </c>
      <c r="L77" s="322">
        <f t="shared" si="7"/>
        <v>30048209</v>
      </c>
      <c r="M77" s="519" t="s">
        <v>47</v>
      </c>
      <c r="N77" s="511"/>
      <c r="O77" s="514"/>
      <c r="P77" s="467" t="s">
        <v>600</v>
      </c>
      <c r="Q77" s="467">
        <v>3280000</v>
      </c>
      <c r="R77" s="468"/>
    </row>
    <row r="78" spans="1:18" s="9" customFormat="1" ht="21" customHeight="1" x14ac:dyDescent="0.25">
      <c r="A78" s="1280"/>
      <c r="B78" s="654">
        <v>5</v>
      </c>
      <c r="C78" s="547" t="s">
        <v>50</v>
      </c>
      <c r="D78" s="548" t="s">
        <v>323</v>
      </c>
      <c r="E78" s="546">
        <v>30676800</v>
      </c>
      <c r="F78" s="549"/>
      <c r="G78" s="550">
        <v>19521600</v>
      </c>
      <c r="H78" s="550"/>
      <c r="I78" s="550"/>
      <c r="J78" s="550"/>
      <c r="K78" s="322">
        <f t="shared" si="6"/>
        <v>19521600</v>
      </c>
      <c r="L78" s="322">
        <f t="shared" si="7"/>
        <v>11155200</v>
      </c>
      <c r="M78" s="519" t="s">
        <v>766</v>
      </c>
      <c r="N78" s="548" t="s">
        <v>767</v>
      </c>
      <c r="O78" s="678">
        <v>43941</v>
      </c>
      <c r="P78" s="467" t="s">
        <v>719</v>
      </c>
      <c r="Q78" s="467">
        <v>2546000</v>
      </c>
      <c r="R78" s="468"/>
    </row>
    <row r="79" spans="1:18" s="9" customFormat="1" ht="21" customHeight="1" x14ac:dyDescent="0.25">
      <c r="A79" s="1280"/>
      <c r="B79" s="653">
        <v>6</v>
      </c>
      <c r="C79" s="547" t="s">
        <v>99</v>
      </c>
      <c r="D79" s="548" t="s">
        <v>100</v>
      </c>
      <c r="E79" s="546">
        <v>230040000</v>
      </c>
      <c r="F79" s="549">
        <v>230330000</v>
      </c>
      <c r="G79" s="550">
        <v>69012000</v>
      </c>
      <c r="H79" s="550">
        <v>149801500</v>
      </c>
      <c r="I79" s="550"/>
      <c r="J79" s="550"/>
      <c r="K79" s="322">
        <f t="shared" si="6"/>
        <v>218813500</v>
      </c>
      <c r="L79" s="322">
        <f t="shared" si="7"/>
        <v>11516500</v>
      </c>
      <c r="M79" s="552"/>
      <c r="N79" s="548"/>
      <c r="O79" s="551"/>
      <c r="P79" s="467" t="s">
        <v>701</v>
      </c>
      <c r="Q79" s="467">
        <v>460000</v>
      </c>
      <c r="R79" s="468"/>
    </row>
    <row r="80" spans="1:18" s="9" customFormat="1" ht="21" customHeight="1" x14ac:dyDescent="0.25">
      <c r="A80" s="1280"/>
      <c r="B80" s="654">
        <v>7</v>
      </c>
      <c r="C80" s="547" t="s">
        <v>692</v>
      </c>
      <c r="D80" s="548" t="s">
        <v>176</v>
      </c>
      <c r="E80" s="546">
        <v>6845234</v>
      </c>
      <c r="F80" s="549"/>
      <c r="G80" s="546">
        <v>6845234</v>
      </c>
      <c r="H80" s="550"/>
      <c r="I80" s="550"/>
      <c r="J80" s="550"/>
      <c r="K80" s="322">
        <f t="shared" si="6"/>
        <v>6845234</v>
      </c>
      <c r="L80" s="322">
        <f t="shared" si="7"/>
        <v>0</v>
      </c>
      <c r="M80" s="552"/>
      <c r="N80" s="548"/>
      <c r="O80" s="551"/>
      <c r="P80" s="467"/>
      <c r="Q80" s="467"/>
      <c r="R80" s="468"/>
    </row>
    <row r="81" spans="1:18" s="9" customFormat="1" ht="21" customHeight="1" x14ac:dyDescent="0.25">
      <c r="A81" s="1280"/>
      <c r="B81" s="653">
        <v>8</v>
      </c>
      <c r="C81" s="547" t="s">
        <v>34</v>
      </c>
      <c r="D81" s="548" t="s">
        <v>204</v>
      </c>
      <c r="E81" s="546">
        <v>55505340</v>
      </c>
      <c r="F81" s="549">
        <v>52345480</v>
      </c>
      <c r="G81" s="550">
        <v>15137820</v>
      </c>
      <c r="H81" s="550">
        <v>20183760</v>
      </c>
      <c r="I81" s="550">
        <v>17023900</v>
      </c>
      <c r="J81" s="550"/>
      <c r="K81" s="322">
        <f t="shared" si="6"/>
        <v>52345480</v>
      </c>
      <c r="L81" s="322">
        <f t="shared" si="7"/>
        <v>0</v>
      </c>
      <c r="M81" s="552" t="s">
        <v>47</v>
      </c>
      <c r="N81" s="548" t="s">
        <v>768</v>
      </c>
      <c r="O81" s="561">
        <v>43942</v>
      </c>
      <c r="P81" s="467"/>
      <c r="Q81" s="467"/>
      <c r="R81" s="468"/>
    </row>
    <row r="82" spans="1:18" s="9" customFormat="1" ht="21" customHeight="1" x14ac:dyDescent="0.25">
      <c r="A82" s="1280"/>
      <c r="B82" s="654">
        <v>9</v>
      </c>
      <c r="C82" s="547" t="s">
        <v>118</v>
      </c>
      <c r="D82" s="548" t="s">
        <v>315</v>
      </c>
      <c r="E82" s="546">
        <v>28216000</v>
      </c>
      <c r="F82" s="549">
        <f>28698000-411600</f>
        <v>28286400</v>
      </c>
      <c r="G82" s="550">
        <v>11286400</v>
      </c>
      <c r="H82" s="550">
        <v>17000000</v>
      </c>
      <c r="I82" s="550"/>
      <c r="J82" s="550"/>
      <c r="K82" s="322">
        <f t="shared" si="6"/>
        <v>28286400</v>
      </c>
      <c r="L82" s="322">
        <f t="shared" si="7"/>
        <v>0</v>
      </c>
      <c r="M82" s="552"/>
      <c r="N82" s="548"/>
      <c r="O82" s="551"/>
      <c r="P82" s="467"/>
      <c r="Q82" s="467"/>
      <c r="R82" s="468"/>
    </row>
    <row r="83" spans="1:18" s="9" customFormat="1" ht="21" customHeight="1" x14ac:dyDescent="0.25">
      <c r="A83" s="1280"/>
      <c r="B83" s="653">
        <v>10</v>
      </c>
      <c r="C83" s="547" t="s">
        <v>769</v>
      </c>
      <c r="D83" s="548" t="s">
        <v>229</v>
      </c>
      <c r="E83" s="546">
        <v>33258500</v>
      </c>
      <c r="F83" s="549"/>
      <c r="G83" s="550">
        <v>16629000</v>
      </c>
      <c r="H83" s="550"/>
      <c r="I83" s="550"/>
      <c r="J83" s="550"/>
      <c r="K83" s="322">
        <f t="shared" si="6"/>
        <v>16629000</v>
      </c>
      <c r="L83" s="322">
        <f t="shared" si="7"/>
        <v>16629500</v>
      </c>
      <c r="M83" s="552" t="s">
        <v>47</v>
      </c>
      <c r="N83" s="548"/>
      <c r="O83" s="551"/>
      <c r="P83" s="467"/>
      <c r="Q83" s="467"/>
      <c r="R83" s="468"/>
    </row>
    <row r="84" spans="1:18" s="9" customFormat="1" ht="21" customHeight="1" x14ac:dyDescent="0.25">
      <c r="A84" s="1280"/>
      <c r="B84" s="654">
        <v>11</v>
      </c>
      <c r="C84" s="547" t="s">
        <v>257</v>
      </c>
      <c r="D84" s="548" t="s">
        <v>286</v>
      </c>
      <c r="E84" s="546"/>
      <c r="F84" s="549"/>
      <c r="G84" s="550">
        <v>6875000</v>
      </c>
      <c r="H84" s="550"/>
      <c r="I84" s="550"/>
      <c r="J84" s="550"/>
      <c r="K84" s="322">
        <f t="shared" si="6"/>
        <v>6875000</v>
      </c>
      <c r="L84" s="322"/>
      <c r="M84" s="552"/>
      <c r="N84" s="548"/>
      <c r="O84" s="551"/>
      <c r="P84" s="467"/>
      <c r="Q84" s="467"/>
      <c r="R84" s="468"/>
    </row>
    <row r="85" spans="1:18" s="9" customFormat="1" ht="21" customHeight="1" x14ac:dyDescent="0.25">
      <c r="A85" s="1280"/>
      <c r="B85" s="653">
        <v>12</v>
      </c>
      <c r="C85" s="547" t="s">
        <v>170</v>
      </c>
      <c r="D85" s="562" t="s">
        <v>171</v>
      </c>
      <c r="E85" s="546">
        <v>10220430</v>
      </c>
      <c r="F85" s="549"/>
      <c r="G85" s="546">
        <v>10220430</v>
      </c>
      <c r="H85" s="550"/>
      <c r="I85" s="550"/>
      <c r="J85" s="550"/>
      <c r="K85" s="322">
        <f t="shared" si="6"/>
        <v>10220430</v>
      </c>
      <c r="L85" s="322">
        <f t="shared" si="7"/>
        <v>0</v>
      </c>
      <c r="M85" s="552"/>
      <c r="N85" s="548"/>
      <c r="O85" s="551"/>
      <c r="P85" s="467"/>
      <c r="Q85" s="467"/>
      <c r="R85" s="468"/>
    </row>
    <row r="86" spans="1:18" s="9" customFormat="1" ht="21" customHeight="1" x14ac:dyDescent="0.25">
      <c r="A86" s="1280"/>
      <c r="B86" s="654">
        <v>13</v>
      </c>
      <c r="C86" s="547" t="s">
        <v>514</v>
      </c>
      <c r="D86" s="562" t="s">
        <v>114</v>
      </c>
      <c r="E86" s="546">
        <v>13612000</v>
      </c>
      <c r="F86" s="549"/>
      <c r="G86" s="546">
        <v>13612000</v>
      </c>
      <c r="H86" s="550"/>
      <c r="I86" s="550"/>
      <c r="J86" s="550"/>
      <c r="K86" s="322">
        <f t="shared" si="6"/>
        <v>13612000</v>
      </c>
      <c r="L86" s="322">
        <f t="shared" si="7"/>
        <v>0</v>
      </c>
      <c r="M86" s="552"/>
      <c r="N86" s="548"/>
      <c r="O86" s="551"/>
      <c r="P86" s="467"/>
      <c r="Q86" s="467"/>
      <c r="R86" s="468"/>
    </row>
    <row r="87" spans="1:18" s="9" customFormat="1" ht="21" customHeight="1" x14ac:dyDescent="0.25">
      <c r="A87" s="1280"/>
      <c r="B87" s="653">
        <v>14</v>
      </c>
      <c r="C87" s="547" t="s">
        <v>50</v>
      </c>
      <c r="D87" s="562" t="s">
        <v>65</v>
      </c>
      <c r="E87" s="546">
        <v>7260000</v>
      </c>
      <c r="F87" s="549"/>
      <c r="G87" s="546">
        <v>2178000</v>
      </c>
      <c r="H87" s="550">
        <v>5082000</v>
      </c>
      <c r="I87" s="550"/>
      <c r="J87" s="550"/>
      <c r="K87" s="322">
        <f t="shared" si="6"/>
        <v>7260000</v>
      </c>
      <c r="L87" s="322">
        <f t="shared" si="7"/>
        <v>0</v>
      </c>
      <c r="M87" s="552" t="s">
        <v>770</v>
      </c>
      <c r="N87" s="548"/>
      <c r="O87" s="551"/>
      <c r="P87" s="467"/>
      <c r="Q87" s="467"/>
      <c r="R87" s="468"/>
    </row>
    <row r="88" spans="1:18" s="9" customFormat="1" ht="21" customHeight="1" x14ac:dyDescent="0.25">
      <c r="A88" s="1280"/>
      <c r="B88" s="654">
        <v>15</v>
      </c>
      <c r="C88" s="547" t="s">
        <v>34</v>
      </c>
      <c r="D88" s="562" t="s">
        <v>695</v>
      </c>
      <c r="E88" s="546">
        <v>5115000</v>
      </c>
      <c r="F88" s="549"/>
      <c r="G88" s="546">
        <v>5115000</v>
      </c>
      <c r="H88" s="550"/>
      <c r="I88" s="550"/>
      <c r="J88" s="550"/>
      <c r="K88" s="322">
        <f t="shared" si="6"/>
        <v>5115000</v>
      </c>
      <c r="L88" s="322">
        <f t="shared" si="7"/>
        <v>0</v>
      </c>
      <c r="M88" s="552" t="s">
        <v>47</v>
      </c>
      <c r="N88" s="548"/>
      <c r="O88" s="551"/>
      <c r="P88" s="467"/>
      <c r="Q88" s="467"/>
      <c r="R88" s="468"/>
    </row>
    <row r="89" spans="1:18" s="9" customFormat="1" ht="21" customHeight="1" x14ac:dyDescent="0.25">
      <c r="A89" s="1280"/>
      <c r="B89" s="653">
        <v>16</v>
      </c>
      <c r="C89" s="547" t="s">
        <v>107</v>
      </c>
      <c r="D89" s="562" t="s">
        <v>341</v>
      </c>
      <c r="E89" s="546"/>
      <c r="F89" s="549">
        <f>8140000+500000</f>
        <v>8640000</v>
      </c>
      <c r="G89" s="546">
        <v>4000000</v>
      </c>
      <c r="H89" s="550">
        <v>4640000</v>
      </c>
      <c r="I89" s="550"/>
      <c r="J89" s="550"/>
      <c r="K89" s="322">
        <f t="shared" si="6"/>
        <v>8640000</v>
      </c>
      <c r="L89" s="322">
        <f t="shared" si="7"/>
        <v>0</v>
      </c>
      <c r="M89" s="552"/>
      <c r="N89" s="548"/>
      <c r="O89" s="551"/>
      <c r="P89" s="467"/>
      <c r="Q89" s="467"/>
      <c r="R89" s="468"/>
    </row>
    <row r="90" spans="1:18" s="9" customFormat="1" ht="21" customHeight="1" x14ac:dyDescent="0.25">
      <c r="A90" s="1280"/>
      <c r="B90" s="654">
        <v>17</v>
      </c>
      <c r="C90" s="547" t="s">
        <v>771</v>
      </c>
      <c r="D90" s="562" t="s">
        <v>772</v>
      </c>
      <c r="E90" s="546">
        <v>550000</v>
      </c>
      <c r="F90" s="549"/>
      <c r="G90" s="546">
        <v>550000</v>
      </c>
      <c r="H90" s="550"/>
      <c r="I90" s="550"/>
      <c r="J90" s="550"/>
      <c r="K90" s="546">
        <f t="shared" si="6"/>
        <v>550000</v>
      </c>
      <c r="L90" s="322">
        <f t="shared" si="7"/>
        <v>0</v>
      </c>
      <c r="M90" s="552"/>
      <c r="N90" s="548"/>
      <c r="O90" s="551"/>
      <c r="P90" s="467"/>
      <c r="Q90" s="467"/>
      <c r="R90" s="468"/>
    </row>
    <row r="91" spans="1:18" s="9" customFormat="1" ht="21" customHeight="1" x14ac:dyDescent="0.25">
      <c r="A91" s="1280"/>
      <c r="B91" s="653">
        <v>18</v>
      </c>
      <c r="C91" s="547" t="s">
        <v>773</v>
      </c>
      <c r="D91" s="562"/>
      <c r="E91" s="546">
        <v>15480000</v>
      </c>
      <c r="F91" s="549"/>
      <c r="G91" s="546">
        <v>15480000</v>
      </c>
      <c r="H91" s="550"/>
      <c r="I91" s="550"/>
      <c r="J91" s="550"/>
      <c r="K91" s="546">
        <f t="shared" si="6"/>
        <v>15480000</v>
      </c>
      <c r="L91" s="322">
        <f t="shared" si="7"/>
        <v>0</v>
      </c>
      <c r="M91" s="552" t="s">
        <v>728</v>
      </c>
      <c r="N91" s="548"/>
      <c r="O91" s="551"/>
      <c r="P91" s="467"/>
      <c r="Q91" s="467"/>
      <c r="R91" s="468"/>
    </row>
    <row r="92" spans="1:18" s="9" customFormat="1" ht="21" customHeight="1" x14ac:dyDescent="0.25">
      <c r="A92" s="1280"/>
      <c r="B92" s="654">
        <v>19</v>
      </c>
      <c r="C92" s="547" t="s">
        <v>158</v>
      </c>
      <c r="D92" s="562" t="s">
        <v>247</v>
      </c>
      <c r="E92" s="546">
        <v>4875000</v>
      </c>
      <c r="F92" s="549"/>
      <c r="G92" s="546">
        <v>4875000</v>
      </c>
      <c r="H92" s="550"/>
      <c r="I92" s="550"/>
      <c r="J92" s="550"/>
      <c r="K92" s="546">
        <f t="shared" si="6"/>
        <v>4875000</v>
      </c>
      <c r="L92" s="322">
        <f t="shared" si="7"/>
        <v>0</v>
      </c>
      <c r="M92" s="552"/>
      <c r="N92" s="548"/>
      <c r="O92" s="551"/>
      <c r="P92" s="467"/>
      <c r="Q92" s="467"/>
      <c r="R92" s="468"/>
    </row>
    <row r="93" spans="1:18" s="9" customFormat="1" ht="21" customHeight="1" x14ac:dyDescent="0.25">
      <c r="A93" s="1280"/>
      <c r="B93" s="653">
        <v>20</v>
      </c>
      <c r="C93" s="547" t="s">
        <v>774</v>
      </c>
      <c r="D93" s="562" t="s">
        <v>229</v>
      </c>
      <c r="E93" s="546">
        <v>126060000</v>
      </c>
      <c r="F93" s="549"/>
      <c r="G93" s="546">
        <v>126060000</v>
      </c>
      <c r="H93" s="550"/>
      <c r="I93" s="550"/>
      <c r="J93" s="550"/>
      <c r="K93" s="546">
        <f t="shared" si="6"/>
        <v>126060000</v>
      </c>
      <c r="L93" s="322">
        <f t="shared" si="7"/>
        <v>0</v>
      </c>
      <c r="M93" s="552" t="s">
        <v>47</v>
      </c>
      <c r="N93" s="548" t="s">
        <v>775</v>
      </c>
      <c r="O93" s="561">
        <v>43978</v>
      </c>
      <c r="P93" s="467"/>
      <c r="Q93" s="467"/>
      <c r="R93" s="468"/>
    </row>
    <row r="94" spans="1:18" s="9" customFormat="1" ht="21" customHeight="1" x14ac:dyDescent="0.25">
      <c r="A94" s="1280"/>
      <c r="B94" s="654">
        <v>21</v>
      </c>
      <c r="C94" s="547" t="s">
        <v>776</v>
      </c>
      <c r="D94" s="562" t="s">
        <v>229</v>
      </c>
      <c r="E94" s="546">
        <v>64878000</v>
      </c>
      <c r="F94" s="549"/>
      <c r="G94" s="546">
        <v>32439000</v>
      </c>
      <c r="H94" s="550"/>
      <c r="I94" s="550"/>
      <c r="J94" s="550"/>
      <c r="K94" s="546">
        <f t="shared" si="6"/>
        <v>32439000</v>
      </c>
      <c r="L94" s="322">
        <f t="shared" si="7"/>
        <v>32439000</v>
      </c>
      <c r="M94" s="552" t="s">
        <v>47</v>
      </c>
      <c r="N94" s="548" t="s">
        <v>775</v>
      </c>
      <c r="O94" s="561">
        <v>43978</v>
      </c>
      <c r="P94" s="467"/>
      <c r="Q94" s="467"/>
      <c r="R94" s="468"/>
    </row>
    <row r="95" spans="1:18" s="9" customFormat="1" ht="21" customHeight="1" x14ac:dyDescent="0.25">
      <c r="A95" s="1280"/>
      <c r="B95" s="654">
        <v>22</v>
      </c>
      <c r="C95" s="547" t="s">
        <v>161</v>
      </c>
      <c r="D95" s="562" t="s">
        <v>162</v>
      </c>
      <c r="E95" s="546">
        <v>31600000</v>
      </c>
      <c r="F95" s="549"/>
      <c r="G95" s="546">
        <v>31600000</v>
      </c>
      <c r="H95" s="550"/>
      <c r="I95" s="550"/>
      <c r="J95" s="550"/>
      <c r="K95" s="546">
        <f t="shared" si="6"/>
        <v>31600000</v>
      </c>
      <c r="L95" s="322">
        <f t="shared" si="7"/>
        <v>0</v>
      </c>
      <c r="M95" s="552"/>
      <c r="N95" s="548"/>
      <c r="O95" s="561"/>
      <c r="P95" s="467"/>
      <c r="Q95" s="467"/>
      <c r="R95" s="468"/>
    </row>
    <row r="96" spans="1:18" s="9" customFormat="1" ht="21" customHeight="1" x14ac:dyDescent="0.25">
      <c r="A96" s="1280"/>
      <c r="B96" s="654">
        <v>23</v>
      </c>
      <c r="C96" s="547" t="s">
        <v>777</v>
      </c>
      <c r="D96" s="562" t="s">
        <v>778</v>
      </c>
      <c r="E96" s="546"/>
      <c r="F96" s="549"/>
      <c r="G96" s="546">
        <v>5328400</v>
      </c>
      <c r="H96" s="550"/>
      <c r="I96" s="550"/>
      <c r="J96" s="550"/>
      <c r="K96" s="546">
        <f>SUM(G96:J96)</f>
        <v>5328400</v>
      </c>
      <c r="L96" s="322">
        <f t="shared" si="7"/>
        <v>-5328400</v>
      </c>
      <c r="M96" s="552"/>
      <c r="N96" s="548"/>
      <c r="O96" s="561"/>
      <c r="P96" s="467"/>
      <c r="Q96" s="467"/>
      <c r="R96" s="468"/>
    </row>
    <row r="97" spans="1:18" s="9" customFormat="1" ht="21" customHeight="1" x14ac:dyDescent="0.25">
      <c r="A97" s="1280"/>
      <c r="B97" s="654">
        <v>24</v>
      </c>
      <c r="C97" s="547" t="s">
        <v>779</v>
      </c>
      <c r="D97" s="562" t="s">
        <v>780</v>
      </c>
      <c r="E97" s="546"/>
      <c r="F97" s="549"/>
      <c r="G97" s="546">
        <v>46500000</v>
      </c>
      <c r="H97" s="550"/>
      <c r="I97" s="550"/>
      <c r="J97" s="550"/>
      <c r="K97" s="546">
        <f>SUM(G97:J97)</f>
        <v>46500000</v>
      </c>
      <c r="L97" s="322">
        <f t="shared" si="7"/>
        <v>-46500000</v>
      </c>
      <c r="M97" s="552"/>
      <c r="N97" s="548"/>
      <c r="O97" s="561"/>
      <c r="P97" s="467"/>
      <c r="Q97" s="467"/>
      <c r="R97" s="468"/>
    </row>
    <row r="98" spans="1:18" s="9" customFormat="1" ht="27" customHeight="1" thickBot="1" x14ac:dyDescent="0.3">
      <c r="A98" s="1281"/>
      <c r="B98" s="650"/>
      <c r="C98" s="547"/>
      <c r="D98" s="562"/>
      <c r="E98" s="360"/>
      <c r="F98" s="516"/>
      <c r="G98" s="546"/>
      <c r="H98" s="517"/>
      <c r="I98" s="517"/>
      <c r="J98" s="517"/>
      <c r="K98" s="434">
        <f>SUM(K74:K97)</f>
        <v>870142582</v>
      </c>
      <c r="L98" s="434">
        <f>SUM(L74:L97)</f>
        <v>54888066</v>
      </c>
      <c r="M98" s="520"/>
      <c r="N98" s="278"/>
      <c r="O98" s="282"/>
      <c r="P98" s="467"/>
      <c r="Q98" s="467"/>
      <c r="R98" s="468"/>
    </row>
    <row r="99" spans="1:18" s="9" customFormat="1" ht="19.5" customHeight="1" x14ac:dyDescent="0.25">
      <c r="A99" s="1275" t="s">
        <v>781</v>
      </c>
      <c r="B99" s="651" t="s">
        <v>194</v>
      </c>
      <c r="C99" s="469" t="s">
        <v>340</v>
      </c>
      <c r="D99" s="394" t="s">
        <v>341</v>
      </c>
      <c r="E99" s="388">
        <v>500000</v>
      </c>
      <c r="F99" s="470"/>
      <c r="G99" s="471">
        <v>500000</v>
      </c>
      <c r="H99" s="471"/>
      <c r="I99" s="471"/>
      <c r="J99" s="471"/>
      <c r="K99" s="388">
        <f>SUM(G99:J99)</f>
        <v>500000</v>
      </c>
      <c r="L99" s="388">
        <f>IF(F99="",E99-K99,F99-K99)</f>
        <v>0</v>
      </c>
      <c r="M99" s="394"/>
      <c r="N99" s="394"/>
      <c r="O99" s="473"/>
      <c r="P99" s="467"/>
      <c r="Q99" s="467"/>
      <c r="R99" s="468"/>
    </row>
    <row r="100" spans="1:18" s="9" customFormat="1" ht="19.5" customHeight="1" x14ac:dyDescent="0.25">
      <c r="A100" s="1276"/>
      <c r="B100" s="643" t="s">
        <v>196</v>
      </c>
      <c r="C100" s="474" t="s">
        <v>99</v>
      </c>
      <c r="D100" s="400" t="s">
        <v>100</v>
      </c>
      <c r="E100" s="393">
        <v>14800000</v>
      </c>
      <c r="F100" s="475"/>
      <c r="G100" s="476">
        <v>14800000</v>
      </c>
      <c r="H100" s="476"/>
      <c r="I100" s="476"/>
      <c r="J100" s="476"/>
      <c r="K100" s="472">
        <f>SUM(G100:J100)</f>
        <v>14800000</v>
      </c>
      <c r="L100" s="472">
        <f>IF(F100="",E100-K100,F100-K100)</f>
        <v>0</v>
      </c>
      <c r="M100" s="400"/>
      <c r="N100" s="400"/>
      <c r="O100" s="401"/>
      <c r="P100" s="467"/>
      <c r="Q100" s="467"/>
      <c r="R100" s="468"/>
    </row>
    <row r="101" spans="1:18" s="9" customFormat="1" ht="19.5" customHeight="1" x14ac:dyDescent="0.25">
      <c r="A101" s="1276"/>
      <c r="B101" s="643" t="s">
        <v>20</v>
      </c>
      <c r="C101" s="569" t="s">
        <v>118</v>
      </c>
      <c r="D101" s="429" t="s">
        <v>301</v>
      </c>
      <c r="E101" s="423">
        <v>1259000</v>
      </c>
      <c r="F101" s="570"/>
      <c r="G101" s="571">
        <v>1259000</v>
      </c>
      <c r="H101" s="571"/>
      <c r="I101" s="571"/>
      <c r="J101" s="571"/>
      <c r="K101" s="472">
        <f>SUM(G101:J101)</f>
        <v>1259000</v>
      </c>
      <c r="L101" s="472">
        <f>IF(F101="",E101-K101,F101-K101)</f>
        <v>0</v>
      </c>
      <c r="M101" s="429"/>
      <c r="N101" s="429"/>
      <c r="O101" s="430"/>
      <c r="P101" s="467"/>
      <c r="Q101" s="467"/>
      <c r="R101" s="468"/>
    </row>
    <row r="102" spans="1:18" s="9" customFormat="1" ht="19.5" customHeight="1" thickBot="1" x14ac:dyDescent="0.3">
      <c r="A102" s="1277"/>
      <c r="B102" s="649"/>
      <c r="C102" s="478"/>
      <c r="D102" s="405"/>
      <c r="E102" s="477"/>
      <c r="F102" s="479"/>
      <c r="G102" s="480"/>
      <c r="H102" s="480"/>
      <c r="I102" s="480"/>
      <c r="J102" s="480"/>
      <c r="K102" s="432">
        <f>SUM(K99:K101)</f>
        <v>16559000</v>
      </c>
      <c r="L102" s="432">
        <f>SUM(L99:L101)</f>
        <v>0</v>
      </c>
      <c r="M102" s="405"/>
      <c r="N102" s="405"/>
      <c r="O102" s="406"/>
      <c r="P102" s="467"/>
      <c r="Q102" s="467"/>
      <c r="R102" s="468"/>
    </row>
    <row r="103" spans="1:18" s="18" customFormat="1" ht="18.75" customHeight="1" x14ac:dyDescent="0.3">
      <c r="A103" s="1271" t="s">
        <v>782</v>
      </c>
      <c r="B103" s="652" t="s">
        <v>194</v>
      </c>
      <c r="C103" s="249" t="s">
        <v>31</v>
      </c>
      <c r="D103" s="303" t="s">
        <v>168</v>
      </c>
      <c r="E103" s="251">
        <v>72650000</v>
      </c>
      <c r="F103" s="252">
        <v>86709000</v>
      </c>
      <c r="G103" s="251">
        <v>21795000</v>
      </c>
      <c r="H103" s="251">
        <v>29060000</v>
      </c>
      <c r="I103" s="251">
        <v>35854000</v>
      </c>
      <c r="J103" s="251"/>
      <c r="K103" s="248">
        <f t="shared" ref="K103:K134" si="8">SUM(G103:J103)</f>
        <v>86709000</v>
      </c>
      <c r="L103" s="248">
        <f t="shared" ref="L103:L135" si="9">IF(F103="",E103-K103,F103-K103)</f>
        <v>0</v>
      </c>
      <c r="M103" s="253"/>
      <c r="N103" s="253"/>
      <c r="O103" s="268"/>
      <c r="P103" s="455" t="s">
        <v>783</v>
      </c>
      <c r="Q103" s="456"/>
      <c r="R103" s="343"/>
    </row>
    <row r="104" spans="1:18" s="18" customFormat="1" ht="18.75" customHeight="1" x14ac:dyDescent="0.3">
      <c r="A104" s="1272"/>
      <c r="B104" s="653" t="s">
        <v>196</v>
      </c>
      <c r="C104" s="255" t="s">
        <v>492</v>
      </c>
      <c r="D104" s="256" t="s">
        <v>784</v>
      </c>
      <c r="E104" s="257">
        <v>174999000</v>
      </c>
      <c r="F104" s="243">
        <v>174999000</v>
      </c>
      <c r="G104" s="257">
        <v>122499300</v>
      </c>
      <c r="H104" s="257">
        <v>52499700</v>
      </c>
      <c r="I104" s="257"/>
      <c r="J104" s="257"/>
      <c r="K104" s="240">
        <f t="shared" si="8"/>
        <v>174999000</v>
      </c>
      <c r="L104" s="240">
        <f t="shared" si="9"/>
        <v>0</v>
      </c>
      <c r="M104" s="244" t="s">
        <v>47</v>
      </c>
      <c r="N104" s="244"/>
      <c r="O104" s="258"/>
      <c r="P104" s="589" t="s">
        <v>101</v>
      </c>
      <c r="Q104" s="589">
        <v>465000</v>
      </c>
      <c r="R104" s="343"/>
    </row>
    <row r="105" spans="1:18" s="18" customFormat="1" ht="18.75" customHeight="1" x14ac:dyDescent="0.3">
      <c r="A105" s="1272"/>
      <c r="B105" s="653" t="s">
        <v>20</v>
      </c>
      <c r="C105" s="255" t="s">
        <v>257</v>
      </c>
      <c r="D105" s="256" t="s">
        <v>258</v>
      </c>
      <c r="E105" s="257"/>
      <c r="F105" s="545" t="s">
        <v>23</v>
      </c>
      <c r="G105" s="257">
        <v>15068277</v>
      </c>
      <c r="H105" s="257"/>
      <c r="I105" s="257"/>
      <c r="J105" s="257"/>
      <c r="K105" s="240">
        <f t="shared" si="8"/>
        <v>15068277</v>
      </c>
      <c r="L105" s="240"/>
      <c r="M105" s="260"/>
      <c r="N105" s="260"/>
      <c r="O105" s="258"/>
      <c r="P105" s="589" t="s">
        <v>596</v>
      </c>
      <c r="Q105" s="589">
        <v>2100000</v>
      </c>
      <c r="R105" s="343"/>
    </row>
    <row r="106" spans="1:18" s="586" customFormat="1" ht="18.75" customHeight="1" x14ac:dyDescent="0.3">
      <c r="A106" s="1272"/>
      <c r="B106" s="655" t="s">
        <v>24</v>
      </c>
      <c r="C106" s="440" t="s">
        <v>691</v>
      </c>
      <c r="D106" s="583"/>
      <c r="E106" s="243">
        <v>41434195</v>
      </c>
      <c r="F106" s="243"/>
      <c r="G106" s="257">
        <f>E106/2</f>
        <v>20717097.5</v>
      </c>
      <c r="H106" s="584"/>
      <c r="I106" s="243"/>
      <c r="J106" s="243"/>
      <c r="K106" s="243">
        <f t="shared" si="8"/>
        <v>20717097.5</v>
      </c>
      <c r="L106" s="243">
        <f t="shared" si="9"/>
        <v>20717097.5</v>
      </c>
      <c r="M106" s="260"/>
      <c r="N106" s="260"/>
      <c r="O106" s="442"/>
      <c r="P106" s="589" t="s">
        <v>105</v>
      </c>
      <c r="Q106" s="589">
        <v>2150500</v>
      </c>
      <c r="R106" s="585"/>
    </row>
    <row r="107" spans="1:18" s="586" customFormat="1" ht="18.75" customHeight="1" x14ac:dyDescent="0.3">
      <c r="A107" s="1273"/>
      <c r="B107" s="627"/>
      <c r="C107" s="605" t="s">
        <v>785</v>
      </c>
      <c r="D107" s="626"/>
      <c r="E107" s="301"/>
      <c r="F107" s="301"/>
      <c r="G107" s="300">
        <v>5000000</v>
      </c>
      <c r="H107" s="301">
        <v>5000000</v>
      </c>
      <c r="I107" s="301"/>
      <c r="J107" s="301"/>
      <c r="K107" s="243">
        <f t="shared" si="8"/>
        <v>10000000</v>
      </c>
      <c r="L107" s="243"/>
      <c r="M107" s="317"/>
      <c r="N107" s="260"/>
      <c r="O107" s="607"/>
      <c r="P107" s="589"/>
      <c r="Q107" s="589"/>
      <c r="R107" s="585"/>
    </row>
    <row r="108" spans="1:18" s="18" customFormat="1" ht="18.75" customHeight="1" x14ac:dyDescent="0.3">
      <c r="A108" s="1273"/>
      <c r="B108" s="653" t="s">
        <v>26</v>
      </c>
      <c r="C108" s="315" t="s">
        <v>34</v>
      </c>
      <c r="D108" s="349" t="s">
        <v>204</v>
      </c>
      <c r="E108" s="300">
        <v>146799840</v>
      </c>
      <c r="F108" s="301">
        <v>150106000</v>
      </c>
      <c r="G108" s="300">
        <v>40036320</v>
      </c>
      <c r="H108" s="300">
        <v>53381760</v>
      </c>
      <c r="I108" s="300">
        <v>56687920</v>
      </c>
      <c r="J108" s="300"/>
      <c r="K108" s="240">
        <f t="shared" si="8"/>
        <v>150106000</v>
      </c>
      <c r="L108" s="240">
        <f t="shared" si="9"/>
        <v>0</v>
      </c>
      <c r="M108" s="317" t="s">
        <v>786</v>
      </c>
      <c r="N108" s="319" t="s">
        <v>768</v>
      </c>
      <c r="O108" s="449">
        <v>43913</v>
      </c>
      <c r="P108" s="589" t="s">
        <v>598</v>
      </c>
      <c r="Q108" s="589">
        <v>1036000</v>
      </c>
      <c r="R108" s="343"/>
    </row>
    <row r="109" spans="1:18" s="18" customFormat="1" ht="18.75" customHeight="1" x14ac:dyDescent="0.3">
      <c r="A109" s="1273"/>
      <c r="B109" s="653" t="s">
        <v>28</v>
      </c>
      <c r="C109" s="315" t="s">
        <v>787</v>
      </c>
      <c r="D109" s="349" t="s">
        <v>352</v>
      </c>
      <c r="E109" s="300">
        <v>29119200</v>
      </c>
      <c r="F109" s="301">
        <v>29442523</v>
      </c>
      <c r="G109" s="300">
        <v>13236000</v>
      </c>
      <c r="H109" s="300">
        <v>16206523</v>
      </c>
      <c r="I109" s="300"/>
      <c r="J109" s="300"/>
      <c r="K109" s="240">
        <f t="shared" si="8"/>
        <v>29442523</v>
      </c>
      <c r="L109" s="240">
        <f t="shared" si="9"/>
        <v>0</v>
      </c>
      <c r="M109" s="317" t="s">
        <v>47</v>
      </c>
      <c r="N109" s="319" t="s">
        <v>788</v>
      </c>
      <c r="O109" s="449">
        <v>43915</v>
      </c>
      <c r="P109" s="589" t="s">
        <v>789</v>
      </c>
      <c r="Q109" s="589">
        <v>1826000</v>
      </c>
      <c r="R109" s="343"/>
    </row>
    <row r="110" spans="1:18" s="18" customFormat="1" ht="18.75" customHeight="1" x14ac:dyDescent="0.3">
      <c r="A110" s="1273"/>
      <c r="B110" s="653" t="s">
        <v>30</v>
      </c>
      <c r="C110" s="315" t="s">
        <v>769</v>
      </c>
      <c r="D110" s="349" t="s">
        <v>229</v>
      </c>
      <c r="E110" s="300"/>
      <c r="F110" s="301">
        <v>39602750</v>
      </c>
      <c r="G110" s="300">
        <v>35553650</v>
      </c>
      <c r="H110" s="300">
        <v>4049100</v>
      </c>
      <c r="I110" s="300"/>
      <c r="J110" s="300"/>
      <c r="K110" s="240">
        <f t="shared" si="8"/>
        <v>39602750</v>
      </c>
      <c r="L110" s="240">
        <f t="shared" si="9"/>
        <v>0</v>
      </c>
      <c r="M110" s="317" t="s">
        <v>790</v>
      </c>
      <c r="N110" s="450"/>
      <c r="O110" s="449"/>
      <c r="P110" s="589" t="s">
        <v>765</v>
      </c>
      <c r="Q110" s="589">
        <v>1630000</v>
      </c>
      <c r="R110" s="343"/>
    </row>
    <row r="111" spans="1:18" s="18" customFormat="1" ht="18.75" customHeight="1" x14ac:dyDescent="0.3">
      <c r="A111" s="1273"/>
      <c r="B111" s="653" t="s">
        <v>39</v>
      </c>
      <c r="C111" s="315" t="s">
        <v>791</v>
      </c>
      <c r="D111" s="349" t="s">
        <v>104</v>
      </c>
      <c r="E111" s="300">
        <v>8000000</v>
      </c>
      <c r="F111" s="301"/>
      <c r="G111" s="300">
        <v>8000000</v>
      </c>
      <c r="H111" s="300"/>
      <c r="I111" s="300"/>
      <c r="J111" s="300"/>
      <c r="K111" s="240">
        <f t="shared" si="8"/>
        <v>8000000</v>
      </c>
      <c r="L111" s="240">
        <f t="shared" si="9"/>
        <v>0</v>
      </c>
      <c r="M111" s="317"/>
      <c r="N111" s="450"/>
      <c r="O111" s="449"/>
      <c r="P111" s="589"/>
      <c r="Q111" s="589"/>
      <c r="R111" s="343"/>
    </row>
    <row r="112" spans="1:18" s="18" customFormat="1" ht="18.75" customHeight="1" x14ac:dyDescent="0.3">
      <c r="A112" s="1273"/>
      <c r="B112" s="653" t="s">
        <v>44</v>
      </c>
      <c r="C112" s="315" t="s">
        <v>239</v>
      </c>
      <c r="D112" s="349" t="s">
        <v>792</v>
      </c>
      <c r="E112" s="300">
        <v>2860000</v>
      </c>
      <c r="F112" s="301"/>
      <c r="G112" s="300">
        <v>1100000</v>
      </c>
      <c r="H112" s="300">
        <v>1760000</v>
      </c>
      <c r="I112" s="300"/>
      <c r="J112" s="300"/>
      <c r="K112" s="240">
        <f t="shared" si="8"/>
        <v>2860000</v>
      </c>
      <c r="L112" s="240">
        <f t="shared" si="9"/>
        <v>0</v>
      </c>
      <c r="M112" s="317" t="s">
        <v>793</v>
      </c>
      <c r="N112" s="450"/>
      <c r="O112" s="449"/>
      <c r="P112" s="345"/>
      <c r="Q112" s="345"/>
      <c r="R112" s="343"/>
    </row>
    <row r="113" spans="1:18" s="18" customFormat="1" ht="18.75" customHeight="1" x14ac:dyDescent="0.3">
      <c r="A113" s="1273"/>
      <c r="B113" s="653" t="s">
        <v>49</v>
      </c>
      <c r="C113" s="315" t="s">
        <v>99</v>
      </c>
      <c r="D113" s="349" t="s">
        <v>100</v>
      </c>
      <c r="E113" s="300"/>
      <c r="F113" s="301">
        <v>299315000</v>
      </c>
      <c r="G113" s="300">
        <v>86594970</v>
      </c>
      <c r="H113" s="300">
        <v>115459960</v>
      </c>
      <c r="I113" s="300">
        <v>82295570</v>
      </c>
      <c r="J113" s="300"/>
      <c r="K113" s="240">
        <f t="shared" si="8"/>
        <v>284350500</v>
      </c>
      <c r="L113" s="608">
        <f t="shared" si="9"/>
        <v>14964500</v>
      </c>
      <c r="M113" s="605" t="s">
        <v>794</v>
      </c>
      <c r="N113" s="582"/>
      <c r="O113" s="449"/>
      <c r="P113" s="345"/>
      <c r="Q113" s="345"/>
      <c r="R113" s="343"/>
    </row>
    <row r="114" spans="1:18" s="18" customFormat="1" ht="18.75" customHeight="1" x14ac:dyDescent="0.3">
      <c r="A114" s="1273"/>
      <c r="B114" s="653" t="s">
        <v>55</v>
      </c>
      <c r="C114" s="315" t="s">
        <v>514</v>
      </c>
      <c r="D114" s="349" t="s">
        <v>114</v>
      </c>
      <c r="E114" s="300">
        <v>20082000</v>
      </c>
      <c r="F114" s="301"/>
      <c r="G114" s="300">
        <v>20082000</v>
      </c>
      <c r="H114" s="300"/>
      <c r="I114" s="300"/>
      <c r="J114" s="300"/>
      <c r="K114" s="240">
        <f t="shared" si="8"/>
        <v>20082000</v>
      </c>
      <c r="L114" s="240">
        <f t="shared" si="9"/>
        <v>0</v>
      </c>
      <c r="M114" s="317"/>
      <c r="N114" s="450"/>
      <c r="O114" s="449"/>
      <c r="P114" s="345"/>
      <c r="Q114" s="345"/>
      <c r="R114" s="343"/>
    </row>
    <row r="115" spans="1:18" s="18" customFormat="1" ht="18.75" customHeight="1" x14ac:dyDescent="0.3">
      <c r="A115" s="1273"/>
      <c r="B115" s="653" t="s">
        <v>59</v>
      </c>
      <c r="C115" s="315" t="s">
        <v>795</v>
      </c>
      <c r="D115" s="349"/>
      <c r="E115" s="300">
        <v>600000</v>
      </c>
      <c r="F115" s="301"/>
      <c r="G115" s="300">
        <v>600000</v>
      </c>
      <c r="H115" s="300"/>
      <c r="I115" s="300"/>
      <c r="J115" s="300"/>
      <c r="K115" s="316">
        <f t="shared" si="8"/>
        <v>600000</v>
      </c>
      <c r="L115" s="316">
        <f t="shared" si="9"/>
        <v>0</v>
      </c>
      <c r="M115" s="317"/>
      <c r="N115" s="450"/>
      <c r="O115" s="449"/>
      <c r="P115" s="345"/>
      <c r="Q115" s="345"/>
      <c r="R115" s="343"/>
    </row>
    <row r="116" spans="1:18" s="18" customFormat="1" ht="18.75" customHeight="1" x14ac:dyDescent="0.3">
      <c r="A116" s="1273"/>
      <c r="B116" s="653" t="s">
        <v>63</v>
      </c>
      <c r="C116" s="315" t="s">
        <v>515</v>
      </c>
      <c r="D116" s="349" t="s">
        <v>229</v>
      </c>
      <c r="E116" s="300">
        <v>35160000</v>
      </c>
      <c r="F116" s="301">
        <v>38936700</v>
      </c>
      <c r="G116" s="300">
        <v>19338000</v>
      </c>
      <c r="H116" s="300">
        <v>19598700</v>
      </c>
      <c r="I116" s="300"/>
      <c r="J116" s="300"/>
      <c r="K116" s="316">
        <f t="shared" si="8"/>
        <v>38936700</v>
      </c>
      <c r="L116" s="316">
        <f t="shared" si="9"/>
        <v>0</v>
      </c>
      <c r="M116" s="317" t="s">
        <v>796</v>
      </c>
      <c r="N116" s="450" t="s">
        <v>797</v>
      </c>
      <c r="O116" s="449"/>
      <c r="P116" s="345"/>
      <c r="Q116" s="345"/>
      <c r="R116" s="343"/>
    </row>
    <row r="117" spans="1:18" s="18" customFormat="1" ht="18.75" customHeight="1" x14ac:dyDescent="0.3">
      <c r="A117" s="1273"/>
      <c r="B117" s="653" t="s">
        <v>67</v>
      </c>
      <c r="C117" s="315" t="s">
        <v>798</v>
      </c>
      <c r="D117" s="349" t="s">
        <v>225</v>
      </c>
      <c r="E117" s="300">
        <v>1980000</v>
      </c>
      <c r="F117" s="301"/>
      <c r="G117" s="300">
        <v>980000</v>
      </c>
      <c r="H117" s="300">
        <v>1000000</v>
      </c>
      <c r="I117" s="300"/>
      <c r="J117" s="300"/>
      <c r="K117" s="316">
        <f t="shared" si="8"/>
        <v>1980000</v>
      </c>
      <c r="L117" s="316">
        <f t="shared" si="9"/>
        <v>0</v>
      </c>
      <c r="M117" s="317"/>
      <c r="N117" s="450"/>
      <c r="O117" s="449"/>
      <c r="P117" s="345"/>
      <c r="Q117" s="345"/>
      <c r="R117" s="343"/>
    </row>
    <row r="118" spans="1:18" s="18" customFormat="1" ht="18.75" customHeight="1" x14ac:dyDescent="0.3">
      <c r="A118" s="1273"/>
      <c r="B118" s="653" t="s">
        <v>74</v>
      </c>
      <c r="C118" s="315" t="s">
        <v>132</v>
      </c>
      <c r="D118" s="349" t="s">
        <v>799</v>
      </c>
      <c r="E118" s="300">
        <f>G118/0.3</f>
        <v>6770000</v>
      </c>
      <c r="F118" s="301"/>
      <c r="G118" s="300">
        <v>2031000</v>
      </c>
      <c r="H118" s="300"/>
      <c r="I118" s="300"/>
      <c r="J118" s="300"/>
      <c r="K118" s="316">
        <f t="shared" si="8"/>
        <v>2031000</v>
      </c>
      <c r="L118" s="316">
        <f t="shared" si="9"/>
        <v>4739000</v>
      </c>
      <c r="M118" s="317"/>
      <c r="N118" s="450"/>
      <c r="O118" s="449"/>
      <c r="P118" s="345"/>
      <c r="Q118" s="345"/>
      <c r="R118" s="343"/>
    </row>
    <row r="119" spans="1:18" s="18" customFormat="1" ht="18.75" customHeight="1" x14ac:dyDescent="0.3">
      <c r="A119" s="1273"/>
      <c r="B119" s="653" t="s">
        <v>78</v>
      </c>
      <c r="C119" s="315" t="s">
        <v>800</v>
      </c>
      <c r="D119" s="349" t="s">
        <v>162</v>
      </c>
      <c r="E119" s="300">
        <v>72800000</v>
      </c>
      <c r="F119" s="301">
        <v>76000000</v>
      </c>
      <c r="G119" s="300">
        <v>36400000</v>
      </c>
      <c r="H119" s="300">
        <v>39600000</v>
      </c>
      <c r="I119" s="300"/>
      <c r="J119" s="300"/>
      <c r="K119" s="316">
        <f t="shared" si="8"/>
        <v>76000000</v>
      </c>
      <c r="L119" s="316">
        <f t="shared" si="9"/>
        <v>0</v>
      </c>
      <c r="M119" s="317"/>
      <c r="N119" s="319" t="s">
        <v>801</v>
      </c>
      <c r="O119" s="678">
        <v>43876</v>
      </c>
      <c r="P119" s="345"/>
      <c r="Q119" s="345"/>
      <c r="R119" s="343"/>
    </row>
    <row r="120" spans="1:18" s="18" customFormat="1" ht="18.75" customHeight="1" x14ac:dyDescent="0.3">
      <c r="A120" s="1273"/>
      <c r="B120" s="653" t="s">
        <v>83</v>
      </c>
      <c r="C120" s="315" t="s">
        <v>802</v>
      </c>
      <c r="D120" s="349" t="s">
        <v>803</v>
      </c>
      <c r="E120" s="300">
        <v>1367329</v>
      </c>
      <c r="F120" s="301"/>
      <c r="G120" s="300">
        <v>1367329</v>
      </c>
      <c r="H120" s="300"/>
      <c r="I120" s="300"/>
      <c r="J120" s="300"/>
      <c r="K120" s="316">
        <f t="shared" si="8"/>
        <v>1367329</v>
      </c>
      <c r="L120" s="316">
        <f t="shared" si="9"/>
        <v>0</v>
      </c>
      <c r="M120" s="317"/>
      <c r="N120" s="450"/>
      <c r="O120" s="679"/>
      <c r="P120" s="345"/>
      <c r="Q120" s="345"/>
      <c r="R120" s="343"/>
    </row>
    <row r="121" spans="1:18" s="18" customFormat="1" ht="18.75" customHeight="1" x14ac:dyDescent="0.3">
      <c r="A121" s="1273"/>
      <c r="B121" s="653" t="s">
        <v>87</v>
      </c>
      <c r="C121" s="315" t="s">
        <v>172</v>
      </c>
      <c r="D121" s="349" t="s">
        <v>173</v>
      </c>
      <c r="E121" s="300">
        <v>18080000</v>
      </c>
      <c r="F121" s="301">
        <v>31760000</v>
      </c>
      <c r="G121" s="300">
        <v>5424000</v>
      </c>
      <c r="H121" s="300">
        <v>26336000</v>
      </c>
      <c r="I121" s="300"/>
      <c r="J121" s="300"/>
      <c r="K121" s="316">
        <f t="shared" si="8"/>
        <v>31760000</v>
      </c>
      <c r="L121" s="316">
        <f t="shared" si="9"/>
        <v>0</v>
      </c>
      <c r="M121" s="317"/>
      <c r="N121" s="450"/>
      <c r="O121" s="679"/>
      <c r="P121" s="345"/>
      <c r="Q121" s="345"/>
      <c r="R121" s="343"/>
    </row>
    <row r="122" spans="1:18" s="18" customFormat="1" ht="18.75" customHeight="1" x14ac:dyDescent="0.3">
      <c r="A122" s="1273"/>
      <c r="B122" s="653" t="s">
        <v>91</v>
      </c>
      <c r="C122" s="315" t="s">
        <v>107</v>
      </c>
      <c r="D122" s="349" t="s">
        <v>341</v>
      </c>
      <c r="E122" s="300">
        <v>34805000</v>
      </c>
      <c r="F122" s="301">
        <v>34450000</v>
      </c>
      <c r="G122" s="300">
        <v>10000000</v>
      </c>
      <c r="H122" s="300">
        <v>15000000</v>
      </c>
      <c r="I122" s="300">
        <v>9450000</v>
      </c>
      <c r="J122" s="300"/>
      <c r="K122" s="316">
        <f t="shared" si="8"/>
        <v>34450000</v>
      </c>
      <c r="L122" s="316">
        <f t="shared" si="9"/>
        <v>0</v>
      </c>
      <c r="M122" s="317"/>
      <c r="N122" s="450"/>
      <c r="O122" s="679"/>
      <c r="P122" s="345"/>
      <c r="Q122" s="345"/>
      <c r="R122" s="343"/>
    </row>
    <row r="123" spans="1:18" s="18" customFormat="1" ht="18.75" customHeight="1" x14ac:dyDescent="0.3">
      <c r="A123" s="1273"/>
      <c r="B123" s="653" t="s">
        <v>95</v>
      </c>
      <c r="C123" s="315" t="s">
        <v>79</v>
      </c>
      <c r="D123" s="349" t="s">
        <v>804</v>
      </c>
      <c r="E123" s="300">
        <v>9300000</v>
      </c>
      <c r="F123" s="301"/>
      <c r="G123" s="300">
        <v>4650000</v>
      </c>
      <c r="H123" s="300">
        <v>4650000</v>
      </c>
      <c r="I123" s="300"/>
      <c r="J123" s="300"/>
      <c r="K123" s="316">
        <f t="shared" si="8"/>
        <v>9300000</v>
      </c>
      <c r="L123" s="316">
        <f t="shared" si="9"/>
        <v>0</v>
      </c>
      <c r="M123" s="317"/>
      <c r="N123" s="450"/>
      <c r="O123" s="679"/>
      <c r="P123" s="345"/>
      <c r="Q123" s="345"/>
      <c r="R123" s="343"/>
    </row>
    <row r="124" spans="1:18" s="18" customFormat="1" ht="18.75" customHeight="1" x14ac:dyDescent="0.3">
      <c r="A124" s="1273"/>
      <c r="B124" s="653" t="s">
        <v>98</v>
      </c>
      <c r="C124" s="315" t="s">
        <v>84</v>
      </c>
      <c r="D124" s="349" t="s">
        <v>799</v>
      </c>
      <c r="E124" s="300">
        <v>12658000</v>
      </c>
      <c r="F124" s="301"/>
      <c r="G124" s="300">
        <v>12658000</v>
      </c>
      <c r="H124" s="300"/>
      <c r="I124" s="300"/>
      <c r="J124" s="300"/>
      <c r="K124" s="316">
        <f t="shared" si="8"/>
        <v>12658000</v>
      </c>
      <c r="L124" s="316">
        <f t="shared" si="9"/>
        <v>0</v>
      </c>
      <c r="M124" s="317"/>
      <c r="N124" s="450"/>
      <c r="O124" s="679"/>
      <c r="P124" s="345"/>
      <c r="Q124" s="345"/>
      <c r="R124" s="343"/>
    </row>
    <row r="125" spans="1:18" s="18" customFormat="1" ht="18.75" customHeight="1" x14ac:dyDescent="0.3">
      <c r="A125" s="1273"/>
      <c r="B125" s="653" t="s">
        <v>102</v>
      </c>
      <c r="C125" s="315" t="s">
        <v>805</v>
      </c>
      <c r="D125" s="349" t="s">
        <v>416</v>
      </c>
      <c r="E125" s="300">
        <v>1367329</v>
      </c>
      <c r="F125" s="301"/>
      <c r="G125" s="300">
        <v>1367329</v>
      </c>
      <c r="H125" s="300"/>
      <c r="I125" s="300"/>
      <c r="J125" s="300"/>
      <c r="K125" s="316">
        <f t="shared" si="8"/>
        <v>1367329</v>
      </c>
      <c r="L125" s="316">
        <f t="shared" si="9"/>
        <v>0</v>
      </c>
      <c r="M125" s="317"/>
      <c r="N125" s="450"/>
      <c r="O125" s="679"/>
      <c r="P125" s="345"/>
      <c r="Q125" s="345"/>
      <c r="R125" s="343"/>
    </row>
    <row r="126" spans="1:18" s="18" customFormat="1" ht="18.75" customHeight="1" x14ac:dyDescent="0.3">
      <c r="A126" s="1273"/>
      <c r="B126" s="653" t="s">
        <v>106</v>
      </c>
      <c r="C126" s="315" t="s">
        <v>167</v>
      </c>
      <c r="D126" s="349" t="s">
        <v>708</v>
      </c>
      <c r="E126" s="300">
        <v>2050000</v>
      </c>
      <c r="F126" s="301"/>
      <c r="G126" s="300">
        <v>2050000</v>
      </c>
      <c r="H126" s="300"/>
      <c r="I126" s="300"/>
      <c r="J126" s="300"/>
      <c r="K126" s="316">
        <f t="shared" si="8"/>
        <v>2050000</v>
      </c>
      <c r="L126" s="316">
        <f t="shared" si="9"/>
        <v>0</v>
      </c>
      <c r="M126" s="317"/>
      <c r="N126" s="450"/>
      <c r="O126" s="679"/>
      <c r="P126" s="345"/>
      <c r="Q126" s="345"/>
      <c r="R126" s="343"/>
    </row>
    <row r="127" spans="1:18" s="18" customFormat="1" ht="18.75" customHeight="1" x14ac:dyDescent="0.3">
      <c r="A127" s="1273"/>
      <c r="B127" s="653" t="s">
        <v>109</v>
      </c>
      <c r="C127" s="315" t="s">
        <v>806</v>
      </c>
      <c r="D127" s="349" t="s">
        <v>807</v>
      </c>
      <c r="E127" s="300">
        <v>22076000</v>
      </c>
      <c r="F127" s="301"/>
      <c r="G127" s="300">
        <v>6622800</v>
      </c>
      <c r="H127" s="300">
        <v>15453200</v>
      </c>
      <c r="I127" s="300"/>
      <c r="J127" s="300"/>
      <c r="K127" s="316">
        <f t="shared" si="8"/>
        <v>22076000</v>
      </c>
      <c r="L127" s="316">
        <f t="shared" si="9"/>
        <v>0</v>
      </c>
      <c r="M127" s="317"/>
      <c r="N127" s="450"/>
      <c r="O127" s="679"/>
      <c r="P127" s="345"/>
      <c r="Q127" s="345"/>
      <c r="R127" s="343"/>
    </row>
    <row r="128" spans="1:18" s="18" customFormat="1" ht="18.75" customHeight="1" x14ac:dyDescent="0.3">
      <c r="A128" s="1273"/>
      <c r="B128" s="653" t="s">
        <v>112</v>
      </c>
      <c r="C128" s="315" t="s">
        <v>170</v>
      </c>
      <c r="D128" s="483" t="s">
        <v>171</v>
      </c>
      <c r="E128" s="300">
        <v>2820000</v>
      </c>
      <c r="F128" s="301"/>
      <c r="G128" s="300">
        <v>2820000</v>
      </c>
      <c r="H128" s="300"/>
      <c r="I128" s="300"/>
      <c r="J128" s="300"/>
      <c r="K128" s="316">
        <f t="shared" si="8"/>
        <v>2820000</v>
      </c>
      <c r="L128" s="316">
        <f t="shared" si="9"/>
        <v>0</v>
      </c>
      <c r="M128" s="317"/>
      <c r="N128" s="450"/>
      <c r="O128" s="679"/>
      <c r="P128" s="345"/>
      <c r="Q128" s="345"/>
      <c r="R128" s="343"/>
    </row>
    <row r="129" spans="1:18" s="18" customFormat="1" ht="18.75" customHeight="1" x14ac:dyDescent="0.3">
      <c r="A129" s="1273"/>
      <c r="B129" s="653" t="s">
        <v>115</v>
      </c>
      <c r="C129" s="315" t="s">
        <v>170</v>
      </c>
      <c r="D129" s="483" t="s">
        <v>171</v>
      </c>
      <c r="E129" s="300"/>
      <c r="F129" s="301">
        <v>128392000</v>
      </c>
      <c r="G129" s="300">
        <v>128392000</v>
      </c>
      <c r="H129" s="300"/>
      <c r="I129" s="300"/>
      <c r="J129" s="300"/>
      <c r="K129" s="316">
        <f t="shared" si="8"/>
        <v>128392000</v>
      </c>
      <c r="L129" s="316">
        <f t="shared" si="9"/>
        <v>0</v>
      </c>
      <c r="M129" s="317"/>
      <c r="N129" s="450"/>
      <c r="O129" s="679"/>
      <c r="P129" s="345"/>
      <c r="Q129" s="345"/>
      <c r="R129" s="343"/>
    </row>
    <row r="130" spans="1:18" s="18" customFormat="1" ht="18.75" customHeight="1" x14ac:dyDescent="0.3">
      <c r="A130" s="1273"/>
      <c r="B130" s="653" t="s">
        <v>117</v>
      </c>
      <c r="C130" s="315" t="s">
        <v>118</v>
      </c>
      <c r="D130" s="483" t="s">
        <v>301</v>
      </c>
      <c r="E130" s="300">
        <v>77970000</v>
      </c>
      <c r="F130" s="301">
        <v>75707000</v>
      </c>
      <c r="G130" s="300">
        <v>54579000</v>
      </c>
      <c r="H130" s="300">
        <v>21128000</v>
      </c>
      <c r="I130" s="300"/>
      <c r="J130" s="300"/>
      <c r="K130" s="316">
        <f t="shared" si="8"/>
        <v>75707000</v>
      </c>
      <c r="L130" s="316">
        <f t="shared" si="9"/>
        <v>0</v>
      </c>
      <c r="M130" s="317"/>
      <c r="N130" s="450"/>
      <c r="O130" s="679"/>
      <c r="P130" s="345"/>
      <c r="Q130" s="345"/>
      <c r="R130" s="343"/>
    </row>
    <row r="131" spans="1:18" s="18" customFormat="1" ht="18.75" customHeight="1" x14ac:dyDescent="0.3">
      <c r="A131" s="1273"/>
      <c r="B131" s="653" t="s">
        <v>120</v>
      </c>
      <c r="C131" s="315" t="s">
        <v>247</v>
      </c>
      <c r="D131" s="483" t="s">
        <v>808</v>
      </c>
      <c r="E131" s="300">
        <v>5830000</v>
      </c>
      <c r="F131" s="301"/>
      <c r="G131" s="300">
        <v>5830000</v>
      </c>
      <c r="H131" s="300"/>
      <c r="I131" s="300"/>
      <c r="J131" s="300"/>
      <c r="K131" s="316">
        <f t="shared" si="8"/>
        <v>5830000</v>
      </c>
      <c r="L131" s="316">
        <f t="shared" si="9"/>
        <v>0</v>
      </c>
      <c r="M131" s="317"/>
      <c r="N131" s="450"/>
      <c r="O131" s="679"/>
      <c r="P131" s="345"/>
      <c r="Q131" s="345"/>
      <c r="R131" s="343"/>
    </row>
    <row r="132" spans="1:18" s="18" customFormat="1" ht="18.75" customHeight="1" x14ac:dyDescent="0.3">
      <c r="A132" s="1273"/>
      <c r="B132" s="653" t="s">
        <v>122</v>
      </c>
      <c r="C132" s="315" t="s">
        <v>809</v>
      </c>
      <c r="D132" s="483" t="s">
        <v>65</v>
      </c>
      <c r="E132" s="300">
        <v>880000</v>
      </c>
      <c r="F132" s="301"/>
      <c r="G132" s="300">
        <v>880000</v>
      </c>
      <c r="H132" s="300"/>
      <c r="I132" s="300"/>
      <c r="J132" s="300"/>
      <c r="K132" s="316">
        <f t="shared" si="8"/>
        <v>880000</v>
      </c>
      <c r="L132" s="316">
        <f t="shared" si="9"/>
        <v>0</v>
      </c>
      <c r="M132" s="317"/>
      <c r="N132" s="450"/>
      <c r="O132" s="679"/>
      <c r="P132" s="345"/>
      <c r="Q132" s="345"/>
      <c r="R132" s="343"/>
    </row>
    <row r="133" spans="1:18" s="18" customFormat="1" ht="18.75" customHeight="1" x14ac:dyDescent="0.3">
      <c r="A133" s="1273"/>
      <c r="B133" s="653" t="s">
        <v>125</v>
      </c>
      <c r="C133" s="315" t="s">
        <v>715</v>
      </c>
      <c r="D133" s="483" t="s">
        <v>810</v>
      </c>
      <c r="E133" s="300">
        <v>5313000</v>
      </c>
      <c r="F133" s="301"/>
      <c r="G133" s="300">
        <v>5313000</v>
      </c>
      <c r="H133" s="300"/>
      <c r="I133" s="300"/>
      <c r="J133" s="300"/>
      <c r="K133" s="316">
        <f t="shared" si="8"/>
        <v>5313000</v>
      </c>
      <c r="L133" s="316">
        <f t="shared" si="9"/>
        <v>0</v>
      </c>
      <c r="M133" s="317"/>
      <c r="N133" s="450"/>
      <c r="O133" s="679"/>
      <c r="P133" s="345"/>
      <c r="Q133" s="345"/>
      <c r="R133" s="343"/>
    </row>
    <row r="134" spans="1:18" s="18" customFormat="1" ht="18.75" customHeight="1" x14ac:dyDescent="0.3">
      <c r="A134" s="1273"/>
      <c r="B134" s="653" t="s">
        <v>128</v>
      </c>
      <c r="C134" s="315" t="s">
        <v>257</v>
      </c>
      <c r="D134" s="483" t="s">
        <v>693</v>
      </c>
      <c r="E134" s="300"/>
      <c r="F134" s="301"/>
      <c r="G134" s="300">
        <v>8116000</v>
      </c>
      <c r="H134" s="300"/>
      <c r="I134" s="300"/>
      <c r="J134" s="300"/>
      <c r="K134" s="316">
        <f t="shared" si="8"/>
        <v>8116000</v>
      </c>
      <c r="L134" s="316"/>
      <c r="M134" s="317"/>
      <c r="N134" s="450"/>
      <c r="O134" s="679"/>
      <c r="P134" s="345"/>
      <c r="Q134" s="345"/>
      <c r="R134" s="343"/>
    </row>
    <row r="135" spans="1:18" s="18" customFormat="1" ht="18.75" customHeight="1" x14ac:dyDescent="0.3">
      <c r="A135" s="1273"/>
      <c r="B135" s="653" t="s">
        <v>131</v>
      </c>
      <c r="C135" s="315" t="s">
        <v>811</v>
      </c>
      <c r="D135" s="483" t="s">
        <v>142</v>
      </c>
      <c r="E135" s="300">
        <v>374000</v>
      </c>
      <c r="F135" s="301"/>
      <c r="G135" s="300">
        <v>374000</v>
      </c>
      <c r="H135" s="300"/>
      <c r="I135" s="300"/>
      <c r="J135" s="300"/>
      <c r="K135" s="316">
        <f>SUM(G135:J135)</f>
        <v>374000</v>
      </c>
      <c r="L135" s="316">
        <f t="shared" si="9"/>
        <v>0</v>
      </c>
      <c r="M135" s="317"/>
      <c r="N135" s="450"/>
      <c r="O135" s="679"/>
      <c r="P135" s="345"/>
      <c r="Q135" s="345"/>
      <c r="R135" s="343"/>
    </row>
    <row r="136" spans="1:18" s="18" customFormat="1" ht="18.75" customHeight="1" thickBot="1" x14ac:dyDescent="0.3">
      <c r="A136" s="1274"/>
      <c r="B136" s="680"/>
      <c r="C136" s="261"/>
      <c r="D136" s="261"/>
      <c r="E136" s="261"/>
      <c r="F136" s="262"/>
      <c r="G136" s="261"/>
      <c r="H136" s="261"/>
      <c r="I136" s="261"/>
      <c r="J136" s="261"/>
      <c r="K136" s="434">
        <f>SUM(K103:K135)</f>
        <v>1303945505.5</v>
      </c>
      <c r="L136" s="434">
        <f>SUM(L103:L135)</f>
        <v>40420597.5</v>
      </c>
      <c r="M136" s="263"/>
      <c r="N136" s="263"/>
      <c r="O136" s="264"/>
      <c r="P136" s="345"/>
      <c r="Q136" s="345"/>
      <c r="R136" s="343"/>
    </row>
    <row r="137" spans="1:18" s="18" customFormat="1" ht="18.75" customHeight="1" x14ac:dyDescent="0.3">
      <c r="A137" s="1254" t="s">
        <v>812</v>
      </c>
      <c r="B137" s="651" t="s">
        <v>194</v>
      </c>
      <c r="C137" s="389" t="s">
        <v>31</v>
      </c>
      <c r="D137" s="390" t="s">
        <v>195</v>
      </c>
      <c r="E137" s="391">
        <v>88673800</v>
      </c>
      <c r="F137" s="392">
        <v>76418000</v>
      </c>
      <c r="G137" s="391">
        <v>50000000</v>
      </c>
      <c r="H137" s="391">
        <v>26418000</v>
      </c>
      <c r="I137" s="391"/>
      <c r="J137" s="391"/>
      <c r="K137" s="388">
        <f>SUM(G137:J137)</f>
        <v>76418000</v>
      </c>
      <c r="L137" s="388">
        <f>IF(F137="",E137-K137,F137-K137)</f>
        <v>0</v>
      </c>
      <c r="M137" s="394"/>
      <c r="N137" s="394"/>
      <c r="O137" s="395"/>
      <c r="P137" s="455" t="s">
        <v>813</v>
      </c>
      <c r="Q137" s="345"/>
      <c r="R137" s="343"/>
    </row>
    <row r="138" spans="1:18" s="18" customFormat="1" ht="18.75" customHeight="1" x14ac:dyDescent="0.3">
      <c r="A138" s="1255"/>
      <c r="B138" s="643" t="s">
        <v>196</v>
      </c>
      <c r="C138" s="396" t="s">
        <v>215</v>
      </c>
      <c r="D138" s="397" t="s">
        <v>216</v>
      </c>
      <c r="E138" s="398">
        <v>48612698</v>
      </c>
      <c r="F138" s="399">
        <v>48612698</v>
      </c>
      <c r="G138" s="398">
        <v>22096681</v>
      </c>
      <c r="H138" s="398">
        <v>26516017</v>
      </c>
      <c r="I138" s="398"/>
      <c r="J138" s="398"/>
      <c r="K138" s="393">
        <f>SUM(G138:J138)</f>
        <v>48612698</v>
      </c>
      <c r="L138" s="393">
        <f>IF(F138="",E138-K138,F138-K138)</f>
        <v>0</v>
      </c>
      <c r="M138" s="402" t="s">
        <v>374</v>
      </c>
      <c r="N138" s="400" t="s">
        <v>814</v>
      </c>
      <c r="O138" s="438">
        <v>43900</v>
      </c>
      <c r="P138" s="467" t="s">
        <v>97</v>
      </c>
      <c r="Q138" s="467">
        <v>1810000</v>
      </c>
      <c r="R138" s="343"/>
    </row>
    <row r="139" spans="1:18" s="18" customFormat="1" ht="18.75" customHeight="1" x14ac:dyDescent="0.3">
      <c r="A139" s="1255"/>
      <c r="B139" s="643" t="s">
        <v>20</v>
      </c>
      <c r="C139" s="396" t="s">
        <v>175</v>
      </c>
      <c r="D139" s="397" t="s">
        <v>176</v>
      </c>
      <c r="E139" s="398">
        <v>5981800</v>
      </c>
      <c r="F139" s="399">
        <v>5981800</v>
      </c>
      <c r="G139" s="398">
        <v>5981800</v>
      </c>
      <c r="H139" s="398"/>
      <c r="I139" s="398"/>
      <c r="J139" s="398"/>
      <c r="K139" s="393">
        <f>SUM(G139:J139)</f>
        <v>5981800</v>
      </c>
      <c r="L139" s="393">
        <f>IF(F139="",E139-K139,F139-K139)</f>
        <v>0</v>
      </c>
      <c r="M139" s="402"/>
      <c r="N139" s="402"/>
      <c r="O139" s="401"/>
      <c r="P139" s="467" t="s">
        <v>101</v>
      </c>
      <c r="Q139" s="467">
        <v>3325000</v>
      </c>
      <c r="R139" s="343"/>
    </row>
    <row r="140" spans="1:18" s="18" customFormat="1" ht="19.5" x14ac:dyDescent="0.3">
      <c r="A140" s="1255"/>
      <c r="B140" s="643" t="s">
        <v>24</v>
      </c>
      <c r="C140" s="396" t="s">
        <v>175</v>
      </c>
      <c r="D140" s="397" t="s">
        <v>815</v>
      </c>
      <c r="E140" s="398">
        <v>1100000</v>
      </c>
      <c r="F140" s="399">
        <v>1100000</v>
      </c>
      <c r="G140" s="398">
        <v>1100000</v>
      </c>
      <c r="H140" s="398"/>
      <c r="I140" s="398"/>
      <c r="J140" s="398"/>
      <c r="K140" s="393">
        <f>SUM(G140:J140)</f>
        <v>1100000</v>
      </c>
      <c r="L140" s="393">
        <f>IF(F140="",E140-K140,F140-K140)</f>
        <v>0</v>
      </c>
      <c r="M140" s="402"/>
      <c r="N140" s="402"/>
      <c r="O140" s="401"/>
      <c r="P140" s="467" t="s">
        <v>596</v>
      </c>
      <c r="Q140" s="467">
        <v>1373000</v>
      </c>
      <c r="R140" s="343"/>
    </row>
    <row r="141" spans="1:18" s="18" customFormat="1" ht="19.5" x14ac:dyDescent="0.3">
      <c r="A141" s="1255"/>
      <c r="B141" s="643" t="s">
        <v>26</v>
      </c>
      <c r="C141" s="396" t="s">
        <v>769</v>
      </c>
      <c r="D141" s="397" t="s">
        <v>301</v>
      </c>
      <c r="E141" s="398">
        <v>27588000</v>
      </c>
      <c r="F141" s="399">
        <v>27588000</v>
      </c>
      <c r="G141" s="398">
        <v>11275000</v>
      </c>
      <c r="H141" s="398">
        <v>16313000</v>
      </c>
      <c r="I141" s="398"/>
      <c r="J141" s="398"/>
      <c r="K141" s="393">
        <f t="shared" ref="K141:K147" si="10">SUM(G141:J141)</f>
        <v>27588000</v>
      </c>
      <c r="L141" s="393">
        <f>IF(F141="",E141-K141,F141-K141)</f>
        <v>0</v>
      </c>
      <c r="M141" s="402"/>
      <c r="N141" s="402"/>
      <c r="O141" s="401"/>
      <c r="P141" s="467" t="s">
        <v>105</v>
      </c>
      <c r="Q141" s="467">
        <v>2706000</v>
      </c>
      <c r="R141" s="343"/>
    </row>
    <row r="142" spans="1:18" s="18" customFormat="1" ht="19.5" x14ac:dyDescent="0.3">
      <c r="A142" s="1255"/>
      <c r="B142" s="643" t="s">
        <v>28</v>
      </c>
      <c r="C142" s="419" t="s">
        <v>769</v>
      </c>
      <c r="D142" s="459" t="s">
        <v>229</v>
      </c>
      <c r="E142" s="421">
        <v>6255000</v>
      </c>
      <c r="F142" s="422"/>
      <c r="G142" s="421">
        <v>6255000</v>
      </c>
      <c r="H142" s="421"/>
      <c r="I142" s="421"/>
      <c r="J142" s="421"/>
      <c r="K142" s="393">
        <f t="shared" si="10"/>
        <v>6255000</v>
      </c>
      <c r="L142" s="393">
        <f t="shared" ref="L142:L148" si="11">IF(F142="",E142-K142,F142-K142)</f>
        <v>0</v>
      </c>
      <c r="M142" s="424"/>
      <c r="N142" s="424"/>
      <c r="O142" s="448"/>
      <c r="P142" s="467" t="s">
        <v>598</v>
      </c>
      <c r="Q142" s="467">
        <v>500000</v>
      </c>
      <c r="R142" s="343"/>
    </row>
    <row r="143" spans="1:18" s="18" customFormat="1" ht="22.5" customHeight="1" x14ac:dyDescent="0.3">
      <c r="A143" s="1256"/>
      <c r="B143" s="643" t="s">
        <v>30</v>
      </c>
      <c r="C143" s="419" t="s">
        <v>816</v>
      </c>
      <c r="D143" s="459" t="s">
        <v>778</v>
      </c>
      <c r="E143" s="421">
        <v>7084000</v>
      </c>
      <c r="F143" s="422"/>
      <c r="G143" s="421">
        <v>7084000</v>
      </c>
      <c r="H143" s="421"/>
      <c r="I143" s="421"/>
      <c r="J143" s="421"/>
      <c r="K143" s="393">
        <f t="shared" si="10"/>
        <v>7084000</v>
      </c>
      <c r="L143" s="393">
        <f t="shared" si="11"/>
        <v>0</v>
      </c>
      <c r="M143" s="424" t="s">
        <v>817</v>
      </c>
      <c r="N143" s="424"/>
      <c r="O143" s="448"/>
      <c r="P143" s="345"/>
      <c r="Q143" s="345"/>
      <c r="R143" s="343"/>
    </row>
    <row r="144" spans="1:18" s="18" customFormat="1" ht="19.5" x14ac:dyDescent="0.25">
      <c r="A144" s="1256"/>
      <c r="B144" s="643" t="s">
        <v>33</v>
      </c>
      <c r="C144" s="419" t="s">
        <v>247</v>
      </c>
      <c r="D144" s="419" t="s">
        <v>247</v>
      </c>
      <c r="E144" s="421">
        <v>4000000</v>
      </c>
      <c r="F144" s="422"/>
      <c r="G144" s="421">
        <v>4000000</v>
      </c>
      <c r="H144" s="421">
        <v>2500000</v>
      </c>
      <c r="I144" s="421"/>
      <c r="J144" s="421"/>
      <c r="K144" s="393">
        <f t="shared" si="10"/>
        <v>6500000</v>
      </c>
      <c r="L144" s="393"/>
      <c r="M144" s="424"/>
      <c r="N144" s="424"/>
      <c r="O144" s="448"/>
      <c r="P144" s="345"/>
      <c r="Q144" s="345"/>
      <c r="R144" s="343"/>
    </row>
    <row r="145" spans="1:18" s="18" customFormat="1" ht="19.5" customHeight="1" x14ac:dyDescent="0.25">
      <c r="A145" s="1256"/>
      <c r="B145" s="643" t="s">
        <v>39</v>
      </c>
      <c r="C145" s="419" t="s">
        <v>818</v>
      </c>
      <c r="D145" s="419" t="s">
        <v>127</v>
      </c>
      <c r="E145" s="421">
        <v>2500000</v>
      </c>
      <c r="F145" s="422"/>
      <c r="G145" s="421">
        <v>2500000</v>
      </c>
      <c r="H145" s="421"/>
      <c r="I145" s="421"/>
      <c r="J145" s="421"/>
      <c r="K145" s="393">
        <f t="shared" si="10"/>
        <v>2500000</v>
      </c>
      <c r="L145" s="393">
        <f t="shared" si="11"/>
        <v>0</v>
      </c>
      <c r="M145" s="424"/>
      <c r="N145" s="424"/>
      <c r="O145" s="448"/>
      <c r="P145" s="345"/>
      <c r="Q145" s="345"/>
      <c r="R145" s="343"/>
    </row>
    <row r="146" spans="1:18" s="18" customFormat="1" ht="19.5" x14ac:dyDescent="0.25">
      <c r="A146" s="1256"/>
      <c r="B146" s="643" t="s">
        <v>44</v>
      </c>
      <c r="C146" s="396" t="s">
        <v>170</v>
      </c>
      <c r="D146" s="615" t="s">
        <v>171</v>
      </c>
      <c r="E146" s="398"/>
      <c r="F146" s="399">
        <v>2267500</v>
      </c>
      <c r="G146" s="398">
        <v>2267500</v>
      </c>
      <c r="H146" s="398"/>
      <c r="I146" s="398"/>
      <c r="J146" s="398"/>
      <c r="K146" s="393">
        <f t="shared" si="10"/>
        <v>2267500</v>
      </c>
      <c r="L146" s="393">
        <f t="shared" si="11"/>
        <v>0</v>
      </c>
      <c r="M146" s="402"/>
      <c r="N146" s="402"/>
      <c r="O146" s="438"/>
      <c r="P146" s="345"/>
      <c r="Q146" s="345"/>
      <c r="R146" s="343"/>
    </row>
    <row r="147" spans="1:18" s="18" customFormat="1" ht="19.5" x14ac:dyDescent="0.25">
      <c r="A147" s="1256"/>
      <c r="B147" s="643" t="s">
        <v>49</v>
      </c>
      <c r="C147" s="396" t="s">
        <v>107</v>
      </c>
      <c r="D147" s="615" t="s">
        <v>108</v>
      </c>
      <c r="E147" s="398">
        <v>11280000</v>
      </c>
      <c r="F147" s="399"/>
      <c r="G147" s="398">
        <v>11280000</v>
      </c>
      <c r="H147" s="398"/>
      <c r="I147" s="398"/>
      <c r="J147" s="398"/>
      <c r="K147" s="393">
        <f t="shared" si="10"/>
        <v>11280000</v>
      </c>
      <c r="L147" s="393">
        <f t="shared" si="11"/>
        <v>0</v>
      </c>
      <c r="M147" s="402"/>
      <c r="N147" s="402"/>
      <c r="O147" s="438"/>
      <c r="P147" s="345"/>
      <c r="Q147" s="345"/>
      <c r="R147" s="343"/>
    </row>
    <row r="148" spans="1:18" s="18" customFormat="1" ht="19.5" x14ac:dyDescent="0.3">
      <c r="A148" s="1256"/>
      <c r="B148" s="642" t="s">
        <v>55</v>
      </c>
      <c r="C148" s="616" t="s">
        <v>261</v>
      </c>
      <c r="D148" s="617" t="s">
        <v>695</v>
      </c>
      <c r="E148" s="618">
        <v>43659000</v>
      </c>
      <c r="F148" s="619">
        <v>41283000</v>
      </c>
      <c r="G148" s="618">
        <v>27783000</v>
      </c>
      <c r="H148" s="618">
        <v>13500000</v>
      </c>
      <c r="I148" s="618"/>
      <c r="J148" s="618"/>
      <c r="K148" s="472">
        <f>SUM(G148:J148)</f>
        <v>41283000</v>
      </c>
      <c r="L148" s="393">
        <f t="shared" si="11"/>
        <v>0</v>
      </c>
      <c r="M148" s="1180" t="s">
        <v>47</v>
      </c>
      <c r="N148" s="1180" t="s">
        <v>819</v>
      </c>
      <c r="O148" s="1181">
        <v>43906</v>
      </c>
      <c r="P148" s="345"/>
      <c r="Q148" s="345"/>
      <c r="R148" s="343"/>
    </row>
    <row r="149" spans="1:18" s="18" customFormat="1" ht="19.5" x14ac:dyDescent="0.3">
      <c r="A149" s="1256"/>
      <c r="B149" s="642" t="s">
        <v>59</v>
      </c>
      <c r="C149" s="620" t="s">
        <v>253</v>
      </c>
      <c r="D149" s="621" t="s">
        <v>162</v>
      </c>
      <c r="E149" s="622">
        <v>13000000</v>
      </c>
      <c r="F149" s="623"/>
      <c r="G149" s="622">
        <v>13000000</v>
      </c>
      <c r="H149" s="622"/>
      <c r="I149" s="622"/>
      <c r="J149" s="622"/>
      <c r="K149" s="472">
        <f>SUM(G149:J149)</f>
        <v>13000000</v>
      </c>
      <c r="L149" s="472">
        <f>IF(F149="",E149-K149,F149-K149)</f>
        <v>0</v>
      </c>
      <c r="M149" s="624"/>
      <c r="N149" s="624"/>
      <c r="O149" s="625"/>
      <c r="P149" s="345"/>
      <c r="Q149" s="345"/>
      <c r="R149" s="343"/>
    </row>
    <row r="150" spans="1:18" s="18" customFormat="1" ht="21" thickBot="1" x14ac:dyDescent="0.3">
      <c r="A150" s="1257"/>
      <c r="B150" s="656"/>
      <c r="C150" s="403"/>
      <c r="D150" s="403"/>
      <c r="E150" s="403"/>
      <c r="F150" s="404"/>
      <c r="G150" s="403"/>
      <c r="H150" s="403"/>
      <c r="I150" s="403"/>
      <c r="J150" s="403"/>
      <c r="K150" s="432">
        <f>SUM(K137:K149)</f>
        <v>249869998</v>
      </c>
      <c r="L150" s="432">
        <f>SUM(L137:L149)</f>
        <v>0</v>
      </c>
      <c r="M150" s="405"/>
      <c r="N150" s="405"/>
      <c r="O150" s="406"/>
      <c r="P150" s="345"/>
      <c r="Q150" s="345"/>
      <c r="R150" s="343"/>
    </row>
    <row r="151" spans="1:18" s="18" customFormat="1" ht="19.5" x14ac:dyDescent="0.3">
      <c r="A151" s="1258" t="s">
        <v>820</v>
      </c>
      <c r="B151" s="645" t="s">
        <v>194</v>
      </c>
      <c r="C151" s="249" t="s">
        <v>175</v>
      </c>
      <c r="D151" s="303" t="s">
        <v>815</v>
      </c>
      <c r="E151" s="251">
        <v>1100000</v>
      </c>
      <c r="F151" s="252">
        <v>1100000</v>
      </c>
      <c r="G151" s="252">
        <v>1100000</v>
      </c>
      <c r="H151" s="251"/>
      <c r="I151" s="251"/>
      <c r="J151" s="251"/>
      <c r="K151" s="248">
        <f>SUM(G151:J151)</f>
        <v>1100000</v>
      </c>
      <c r="L151" s="248">
        <f t="shared" ref="L151:L156" si="12">IF(F151="",E151-K151,F151-K151)</f>
        <v>0</v>
      </c>
      <c r="M151" s="253" t="s">
        <v>821</v>
      </c>
      <c r="N151" s="253"/>
      <c r="O151" s="268"/>
      <c r="P151" s="455" t="s">
        <v>822</v>
      </c>
      <c r="Q151" s="345"/>
      <c r="R151" s="343"/>
    </row>
    <row r="152" spans="1:18" s="18" customFormat="1" ht="19.5" x14ac:dyDescent="0.3">
      <c r="A152" s="1262"/>
      <c r="B152" s="646" t="s">
        <v>196</v>
      </c>
      <c r="C152" s="255" t="s">
        <v>823</v>
      </c>
      <c r="D152" s="256" t="s">
        <v>815</v>
      </c>
      <c r="E152" s="257">
        <v>1904000</v>
      </c>
      <c r="F152" s="243"/>
      <c r="G152" s="257">
        <v>1904000</v>
      </c>
      <c r="H152" s="257"/>
      <c r="I152" s="257"/>
      <c r="J152" s="257"/>
      <c r="K152" s="240">
        <f>SUM(G152:J152)</f>
        <v>1904000</v>
      </c>
      <c r="L152" s="240">
        <f t="shared" si="12"/>
        <v>0</v>
      </c>
      <c r="M152" s="244"/>
      <c r="N152" s="244"/>
      <c r="O152" s="271"/>
      <c r="P152" s="347"/>
      <c r="Q152" s="345"/>
      <c r="R152" s="343"/>
    </row>
    <row r="153" spans="1:18" s="18" customFormat="1" ht="19.5" x14ac:dyDescent="0.3">
      <c r="A153" s="1259"/>
      <c r="B153" s="646" t="s">
        <v>20</v>
      </c>
      <c r="C153" s="255" t="s">
        <v>394</v>
      </c>
      <c r="D153" s="256" t="s">
        <v>824</v>
      </c>
      <c r="E153" s="257">
        <v>21600000</v>
      </c>
      <c r="F153" s="243"/>
      <c r="G153" s="257">
        <v>16600000</v>
      </c>
      <c r="H153" s="257">
        <v>5000000</v>
      </c>
      <c r="I153" s="257"/>
      <c r="J153" s="257"/>
      <c r="K153" s="240">
        <f t="shared" ref="K153:K176" si="13">SUM(G153:J153)</f>
        <v>21600000</v>
      </c>
      <c r="L153" s="240">
        <f t="shared" si="12"/>
        <v>0</v>
      </c>
      <c r="M153" s="244"/>
      <c r="N153" s="244"/>
      <c r="O153" s="258"/>
      <c r="P153" s="467" t="s">
        <v>214</v>
      </c>
      <c r="Q153" s="467">
        <v>900000</v>
      </c>
      <c r="R153" s="343"/>
    </row>
    <row r="154" spans="1:18" s="18" customFormat="1" ht="19.5" x14ac:dyDescent="0.3">
      <c r="A154" s="1259"/>
      <c r="B154" s="646" t="s">
        <v>24</v>
      </c>
      <c r="C154" s="255" t="s">
        <v>31</v>
      </c>
      <c r="D154" s="256" t="s">
        <v>825</v>
      </c>
      <c r="E154" s="257">
        <v>7140000</v>
      </c>
      <c r="F154" s="243">
        <v>19774000</v>
      </c>
      <c r="G154" s="257">
        <v>7140000</v>
      </c>
      <c r="H154" s="257">
        <v>12634000</v>
      </c>
      <c r="I154" s="257"/>
      <c r="J154" s="257"/>
      <c r="K154" s="240">
        <f t="shared" si="13"/>
        <v>19774000</v>
      </c>
      <c r="L154" s="240">
        <f t="shared" si="12"/>
        <v>0</v>
      </c>
      <c r="M154" s="260"/>
      <c r="N154" s="260"/>
      <c r="O154" s="258"/>
      <c r="P154" s="467" t="s">
        <v>97</v>
      </c>
      <c r="Q154" s="467">
        <v>2400000</v>
      </c>
      <c r="R154" s="343"/>
    </row>
    <row r="155" spans="1:18" s="18" customFormat="1" ht="19.5" x14ac:dyDescent="0.3">
      <c r="A155" s="1259"/>
      <c r="B155" s="646" t="s">
        <v>26</v>
      </c>
      <c r="C155" s="255" t="s">
        <v>50</v>
      </c>
      <c r="D155" s="256" t="s">
        <v>61</v>
      </c>
      <c r="E155" s="257">
        <v>78936000</v>
      </c>
      <c r="F155" s="243"/>
      <c r="G155" s="257">
        <v>38918000</v>
      </c>
      <c r="H155" s="257">
        <v>40018000</v>
      </c>
      <c r="I155" s="257"/>
      <c r="J155" s="257"/>
      <c r="K155" s="240">
        <f t="shared" si="13"/>
        <v>78936000</v>
      </c>
      <c r="L155" s="240">
        <f t="shared" si="12"/>
        <v>0</v>
      </c>
      <c r="M155" s="260" t="s">
        <v>826</v>
      </c>
      <c r="N155" s="260"/>
      <c r="O155" s="258"/>
      <c r="P155" s="467" t="s">
        <v>101</v>
      </c>
      <c r="Q155" s="467">
        <v>2700000</v>
      </c>
      <c r="R155" s="343"/>
    </row>
    <row r="156" spans="1:18" s="18" customFormat="1" ht="19.5" x14ac:dyDescent="0.3">
      <c r="A156" s="1259"/>
      <c r="B156" s="646" t="s">
        <v>28</v>
      </c>
      <c r="C156" s="255" t="s">
        <v>50</v>
      </c>
      <c r="D156" s="256" t="s">
        <v>323</v>
      </c>
      <c r="E156" s="257">
        <v>24472800</v>
      </c>
      <c r="F156" s="243"/>
      <c r="G156" s="257">
        <v>17130960</v>
      </c>
      <c r="H156" s="257">
        <v>7341840</v>
      </c>
      <c r="I156" s="257"/>
      <c r="J156" s="257"/>
      <c r="K156" s="240">
        <f t="shared" si="13"/>
        <v>24472800</v>
      </c>
      <c r="L156" s="240">
        <f t="shared" si="12"/>
        <v>0</v>
      </c>
      <c r="M156" s="260" t="s">
        <v>2</v>
      </c>
      <c r="N156" s="260" t="s">
        <v>827</v>
      </c>
      <c r="O156" s="258"/>
      <c r="P156" s="467" t="s">
        <v>2</v>
      </c>
      <c r="Q156" s="467">
        <v>1800000</v>
      </c>
      <c r="R156" s="343"/>
    </row>
    <row r="157" spans="1:18" s="18" customFormat="1" ht="19.5" x14ac:dyDescent="0.3">
      <c r="A157" s="1259"/>
      <c r="B157" s="646" t="s">
        <v>30</v>
      </c>
      <c r="C157" s="255" t="s">
        <v>828</v>
      </c>
      <c r="D157" s="256" t="s">
        <v>829</v>
      </c>
      <c r="E157" s="257"/>
      <c r="F157" s="243"/>
      <c r="G157" s="257">
        <v>294525</v>
      </c>
      <c r="H157" s="257"/>
      <c r="I157" s="257"/>
      <c r="J157" s="257"/>
      <c r="K157" s="240">
        <f t="shared" si="13"/>
        <v>294525</v>
      </c>
      <c r="L157" s="240"/>
      <c r="M157" s="260"/>
      <c r="N157" s="260"/>
      <c r="O157" s="258"/>
      <c r="P157" s="467" t="s">
        <v>830</v>
      </c>
      <c r="Q157" s="467">
        <v>1032000</v>
      </c>
      <c r="R157" s="343"/>
    </row>
    <row r="158" spans="1:18" s="18" customFormat="1" ht="19.5" x14ac:dyDescent="0.3">
      <c r="A158" s="1260"/>
      <c r="B158" s="646" t="s">
        <v>33</v>
      </c>
      <c r="C158" s="255" t="s">
        <v>831</v>
      </c>
      <c r="D158" s="256" t="s">
        <v>549</v>
      </c>
      <c r="E158" s="257"/>
      <c r="F158" s="243"/>
      <c r="G158" s="257">
        <v>2000000</v>
      </c>
      <c r="H158" s="257"/>
      <c r="I158" s="257"/>
      <c r="J158" s="257"/>
      <c r="K158" s="240">
        <f t="shared" si="13"/>
        <v>2000000</v>
      </c>
      <c r="L158" s="240"/>
      <c r="M158" s="260"/>
      <c r="N158" s="260"/>
      <c r="O158" s="258"/>
      <c r="P158" s="467" t="s">
        <v>598</v>
      </c>
      <c r="Q158" s="467">
        <v>300000</v>
      </c>
      <c r="R158" s="343"/>
    </row>
    <row r="159" spans="1:18" s="18" customFormat="1" ht="19.5" x14ac:dyDescent="0.3">
      <c r="A159" s="1260"/>
      <c r="B159" s="646" t="s">
        <v>39</v>
      </c>
      <c r="C159" s="255" t="s">
        <v>92</v>
      </c>
      <c r="D159" s="256" t="s">
        <v>204</v>
      </c>
      <c r="E159" s="257">
        <v>56045000</v>
      </c>
      <c r="F159" s="243">
        <v>69982000</v>
      </c>
      <c r="G159" s="257">
        <v>15285000</v>
      </c>
      <c r="H159" s="257">
        <v>20380000</v>
      </c>
      <c r="I159" s="257">
        <v>34317000</v>
      </c>
      <c r="J159" s="257"/>
      <c r="K159" s="240">
        <f t="shared" si="13"/>
        <v>69982000</v>
      </c>
      <c r="L159" s="240">
        <f t="shared" ref="L159:L175" si="14">IF(F159="",E159-K159,F159-K159)</f>
        <v>0</v>
      </c>
      <c r="M159" s="260" t="s">
        <v>832</v>
      </c>
      <c r="N159" s="260" t="s">
        <v>725</v>
      </c>
      <c r="O159" s="258"/>
      <c r="P159" s="467" t="s">
        <v>789</v>
      </c>
      <c r="Q159" s="467">
        <v>1248000</v>
      </c>
      <c r="R159" s="343"/>
    </row>
    <row r="160" spans="1:18" s="18" customFormat="1" ht="19.5" x14ac:dyDescent="0.3">
      <c r="A160" s="1260"/>
      <c r="B160" s="646" t="s">
        <v>44</v>
      </c>
      <c r="C160" s="255" t="s">
        <v>99</v>
      </c>
      <c r="D160" s="256" t="s">
        <v>100</v>
      </c>
      <c r="E160" s="257">
        <v>139717600</v>
      </c>
      <c r="F160" s="243">
        <v>139717600</v>
      </c>
      <c r="G160" s="257">
        <v>41915280</v>
      </c>
      <c r="H160" s="257">
        <v>97802320</v>
      </c>
      <c r="I160" s="257"/>
      <c r="J160" s="257"/>
      <c r="K160" s="240">
        <f t="shared" si="13"/>
        <v>139717600</v>
      </c>
      <c r="L160" s="240">
        <f t="shared" si="14"/>
        <v>0</v>
      </c>
      <c r="M160" s="260" t="s">
        <v>833</v>
      </c>
      <c r="N160" s="260"/>
      <c r="O160" s="258"/>
      <c r="P160" s="345"/>
      <c r="Q160" s="345"/>
      <c r="R160" s="343"/>
    </row>
    <row r="161" spans="1:18" s="18" customFormat="1" ht="19.5" x14ac:dyDescent="0.3">
      <c r="A161" s="1260"/>
      <c r="B161" s="646" t="s">
        <v>49</v>
      </c>
      <c r="C161" s="255" t="s">
        <v>514</v>
      </c>
      <c r="D161" s="256" t="s">
        <v>114</v>
      </c>
      <c r="E161" s="257">
        <v>6714000</v>
      </c>
      <c r="F161" s="243"/>
      <c r="G161" s="257">
        <v>6714000</v>
      </c>
      <c r="H161" s="257"/>
      <c r="I161" s="257"/>
      <c r="J161" s="257"/>
      <c r="K161" s="240">
        <f t="shared" si="13"/>
        <v>6714000</v>
      </c>
      <c r="L161" s="240">
        <f t="shared" si="14"/>
        <v>0</v>
      </c>
      <c r="M161" s="260"/>
      <c r="N161" s="260"/>
      <c r="O161" s="258"/>
      <c r="P161" s="345"/>
      <c r="Q161" s="345"/>
      <c r="R161" s="343"/>
    </row>
    <row r="162" spans="1:18" s="18" customFormat="1" ht="19.5" x14ac:dyDescent="0.3">
      <c r="A162" s="1260"/>
      <c r="B162" s="646" t="s">
        <v>55</v>
      </c>
      <c r="C162" s="255" t="s">
        <v>107</v>
      </c>
      <c r="D162" s="256" t="s">
        <v>341</v>
      </c>
      <c r="E162" s="257">
        <v>4800000</v>
      </c>
      <c r="F162" s="243">
        <v>4800000</v>
      </c>
      <c r="G162" s="257">
        <v>2800000</v>
      </c>
      <c r="H162" s="257">
        <v>2000000</v>
      </c>
      <c r="I162" s="257"/>
      <c r="J162" s="257"/>
      <c r="K162" s="240">
        <f t="shared" si="13"/>
        <v>4800000</v>
      </c>
      <c r="L162" s="240">
        <f t="shared" si="14"/>
        <v>0</v>
      </c>
      <c r="M162" s="260"/>
      <c r="N162" s="260"/>
      <c r="O162" s="258"/>
      <c r="P162" s="345"/>
      <c r="Q162" s="345"/>
      <c r="R162" s="343"/>
    </row>
    <row r="163" spans="1:18" s="18" customFormat="1" ht="19.5" x14ac:dyDescent="0.3">
      <c r="A163" s="1260"/>
      <c r="B163" s="646" t="s">
        <v>59</v>
      </c>
      <c r="C163" s="255" t="s">
        <v>834</v>
      </c>
      <c r="D163" s="256" t="s">
        <v>273</v>
      </c>
      <c r="E163" s="257">
        <v>8566950</v>
      </c>
      <c r="F163" s="243">
        <v>20546400</v>
      </c>
      <c r="G163" s="257">
        <v>8566950</v>
      </c>
      <c r="H163" s="257">
        <v>11980400</v>
      </c>
      <c r="I163" s="257">
        <v>-950</v>
      </c>
      <c r="J163" s="257"/>
      <c r="K163" s="240">
        <f t="shared" si="13"/>
        <v>20546400</v>
      </c>
      <c r="L163" s="240">
        <f t="shared" si="14"/>
        <v>0</v>
      </c>
      <c r="M163" s="260"/>
      <c r="N163" s="260"/>
      <c r="O163" s="258"/>
      <c r="P163" s="345"/>
      <c r="Q163" s="345"/>
      <c r="R163" s="343"/>
    </row>
    <row r="164" spans="1:18" s="18" customFormat="1" ht="19.5" x14ac:dyDescent="0.3">
      <c r="A164" s="1260"/>
      <c r="B164" s="646" t="s">
        <v>63</v>
      </c>
      <c r="C164" s="255" t="s">
        <v>835</v>
      </c>
      <c r="D164" s="256" t="s">
        <v>836</v>
      </c>
      <c r="E164" s="257">
        <v>3696000</v>
      </c>
      <c r="F164" s="243"/>
      <c r="G164" s="257">
        <v>3696000</v>
      </c>
      <c r="H164" s="257"/>
      <c r="I164" s="257"/>
      <c r="J164" s="257"/>
      <c r="K164" s="240">
        <f t="shared" si="13"/>
        <v>3696000</v>
      </c>
      <c r="L164" s="240">
        <f t="shared" si="14"/>
        <v>0</v>
      </c>
      <c r="M164" s="260" t="s">
        <v>837</v>
      </c>
      <c r="N164" s="260"/>
      <c r="O164" s="258"/>
      <c r="P164" s="345"/>
      <c r="Q164" s="345"/>
      <c r="R164" s="343"/>
    </row>
    <row r="165" spans="1:18" s="18" customFormat="1" ht="19.5" x14ac:dyDescent="0.3">
      <c r="A165" s="1260"/>
      <c r="B165" s="646" t="s">
        <v>67</v>
      </c>
      <c r="C165" s="255" t="s">
        <v>838</v>
      </c>
      <c r="D165" s="256"/>
      <c r="E165" s="257">
        <v>1440750</v>
      </c>
      <c r="F165" s="243"/>
      <c r="G165" s="257">
        <v>1440750</v>
      </c>
      <c r="H165" s="257"/>
      <c r="I165" s="257"/>
      <c r="J165" s="257"/>
      <c r="K165" s="240">
        <f t="shared" si="13"/>
        <v>1440750</v>
      </c>
      <c r="L165" s="240">
        <f t="shared" si="14"/>
        <v>0</v>
      </c>
      <c r="M165" s="260"/>
      <c r="N165" s="260"/>
      <c r="O165" s="258"/>
      <c r="P165" s="345"/>
      <c r="Q165" s="345"/>
      <c r="R165" s="343"/>
    </row>
    <row r="166" spans="1:18" s="18" customFormat="1" ht="19.5" x14ac:dyDescent="0.3">
      <c r="A166" s="1260"/>
      <c r="B166" s="646" t="s">
        <v>74</v>
      </c>
      <c r="C166" s="255" t="s">
        <v>839</v>
      </c>
      <c r="D166" s="256" t="s">
        <v>840</v>
      </c>
      <c r="E166" s="257"/>
      <c r="F166" s="243">
        <v>3824000</v>
      </c>
      <c r="G166" s="257">
        <v>3824000</v>
      </c>
      <c r="H166" s="257"/>
      <c r="I166" s="257"/>
      <c r="J166" s="257"/>
      <c r="K166" s="240">
        <f t="shared" si="13"/>
        <v>3824000</v>
      </c>
      <c r="L166" s="240">
        <f t="shared" si="14"/>
        <v>0</v>
      </c>
      <c r="M166" s="260" t="s">
        <v>841</v>
      </c>
      <c r="N166" s="260"/>
      <c r="O166" s="271"/>
      <c r="P166" s="345"/>
      <c r="Q166" s="345"/>
      <c r="R166" s="343"/>
    </row>
    <row r="167" spans="1:18" s="18" customFormat="1" ht="19.5" x14ac:dyDescent="0.3">
      <c r="A167" s="1260"/>
      <c r="B167" s="653" t="s">
        <v>78</v>
      </c>
      <c r="C167" s="536" t="s">
        <v>842</v>
      </c>
      <c r="D167" s="537" t="s">
        <v>258</v>
      </c>
      <c r="E167" s="482"/>
      <c r="F167" s="325" t="s">
        <v>23</v>
      </c>
      <c r="G167" s="482">
        <v>3859649</v>
      </c>
      <c r="H167" s="482"/>
      <c r="I167" s="482"/>
      <c r="J167" s="482"/>
      <c r="K167" s="322">
        <f t="shared" si="13"/>
        <v>3859649</v>
      </c>
      <c r="L167" s="322"/>
      <c r="M167" s="519"/>
      <c r="N167" s="519"/>
      <c r="O167" s="514"/>
      <c r="P167" s="345"/>
      <c r="Q167" s="345"/>
      <c r="R167" s="343"/>
    </row>
    <row r="168" spans="1:18" s="18" customFormat="1" ht="19.5" x14ac:dyDescent="0.3">
      <c r="A168" s="1260"/>
      <c r="B168" s="646" t="s">
        <v>83</v>
      </c>
      <c r="C168" s="315" t="s">
        <v>769</v>
      </c>
      <c r="D168" s="349" t="s">
        <v>229</v>
      </c>
      <c r="E168" s="300">
        <v>14018000</v>
      </c>
      <c r="F168" s="301"/>
      <c r="G168" s="300">
        <v>14018000</v>
      </c>
      <c r="H168" s="300"/>
      <c r="I168" s="300"/>
      <c r="J168" s="300"/>
      <c r="K168" s="316">
        <f t="shared" si="13"/>
        <v>14018000</v>
      </c>
      <c r="L168" s="240">
        <f t="shared" si="14"/>
        <v>0</v>
      </c>
      <c r="M168" s="260" t="s">
        <v>843</v>
      </c>
      <c r="N168" s="260" t="s">
        <v>844</v>
      </c>
      <c r="O168" s="271">
        <v>43915</v>
      </c>
      <c r="P168" s="345"/>
      <c r="Q168" s="345"/>
      <c r="R168" s="343"/>
    </row>
    <row r="169" spans="1:18" s="18" customFormat="1" ht="19.5" x14ac:dyDescent="0.3">
      <c r="A169" s="1260"/>
      <c r="B169" s="646" t="s">
        <v>87</v>
      </c>
      <c r="C169" s="315" t="s">
        <v>845</v>
      </c>
      <c r="D169" s="349" t="s">
        <v>846</v>
      </c>
      <c r="E169" s="300">
        <v>13352000</v>
      </c>
      <c r="F169" s="301"/>
      <c r="G169" s="300">
        <v>13352000</v>
      </c>
      <c r="H169" s="300"/>
      <c r="I169" s="300"/>
      <c r="J169" s="300"/>
      <c r="K169" s="316">
        <f t="shared" si="13"/>
        <v>13352000</v>
      </c>
      <c r="L169" s="240">
        <f t="shared" si="14"/>
        <v>0</v>
      </c>
      <c r="M169" s="317"/>
      <c r="N169" s="317"/>
      <c r="O169" s="449"/>
      <c r="P169" s="345"/>
      <c r="Q169" s="345"/>
      <c r="R169" s="343"/>
    </row>
    <row r="170" spans="1:18" s="18" customFormat="1" ht="21.75" customHeight="1" x14ac:dyDescent="0.3">
      <c r="A170" s="1260"/>
      <c r="B170" s="646" t="s">
        <v>91</v>
      </c>
      <c r="C170" s="315" t="s">
        <v>158</v>
      </c>
      <c r="D170" s="349" t="s">
        <v>441</v>
      </c>
      <c r="E170" s="300">
        <v>3542000</v>
      </c>
      <c r="F170" s="301"/>
      <c r="G170" s="300">
        <v>3542000</v>
      </c>
      <c r="H170" s="300"/>
      <c r="I170" s="300"/>
      <c r="J170" s="300"/>
      <c r="K170" s="316">
        <f t="shared" si="13"/>
        <v>3542000</v>
      </c>
      <c r="L170" s="240">
        <f t="shared" si="14"/>
        <v>0</v>
      </c>
      <c r="M170" s="317" t="s">
        <v>847</v>
      </c>
      <c r="N170" s="317"/>
      <c r="O170" s="449"/>
      <c r="P170" s="345"/>
      <c r="Q170" s="345"/>
      <c r="R170" s="343"/>
    </row>
    <row r="171" spans="1:18" s="18" customFormat="1" ht="21.75" customHeight="1" x14ac:dyDescent="0.3">
      <c r="A171" s="1260"/>
      <c r="B171" s="646" t="s">
        <v>95</v>
      </c>
      <c r="C171" s="315" t="s">
        <v>118</v>
      </c>
      <c r="D171" s="349" t="s">
        <v>301</v>
      </c>
      <c r="E171" s="300">
        <v>44855950</v>
      </c>
      <c r="F171" s="301"/>
      <c r="G171" s="300">
        <v>34855950</v>
      </c>
      <c r="H171" s="300">
        <v>10000000</v>
      </c>
      <c r="I171" s="300"/>
      <c r="J171" s="300"/>
      <c r="K171" s="316">
        <f t="shared" si="13"/>
        <v>44855950</v>
      </c>
      <c r="L171" s="240">
        <f t="shared" si="14"/>
        <v>0</v>
      </c>
      <c r="M171" s="317"/>
      <c r="N171" s="317"/>
      <c r="O171" s="449"/>
      <c r="P171" s="345"/>
      <c r="Q171" s="345"/>
      <c r="R171" s="343"/>
    </row>
    <row r="172" spans="1:18" s="18" customFormat="1" ht="21.75" customHeight="1" x14ac:dyDescent="0.3">
      <c r="A172" s="1260"/>
      <c r="B172" s="646" t="s">
        <v>98</v>
      </c>
      <c r="C172" s="315" t="s">
        <v>254</v>
      </c>
      <c r="D172" s="349" t="s">
        <v>299</v>
      </c>
      <c r="E172" s="300">
        <v>660000</v>
      </c>
      <c r="F172" s="301"/>
      <c r="G172" s="300">
        <v>660000</v>
      </c>
      <c r="H172" s="300"/>
      <c r="I172" s="300"/>
      <c r="J172" s="300"/>
      <c r="K172" s="316">
        <f t="shared" si="13"/>
        <v>660000</v>
      </c>
      <c r="L172" s="240">
        <f t="shared" si="14"/>
        <v>0</v>
      </c>
      <c r="M172" s="317"/>
      <c r="N172" s="317"/>
      <c r="O172" s="449"/>
      <c r="P172" s="345"/>
      <c r="Q172" s="345"/>
      <c r="R172" s="343"/>
    </row>
    <row r="173" spans="1:18" s="18" customFormat="1" ht="21.75" customHeight="1" x14ac:dyDescent="0.3">
      <c r="A173" s="1260"/>
      <c r="B173" s="646" t="s">
        <v>102</v>
      </c>
      <c r="C173" s="315" t="s">
        <v>170</v>
      </c>
      <c r="D173" s="483" t="s">
        <v>171</v>
      </c>
      <c r="E173" s="300"/>
      <c r="F173" s="301">
        <v>33332000</v>
      </c>
      <c r="G173" s="300">
        <v>33332000</v>
      </c>
      <c r="H173" s="300"/>
      <c r="I173" s="300"/>
      <c r="J173" s="300"/>
      <c r="K173" s="316">
        <f t="shared" si="13"/>
        <v>33332000</v>
      </c>
      <c r="L173" s="240">
        <f t="shared" si="14"/>
        <v>0</v>
      </c>
      <c r="M173" s="317"/>
      <c r="N173" s="317"/>
      <c r="O173" s="449"/>
      <c r="P173" s="345"/>
      <c r="Q173" s="345"/>
      <c r="R173" s="343"/>
    </row>
    <row r="174" spans="1:18" s="18" customFormat="1" ht="21.75" customHeight="1" x14ac:dyDescent="0.3">
      <c r="A174" s="1260"/>
      <c r="B174" s="646" t="s">
        <v>106</v>
      </c>
      <c r="C174" s="315" t="s">
        <v>250</v>
      </c>
      <c r="D174" s="483" t="s">
        <v>251</v>
      </c>
      <c r="E174" s="300">
        <v>5280000</v>
      </c>
      <c r="F174" s="301"/>
      <c r="G174" s="300">
        <v>5280000</v>
      </c>
      <c r="H174" s="300"/>
      <c r="I174" s="300"/>
      <c r="J174" s="300"/>
      <c r="K174" s="316">
        <f t="shared" si="13"/>
        <v>5280000</v>
      </c>
      <c r="L174" s="240">
        <f t="shared" si="14"/>
        <v>0</v>
      </c>
      <c r="M174" s="317" t="s">
        <v>848</v>
      </c>
      <c r="N174" s="317"/>
      <c r="O174" s="449"/>
      <c r="P174" s="345"/>
      <c r="Q174" s="345"/>
      <c r="R174" s="343"/>
    </row>
    <row r="175" spans="1:18" s="18" customFormat="1" ht="21.75" customHeight="1" x14ac:dyDescent="0.3">
      <c r="A175" s="1260"/>
      <c r="B175" s="646" t="s">
        <v>109</v>
      </c>
      <c r="C175" s="315" t="s">
        <v>849</v>
      </c>
      <c r="D175" s="483" t="s">
        <v>195</v>
      </c>
      <c r="E175" s="300">
        <v>2060000</v>
      </c>
      <c r="F175" s="301"/>
      <c r="G175" s="300">
        <v>2060000</v>
      </c>
      <c r="H175" s="300"/>
      <c r="I175" s="300"/>
      <c r="J175" s="300"/>
      <c r="K175" s="316">
        <f t="shared" si="13"/>
        <v>2060000</v>
      </c>
      <c r="L175" s="240">
        <f t="shared" si="14"/>
        <v>0</v>
      </c>
      <c r="M175" s="317"/>
      <c r="N175" s="317"/>
      <c r="O175" s="449"/>
      <c r="P175" s="345"/>
      <c r="Q175" s="345"/>
      <c r="R175" s="343"/>
    </row>
    <row r="176" spans="1:18" s="18" customFormat="1" ht="21.75" customHeight="1" x14ac:dyDescent="0.3">
      <c r="A176" s="1260"/>
      <c r="B176" s="646" t="s">
        <v>112</v>
      </c>
      <c r="C176" s="255" t="s">
        <v>842</v>
      </c>
      <c r="D176" s="483" t="s">
        <v>526</v>
      </c>
      <c r="E176" s="300"/>
      <c r="F176" s="301"/>
      <c r="G176" s="300">
        <v>7685000</v>
      </c>
      <c r="H176" s="300">
        <v>950500</v>
      </c>
      <c r="I176" s="300"/>
      <c r="J176" s="300"/>
      <c r="K176" s="316">
        <f t="shared" si="13"/>
        <v>8635500</v>
      </c>
      <c r="L176" s="316"/>
      <c r="M176" s="317"/>
      <c r="N176" s="317"/>
      <c r="O176" s="449"/>
      <c r="P176" s="345"/>
      <c r="Q176" s="345"/>
      <c r="R176" s="343"/>
    </row>
    <row r="177" spans="1:18" s="18" customFormat="1" ht="21" thickBot="1" x14ac:dyDescent="0.3">
      <c r="A177" s="1261"/>
      <c r="B177" s="657"/>
      <c r="C177" s="261"/>
      <c r="D177" s="261"/>
      <c r="E177" s="261"/>
      <c r="F177" s="262"/>
      <c r="G177" s="261"/>
      <c r="H177" s="261"/>
      <c r="I177" s="261"/>
      <c r="J177" s="261"/>
      <c r="K177" s="434">
        <f>SUM(K151:K176)</f>
        <v>530397174</v>
      </c>
      <c r="L177" s="434">
        <f>SUM(L151:L176)</f>
        <v>0</v>
      </c>
      <c r="M177" s="263"/>
      <c r="N177" s="263"/>
      <c r="O177" s="264"/>
      <c r="Q177" s="345"/>
      <c r="R177" s="343"/>
    </row>
    <row r="178" spans="1:18" s="18" customFormat="1" ht="19.5" x14ac:dyDescent="0.3">
      <c r="A178" s="1254" t="s">
        <v>850</v>
      </c>
      <c r="B178" s="651" t="s">
        <v>194</v>
      </c>
      <c r="C178" s="389" t="s">
        <v>175</v>
      </c>
      <c r="D178" s="390" t="s">
        <v>815</v>
      </c>
      <c r="E178" s="391">
        <v>1777332.66</v>
      </c>
      <c r="F178" s="392">
        <v>1777333</v>
      </c>
      <c r="G178" s="392">
        <v>1777333</v>
      </c>
      <c r="H178" s="391"/>
      <c r="I178" s="391"/>
      <c r="J178" s="391"/>
      <c r="K178" s="388">
        <f t="shared" ref="K178:K207" si="15">SUM(G178:J178)</f>
        <v>1777333</v>
      </c>
      <c r="L178" s="388">
        <f>IF(F178="",E178-K178,F178-K178)</f>
        <v>0</v>
      </c>
      <c r="M178" s="394" t="s">
        <v>851</v>
      </c>
      <c r="N178" s="394"/>
      <c r="O178" s="473"/>
      <c r="P178" s="455" t="s">
        <v>852</v>
      </c>
      <c r="R178" s="343"/>
    </row>
    <row r="179" spans="1:18" s="18" customFormat="1" ht="19.5" x14ac:dyDescent="0.3">
      <c r="A179" s="1255"/>
      <c r="B179" s="643" t="s">
        <v>196</v>
      </c>
      <c r="C179" s="396" t="s">
        <v>510</v>
      </c>
      <c r="D179" s="397" t="s">
        <v>258</v>
      </c>
      <c r="E179" s="398"/>
      <c r="F179" s="399"/>
      <c r="G179" s="398">
        <v>17548000</v>
      </c>
      <c r="H179" s="398"/>
      <c r="I179" s="398"/>
      <c r="J179" s="398"/>
      <c r="K179" s="393">
        <f t="shared" si="15"/>
        <v>17548000</v>
      </c>
      <c r="L179" s="393"/>
      <c r="M179" s="402"/>
      <c r="N179" s="402"/>
      <c r="O179" s="401"/>
      <c r="P179" s="345" t="s">
        <v>214</v>
      </c>
      <c r="Q179" s="345">
        <v>3660000</v>
      </c>
      <c r="R179" s="343"/>
    </row>
    <row r="180" spans="1:18" s="18" customFormat="1" ht="19.5" x14ac:dyDescent="0.3">
      <c r="A180" s="1255"/>
      <c r="B180" s="643" t="s">
        <v>20</v>
      </c>
      <c r="C180" s="396" t="s">
        <v>31</v>
      </c>
      <c r="D180" s="397" t="s">
        <v>195</v>
      </c>
      <c r="E180" s="398">
        <v>123474500</v>
      </c>
      <c r="F180" s="399">
        <f>114376000+29214000</f>
        <v>143590000</v>
      </c>
      <c r="G180" s="398">
        <v>30000000</v>
      </c>
      <c r="H180" s="398">
        <v>50000000</v>
      </c>
      <c r="I180" s="398">
        <v>63590000</v>
      </c>
      <c r="J180" s="398"/>
      <c r="K180" s="393">
        <f t="shared" si="15"/>
        <v>143590000</v>
      </c>
      <c r="L180" s="393">
        <f t="shared" ref="L180:L188" si="16">IF(F180="",E180-K180,F180-K180)</f>
        <v>0</v>
      </c>
      <c r="M180" s="402"/>
      <c r="N180" s="402"/>
      <c r="O180" s="401"/>
      <c r="P180" s="345" t="s">
        <v>97</v>
      </c>
      <c r="Q180" s="345">
        <v>6160000</v>
      </c>
      <c r="R180" s="343"/>
    </row>
    <row r="181" spans="1:18" s="18" customFormat="1" ht="19.5" x14ac:dyDescent="0.3">
      <c r="A181" s="1255"/>
      <c r="B181" s="643" t="s">
        <v>24</v>
      </c>
      <c r="C181" s="396" t="s">
        <v>215</v>
      </c>
      <c r="D181" s="397" t="s">
        <v>853</v>
      </c>
      <c r="E181" s="398">
        <v>159541961</v>
      </c>
      <c r="F181" s="399">
        <v>173442227</v>
      </c>
      <c r="G181" s="398">
        <v>79770980</v>
      </c>
      <c r="H181" s="398">
        <v>93671247</v>
      </c>
      <c r="I181" s="398"/>
      <c r="J181" s="398"/>
      <c r="K181" s="393">
        <f t="shared" si="15"/>
        <v>173442227</v>
      </c>
      <c r="L181" s="393">
        <f t="shared" si="16"/>
        <v>0</v>
      </c>
      <c r="M181" s="402" t="s">
        <v>854</v>
      </c>
      <c r="N181" s="402"/>
      <c r="O181" s="401"/>
      <c r="P181" s="345" t="s">
        <v>101</v>
      </c>
      <c r="Q181" s="345">
        <v>4185000</v>
      </c>
      <c r="R181" s="343"/>
    </row>
    <row r="182" spans="1:18" s="18" customFormat="1" ht="19.5" x14ac:dyDescent="0.3">
      <c r="A182" s="1255"/>
      <c r="B182" s="643" t="s">
        <v>26</v>
      </c>
      <c r="C182" s="396" t="s">
        <v>427</v>
      </c>
      <c r="D182" s="397" t="s">
        <v>855</v>
      </c>
      <c r="E182" s="398">
        <v>106370000</v>
      </c>
      <c r="F182" s="399"/>
      <c r="G182" s="398">
        <v>55844250</v>
      </c>
      <c r="H182" s="465"/>
      <c r="I182" s="398"/>
      <c r="J182" s="398"/>
      <c r="K182" s="393">
        <f t="shared" si="15"/>
        <v>55844250</v>
      </c>
      <c r="L182" s="393">
        <f t="shared" si="16"/>
        <v>50525750</v>
      </c>
      <c r="M182" s="402" t="s">
        <v>47</v>
      </c>
      <c r="N182" s="402" t="s">
        <v>856</v>
      </c>
      <c r="O182" s="438">
        <v>43908</v>
      </c>
      <c r="P182" s="345" t="s">
        <v>596</v>
      </c>
      <c r="Q182" s="345">
        <v>4060000</v>
      </c>
      <c r="R182" s="343"/>
    </row>
    <row r="183" spans="1:18" s="18" customFormat="1" ht="19.5" x14ac:dyDescent="0.3">
      <c r="A183" s="1255"/>
      <c r="B183" s="643" t="s">
        <v>28</v>
      </c>
      <c r="C183" s="396" t="s">
        <v>155</v>
      </c>
      <c r="D183" s="397" t="s">
        <v>156</v>
      </c>
      <c r="E183" s="398"/>
      <c r="F183" s="399">
        <v>51683600</v>
      </c>
      <c r="G183" s="398">
        <v>4080000</v>
      </c>
      <c r="H183" s="398">
        <v>17200000</v>
      </c>
      <c r="I183" s="398">
        <v>30403600</v>
      </c>
      <c r="J183" s="398"/>
      <c r="K183" s="393">
        <f t="shared" si="15"/>
        <v>51683600</v>
      </c>
      <c r="L183" s="393">
        <f t="shared" si="16"/>
        <v>0</v>
      </c>
      <c r="M183" s="402"/>
      <c r="N183" s="402"/>
      <c r="O183" s="438"/>
      <c r="P183" s="345" t="s">
        <v>105</v>
      </c>
      <c r="Q183" s="345">
        <v>3031500</v>
      </c>
      <c r="R183" s="343"/>
    </row>
    <row r="184" spans="1:18" s="18" customFormat="1" ht="19.5" x14ac:dyDescent="0.3">
      <c r="A184" s="1255"/>
      <c r="B184" s="643" t="s">
        <v>30</v>
      </c>
      <c r="C184" s="396" t="s">
        <v>164</v>
      </c>
      <c r="D184" s="397" t="s">
        <v>165</v>
      </c>
      <c r="E184" s="398">
        <v>114900000</v>
      </c>
      <c r="F184" s="399">
        <v>174295000</v>
      </c>
      <c r="G184" s="398">
        <v>45960000</v>
      </c>
      <c r="H184" s="398">
        <v>71904000</v>
      </c>
      <c r="I184" s="398">
        <v>56431000</v>
      </c>
      <c r="J184" s="398"/>
      <c r="K184" s="393">
        <f t="shared" si="15"/>
        <v>174295000</v>
      </c>
      <c r="L184" s="393">
        <f t="shared" si="16"/>
        <v>0</v>
      </c>
      <c r="M184" s="402"/>
      <c r="N184" s="402"/>
      <c r="O184" s="438"/>
      <c r="P184" s="345" t="s">
        <v>598</v>
      </c>
      <c r="Q184" s="345">
        <v>2720000</v>
      </c>
      <c r="R184" s="343"/>
    </row>
    <row r="185" spans="1:18" s="18" customFormat="1" ht="19.5" x14ac:dyDescent="0.3">
      <c r="A185" s="1255"/>
      <c r="B185" s="643" t="s">
        <v>33</v>
      </c>
      <c r="C185" s="396" t="s">
        <v>167</v>
      </c>
      <c r="D185" s="397" t="s">
        <v>708</v>
      </c>
      <c r="E185" s="398">
        <v>3970000</v>
      </c>
      <c r="F185" s="399"/>
      <c r="G185" s="398">
        <v>3970000</v>
      </c>
      <c r="H185" s="398"/>
      <c r="I185" s="398"/>
      <c r="J185" s="398"/>
      <c r="K185" s="393">
        <f t="shared" si="15"/>
        <v>3970000</v>
      </c>
      <c r="L185" s="393">
        <f t="shared" si="16"/>
        <v>0</v>
      </c>
      <c r="M185" s="402"/>
      <c r="N185" s="402"/>
      <c r="O185" s="438"/>
      <c r="P185" s="345" t="s">
        <v>789</v>
      </c>
      <c r="Q185" s="345">
        <v>4158000</v>
      </c>
      <c r="R185" s="343"/>
    </row>
    <row r="186" spans="1:18" s="18" customFormat="1" ht="19.5" x14ac:dyDescent="0.3">
      <c r="A186" s="1255"/>
      <c r="B186" s="643" t="s">
        <v>39</v>
      </c>
      <c r="C186" s="396" t="s">
        <v>161</v>
      </c>
      <c r="D186" s="397" t="s">
        <v>162</v>
      </c>
      <c r="E186" s="398">
        <v>144000000</v>
      </c>
      <c r="F186" s="399">
        <v>144000000</v>
      </c>
      <c r="G186" s="398">
        <v>72000000</v>
      </c>
      <c r="H186" s="398">
        <v>72000000</v>
      </c>
      <c r="I186" s="398"/>
      <c r="J186" s="398"/>
      <c r="K186" s="393">
        <f t="shared" si="15"/>
        <v>144000000</v>
      </c>
      <c r="L186" s="393">
        <f t="shared" si="16"/>
        <v>0</v>
      </c>
      <c r="M186" s="402"/>
      <c r="N186" s="402" t="s">
        <v>801</v>
      </c>
      <c r="O186" s="678">
        <v>43876</v>
      </c>
      <c r="P186" s="345" t="s">
        <v>765</v>
      </c>
      <c r="Q186" s="345">
        <v>4236000</v>
      </c>
      <c r="R186" s="343"/>
    </row>
    <row r="187" spans="1:18" s="18" customFormat="1" ht="19.5" x14ac:dyDescent="0.3">
      <c r="A187" s="1255"/>
      <c r="B187" s="643" t="s">
        <v>44</v>
      </c>
      <c r="C187" s="418" t="s">
        <v>346</v>
      </c>
      <c r="D187" s="444" t="s">
        <v>857</v>
      </c>
      <c r="E187" s="399">
        <v>80787830</v>
      </c>
      <c r="F187" s="399"/>
      <c r="G187" s="399">
        <v>40393915</v>
      </c>
      <c r="H187" s="399"/>
      <c r="I187" s="399"/>
      <c r="J187" s="399"/>
      <c r="K187" s="399">
        <f t="shared" si="15"/>
        <v>40393915</v>
      </c>
      <c r="L187" s="399">
        <f t="shared" si="16"/>
        <v>40393915</v>
      </c>
      <c r="M187" s="402"/>
      <c r="N187" s="402"/>
      <c r="O187" s="401"/>
      <c r="P187" s="345" t="s">
        <v>599</v>
      </c>
      <c r="Q187" s="345">
        <v>3692000</v>
      </c>
      <c r="R187" s="343"/>
    </row>
    <row r="188" spans="1:18" s="18" customFormat="1" ht="19.5" x14ac:dyDescent="0.3">
      <c r="A188" s="1256"/>
      <c r="B188" s="643" t="s">
        <v>49</v>
      </c>
      <c r="C188" s="426" t="s">
        <v>858</v>
      </c>
      <c r="D188" s="447" t="s">
        <v>859</v>
      </c>
      <c r="E188" s="422">
        <v>135000000</v>
      </c>
      <c r="F188" s="422"/>
      <c r="G188" s="422">
        <v>40500000</v>
      </c>
      <c r="H188" s="422">
        <v>54000000</v>
      </c>
      <c r="I188" s="422"/>
      <c r="J188" s="422"/>
      <c r="K188" s="399">
        <f t="shared" si="15"/>
        <v>94500000</v>
      </c>
      <c r="L188" s="399">
        <f t="shared" si="16"/>
        <v>40500000</v>
      </c>
      <c r="M188" s="424"/>
      <c r="N188" s="424" t="s">
        <v>860</v>
      </c>
      <c r="O188" s="448">
        <v>43909</v>
      </c>
      <c r="P188" s="345" t="s">
        <v>600</v>
      </c>
      <c r="Q188" s="345">
        <v>940000</v>
      </c>
      <c r="R188" s="343"/>
    </row>
    <row r="189" spans="1:18" s="544" customFormat="1" ht="19.5" x14ac:dyDescent="0.3">
      <c r="A189" s="1256"/>
      <c r="B189" s="643" t="s">
        <v>55</v>
      </c>
      <c r="C189" s="426" t="s">
        <v>257</v>
      </c>
      <c r="D189" s="447" t="s">
        <v>258</v>
      </c>
      <c r="E189" s="422"/>
      <c r="F189" s="422" t="s">
        <v>23</v>
      </c>
      <c r="G189" s="422">
        <v>29114267</v>
      </c>
      <c r="H189" s="422"/>
      <c r="I189" s="422"/>
      <c r="J189" s="422"/>
      <c r="K189" s="399">
        <f t="shared" si="15"/>
        <v>29114267</v>
      </c>
      <c r="L189" s="422"/>
      <c r="M189" s="424"/>
      <c r="N189" s="424"/>
      <c r="O189" s="448"/>
      <c r="P189" s="542" t="s">
        <v>719</v>
      </c>
      <c r="Q189" s="542">
        <v>1290000</v>
      </c>
      <c r="R189" s="543"/>
    </row>
    <row r="190" spans="1:18" s="18" customFormat="1" ht="19.5" x14ac:dyDescent="0.3">
      <c r="A190" s="1256"/>
      <c r="B190" s="643" t="s">
        <v>59</v>
      </c>
      <c r="C190" s="426" t="s">
        <v>861</v>
      </c>
      <c r="D190" s="447" t="s">
        <v>862</v>
      </c>
      <c r="E190" s="422"/>
      <c r="F190" s="422"/>
      <c r="G190" s="422">
        <v>50000</v>
      </c>
      <c r="H190" s="422"/>
      <c r="I190" s="422"/>
      <c r="J190" s="422"/>
      <c r="K190" s="399">
        <f t="shared" si="15"/>
        <v>50000</v>
      </c>
      <c r="L190" s="422"/>
      <c r="M190" s="424"/>
      <c r="N190" s="424"/>
      <c r="O190" s="448"/>
      <c r="P190" s="345" t="s">
        <v>701</v>
      </c>
      <c r="Q190" s="345">
        <v>500000</v>
      </c>
      <c r="R190" s="343"/>
    </row>
    <row r="191" spans="1:18" s="18" customFormat="1" ht="19.5" x14ac:dyDescent="0.3">
      <c r="A191" s="1256"/>
      <c r="B191" s="643" t="s">
        <v>63</v>
      </c>
      <c r="C191" s="426" t="s">
        <v>828</v>
      </c>
      <c r="D191" s="447" t="s">
        <v>863</v>
      </c>
      <c r="E191" s="422"/>
      <c r="F191" s="422"/>
      <c r="G191" s="422">
        <v>180000</v>
      </c>
      <c r="H191" s="422"/>
      <c r="I191" s="422"/>
      <c r="J191" s="422"/>
      <c r="K191" s="422">
        <f t="shared" si="15"/>
        <v>180000</v>
      </c>
      <c r="L191" s="422"/>
      <c r="M191" s="424"/>
      <c r="N191" s="424"/>
      <c r="O191" s="448"/>
      <c r="P191" s="345" t="s">
        <v>702</v>
      </c>
      <c r="Q191" s="345">
        <v>300000</v>
      </c>
      <c r="R191" s="343"/>
    </row>
    <row r="192" spans="1:18" s="464" customFormat="1" ht="19.5" x14ac:dyDescent="0.3">
      <c r="A192" s="1256"/>
      <c r="B192" s="643" t="s">
        <v>67</v>
      </c>
      <c r="C192" s="419" t="s">
        <v>292</v>
      </c>
      <c r="D192" s="459" t="s">
        <v>864</v>
      </c>
      <c r="E192" s="421">
        <v>47600000</v>
      </c>
      <c r="F192" s="421">
        <v>47600000</v>
      </c>
      <c r="G192" s="421">
        <v>33320000</v>
      </c>
      <c r="H192" s="421">
        <v>14280000</v>
      </c>
      <c r="I192" s="421"/>
      <c r="J192" s="421"/>
      <c r="K192" s="421">
        <f t="shared" si="15"/>
        <v>47600000</v>
      </c>
      <c r="L192" s="398">
        <f t="shared" ref="L192:L198" si="17">IF(F192="",E192-K192,F192-K192)</f>
        <v>0</v>
      </c>
      <c r="M192" s="424"/>
      <c r="N192" s="460"/>
      <c r="O192" s="461"/>
      <c r="P192" s="462"/>
      <c r="Q192" s="462"/>
      <c r="R192" s="463"/>
    </row>
    <row r="193" spans="1:18" s="464" customFormat="1" ht="19.5" x14ac:dyDescent="0.3">
      <c r="A193" s="1256"/>
      <c r="B193" s="643" t="s">
        <v>72</v>
      </c>
      <c r="C193" s="419" t="s">
        <v>92</v>
      </c>
      <c r="D193" s="459" t="s">
        <v>865</v>
      </c>
      <c r="E193" s="421">
        <v>13335300</v>
      </c>
      <c r="F193" s="421"/>
      <c r="G193" s="421">
        <v>6667650</v>
      </c>
      <c r="H193" s="421"/>
      <c r="I193" s="421"/>
      <c r="J193" s="421"/>
      <c r="K193" s="421">
        <f t="shared" si="15"/>
        <v>6667650</v>
      </c>
      <c r="L193" s="398">
        <f t="shared" si="17"/>
        <v>6667650</v>
      </c>
      <c r="M193" s="424" t="s">
        <v>47</v>
      </c>
      <c r="N193" s="460"/>
      <c r="O193" s="461"/>
      <c r="P193" s="462"/>
      <c r="Q193" s="462"/>
      <c r="R193" s="463"/>
    </row>
    <row r="194" spans="1:18" s="464" customFormat="1" ht="19.5" x14ac:dyDescent="0.3">
      <c r="A194" s="1256"/>
      <c r="B194" s="643" t="s">
        <v>74</v>
      </c>
      <c r="C194" s="419" t="s">
        <v>866</v>
      </c>
      <c r="D194" s="466" t="s">
        <v>171</v>
      </c>
      <c r="E194" s="421">
        <v>2820000</v>
      </c>
      <c r="F194" s="421"/>
      <c r="G194" s="421">
        <v>2820000</v>
      </c>
      <c r="H194" s="421"/>
      <c r="I194" s="421"/>
      <c r="J194" s="421"/>
      <c r="K194" s="421">
        <f t="shared" si="15"/>
        <v>2820000</v>
      </c>
      <c r="L194" s="398">
        <f t="shared" si="17"/>
        <v>0</v>
      </c>
      <c r="M194" s="424"/>
      <c r="N194" s="460"/>
      <c r="O194" s="461"/>
      <c r="P194" s="462"/>
      <c r="Q194" s="462"/>
      <c r="R194" s="463"/>
    </row>
    <row r="195" spans="1:18" s="464" customFormat="1" ht="19.5" x14ac:dyDescent="0.3">
      <c r="A195" s="1256"/>
      <c r="B195" s="643" t="s">
        <v>78</v>
      </c>
      <c r="C195" s="396" t="s">
        <v>167</v>
      </c>
      <c r="D195" s="397" t="s">
        <v>708</v>
      </c>
      <c r="E195" s="421">
        <v>1100000</v>
      </c>
      <c r="F195" s="421"/>
      <c r="G195" s="421">
        <v>1100000</v>
      </c>
      <c r="H195" s="421"/>
      <c r="I195" s="421"/>
      <c r="J195" s="421"/>
      <c r="K195" s="421">
        <f t="shared" si="15"/>
        <v>1100000</v>
      </c>
      <c r="L195" s="398">
        <f t="shared" si="17"/>
        <v>0</v>
      </c>
      <c r="M195" s="424"/>
      <c r="N195" s="460"/>
      <c r="O195" s="461"/>
      <c r="P195" s="462"/>
      <c r="Q195" s="462"/>
      <c r="R195" s="463"/>
    </row>
    <row r="196" spans="1:18" s="464" customFormat="1" ht="19.5" x14ac:dyDescent="0.3">
      <c r="A196" s="1256"/>
      <c r="B196" s="643" t="s">
        <v>83</v>
      </c>
      <c r="C196" s="419" t="s">
        <v>867</v>
      </c>
      <c r="D196" s="459" t="s">
        <v>868</v>
      </c>
      <c r="E196" s="421">
        <v>16269000</v>
      </c>
      <c r="F196" s="421"/>
      <c r="G196" s="421">
        <v>16269000</v>
      </c>
      <c r="H196" s="421"/>
      <c r="I196" s="421"/>
      <c r="J196" s="421"/>
      <c r="K196" s="421">
        <f t="shared" si="15"/>
        <v>16269000</v>
      </c>
      <c r="L196" s="398">
        <f t="shared" si="17"/>
        <v>0</v>
      </c>
      <c r="M196" s="424" t="s">
        <v>47</v>
      </c>
      <c r="N196" s="460"/>
      <c r="O196" s="461"/>
      <c r="P196" s="462"/>
      <c r="Q196" s="462"/>
      <c r="R196" s="463"/>
    </row>
    <row r="197" spans="1:18" s="464" customFormat="1" ht="19.5" x14ac:dyDescent="0.3">
      <c r="A197" s="1256"/>
      <c r="B197" s="643" t="s">
        <v>87</v>
      </c>
      <c r="C197" s="419" t="s">
        <v>170</v>
      </c>
      <c r="D197" s="466" t="s">
        <v>171</v>
      </c>
      <c r="E197" s="421"/>
      <c r="F197" s="422">
        <v>236605181</v>
      </c>
      <c r="G197" s="421">
        <v>236605181</v>
      </c>
      <c r="H197" s="421"/>
      <c r="I197" s="421"/>
      <c r="J197" s="421"/>
      <c r="K197" s="421">
        <f t="shared" si="15"/>
        <v>236605181</v>
      </c>
      <c r="L197" s="398">
        <f t="shared" si="17"/>
        <v>0</v>
      </c>
      <c r="M197" s="424"/>
      <c r="N197" s="460"/>
      <c r="O197" s="461"/>
      <c r="P197" s="462"/>
      <c r="Q197" s="462"/>
      <c r="R197" s="463"/>
    </row>
    <row r="198" spans="1:18" s="464" customFormat="1" ht="19.5" x14ac:dyDescent="0.3">
      <c r="A198" s="1256"/>
      <c r="B198" s="643" t="s">
        <v>91</v>
      </c>
      <c r="C198" s="419" t="s">
        <v>118</v>
      </c>
      <c r="D198" s="466" t="s">
        <v>301</v>
      </c>
      <c r="E198" s="421">
        <v>132100000</v>
      </c>
      <c r="F198" s="422">
        <v>125489700</v>
      </c>
      <c r="G198" s="421">
        <v>40000000</v>
      </c>
      <c r="H198" s="421">
        <v>85489700</v>
      </c>
      <c r="I198" s="421"/>
      <c r="J198" s="421"/>
      <c r="K198" s="421">
        <f t="shared" si="15"/>
        <v>125489700</v>
      </c>
      <c r="L198" s="398">
        <f t="shared" si="17"/>
        <v>0</v>
      </c>
      <c r="M198" s="424"/>
      <c r="N198" s="460"/>
      <c r="O198" s="461"/>
      <c r="P198" s="462"/>
      <c r="Q198" s="462"/>
      <c r="R198" s="463"/>
    </row>
    <row r="199" spans="1:18" s="464" customFormat="1" ht="19.5" x14ac:dyDescent="0.3">
      <c r="A199" s="1256"/>
      <c r="B199" s="643" t="s">
        <v>95</v>
      </c>
      <c r="C199" s="419" t="s">
        <v>869</v>
      </c>
      <c r="D199" s="466" t="s">
        <v>693</v>
      </c>
      <c r="E199" s="421"/>
      <c r="F199" s="421"/>
      <c r="G199" s="421">
        <v>1800000</v>
      </c>
      <c r="H199" s="421"/>
      <c r="I199" s="421"/>
      <c r="J199" s="421"/>
      <c r="K199" s="421">
        <f t="shared" si="15"/>
        <v>1800000</v>
      </c>
      <c r="L199" s="421"/>
      <c r="M199" s="424"/>
      <c r="N199" s="460"/>
      <c r="O199" s="461"/>
      <c r="P199" s="462"/>
      <c r="Q199" s="462"/>
      <c r="R199" s="463"/>
    </row>
    <row r="200" spans="1:18" s="464" customFormat="1" ht="19.5" x14ac:dyDescent="0.3">
      <c r="A200" s="1256"/>
      <c r="B200" s="643" t="s">
        <v>98</v>
      </c>
      <c r="C200" s="419" t="s">
        <v>172</v>
      </c>
      <c r="D200" s="466" t="s">
        <v>173</v>
      </c>
      <c r="E200" s="421">
        <v>6480000</v>
      </c>
      <c r="F200" s="421"/>
      <c r="G200" s="421">
        <v>6480000</v>
      </c>
      <c r="H200" s="421"/>
      <c r="I200" s="421"/>
      <c r="J200" s="421"/>
      <c r="K200" s="421">
        <f t="shared" si="15"/>
        <v>6480000</v>
      </c>
      <c r="L200" s="421"/>
      <c r="M200" s="424"/>
      <c r="N200" s="460"/>
      <c r="O200" s="461"/>
      <c r="P200" s="462"/>
      <c r="Q200" s="462"/>
      <c r="R200" s="463"/>
    </row>
    <row r="201" spans="1:18" s="464" customFormat="1" ht="19.5" x14ac:dyDescent="0.3">
      <c r="A201" s="1256"/>
      <c r="B201" s="643" t="s">
        <v>102</v>
      </c>
      <c r="C201" s="419" t="s">
        <v>257</v>
      </c>
      <c r="D201" s="466" t="s">
        <v>870</v>
      </c>
      <c r="E201" s="421"/>
      <c r="F201" s="421"/>
      <c r="G201" s="421">
        <v>6222000</v>
      </c>
      <c r="H201" s="421"/>
      <c r="I201" s="421"/>
      <c r="J201" s="421"/>
      <c r="K201" s="421">
        <f t="shared" si="15"/>
        <v>6222000</v>
      </c>
      <c r="L201" s="421"/>
      <c r="M201" s="424"/>
      <c r="N201" s="460"/>
      <c r="O201" s="461"/>
      <c r="P201" s="462"/>
      <c r="Q201" s="462"/>
      <c r="R201" s="463"/>
    </row>
    <row r="202" spans="1:18" s="464" customFormat="1" ht="19.5" x14ac:dyDescent="0.3">
      <c r="A202" s="1256"/>
      <c r="B202" s="643" t="s">
        <v>106</v>
      </c>
      <c r="C202" s="419" t="s">
        <v>257</v>
      </c>
      <c r="D202" s="466" t="s">
        <v>871</v>
      </c>
      <c r="E202" s="421"/>
      <c r="F202" s="421"/>
      <c r="G202" s="421">
        <v>18147750</v>
      </c>
      <c r="H202" s="421"/>
      <c r="I202" s="421"/>
      <c r="J202" s="421"/>
      <c r="K202" s="421">
        <f t="shared" si="15"/>
        <v>18147750</v>
      </c>
      <c r="L202" s="421"/>
      <c r="M202" s="424"/>
      <c r="N202" s="460"/>
      <c r="O202" s="461"/>
      <c r="P202" s="462"/>
      <c r="Q202" s="462"/>
      <c r="R202" s="463"/>
    </row>
    <row r="203" spans="1:18" s="464" customFormat="1" ht="19.5" x14ac:dyDescent="0.3">
      <c r="A203" s="1256"/>
      <c r="B203" s="643" t="s">
        <v>109</v>
      </c>
      <c r="C203" s="419" t="s">
        <v>872</v>
      </c>
      <c r="D203" s="466" t="s">
        <v>171</v>
      </c>
      <c r="E203" s="421">
        <v>1850000</v>
      </c>
      <c r="F203" s="421"/>
      <c r="G203" s="421">
        <v>1850000</v>
      </c>
      <c r="H203" s="421"/>
      <c r="I203" s="421"/>
      <c r="J203" s="421"/>
      <c r="K203" s="421">
        <f t="shared" si="15"/>
        <v>1850000</v>
      </c>
      <c r="L203" s="421"/>
      <c r="M203" s="424"/>
      <c r="N203" s="460"/>
      <c r="O203" s="461"/>
      <c r="P203" s="462"/>
      <c r="Q203" s="462"/>
      <c r="R203" s="463"/>
    </row>
    <row r="204" spans="1:18" s="464" customFormat="1" ht="24" customHeight="1" x14ac:dyDescent="0.3">
      <c r="A204" s="1256"/>
      <c r="B204" s="643" t="s">
        <v>112</v>
      </c>
      <c r="C204" s="419" t="s">
        <v>873</v>
      </c>
      <c r="D204" s="466" t="s">
        <v>874</v>
      </c>
      <c r="E204" s="421">
        <v>1500000</v>
      </c>
      <c r="F204" s="421"/>
      <c r="G204" s="421">
        <v>1500000</v>
      </c>
      <c r="H204" s="421"/>
      <c r="I204" s="421"/>
      <c r="J204" s="421"/>
      <c r="K204" s="421">
        <f t="shared" si="15"/>
        <v>1500000</v>
      </c>
      <c r="L204" s="421"/>
      <c r="M204" s="424"/>
      <c r="N204" s="460"/>
      <c r="O204" s="461"/>
      <c r="P204" s="462"/>
      <c r="Q204" s="462"/>
      <c r="R204" s="463"/>
    </row>
    <row r="205" spans="1:18" s="464" customFormat="1" ht="24" customHeight="1" x14ac:dyDescent="0.3">
      <c r="A205" s="1256"/>
      <c r="B205" s="643" t="s">
        <v>115</v>
      </c>
      <c r="C205" s="419" t="s">
        <v>740</v>
      </c>
      <c r="D205" s="466" t="s">
        <v>397</v>
      </c>
      <c r="E205" s="421">
        <v>544500</v>
      </c>
      <c r="F205" s="421"/>
      <c r="G205" s="421">
        <v>544500</v>
      </c>
      <c r="H205" s="421"/>
      <c r="I205" s="421"/>
      <c r="J205" s="421"/>
      <c r="K205" s="421">
        <f t="shared" si="15"/>
        <v>544500</v>
      </c>
      <c r="L205" s="398">
        <f>IF(F205="",E205-K205,F205-K205)</f>
        <v>0</v>
      </c>
      <c r="M205" s="424"/>
      <c r="N205" s="460"/>
      <c r="O205" s="461"/>
      <c r="P205" s="462"/>
      <c r="Q205" s="462"/>
      <c r="R205" s="463"/>
    </row>
    <row r="206" spans="1:18" s="464" customFormat="1" ht="24" customHeight="1" x14ac:dyDescent="0.3">
      <c r="A206" s="1256"/>
      <c r="B206" s="643" t="s">
        <v>117</v>
      </c>
      <c r="C206" s="419" t="s">
        <v>247</v>
      </c>
      <c r="D206" s="466" t="s">
        <v>875</v>
      </c>
      <c r="E206" s="421">
        <v>11990000</v>
      </c>
      <c r="F206" s="421"/>
      <c r="G206" s="421">
        <v>11990000</v>
      </c>
      <c r="H206" s="421"/>
      <c r="I206" s="421"/>
      <c r="J206" s="421"/>
      <c r="K206" s="421">
        <f t="shared" si="15"/>
        <v>11990000</v>
      </c>
      <c r="L206" s="398">
        <f>IF(F206="",E206-K206,F206-K206)</f>
        <v>0</v>
      </c>
      <c r="M206" s="424" t="s">
        <v>876</v>
      </c>
      <c r="N206" s="460"/>
      <c r="O206" s="461"/>
      <c r="P206" s="462"/>
      <c r="Q206" s="462"/>
      <c r="R206" s="463"/>
    </row>
    <row r="207" spans="1:18" s="464" customFormat="1" ht="24" customHeight="1" x14ac:dyDescent="0.3">
      <c r="A207" s="1256"/>
      <c r="B207" s="643" t="s">
        <v>120</v>
      </c>
      <c r="C207" s="419" t="s">
        <v>607</v>
      </c>
      <c r="D207" s="466" t="s">
        <v>877</v>
      </c>
      <c r="E207" s="421"/>
      <c r="F207" s="421"/>
      <c r="G207" s="421">
        <v>5383000</v>
      </c>
      <c r="H207" s="421"/>
      <c r="I207" s="421"/>
      <c r="J207" s="421"/>
      <c r="K207" s="421">
        <f t="shared" si="15"/>
        <v>5383000</v>
      </c>
      <c r="L207" s="421"/>
      <c r="M207" s="424"/>
      <c r="N207" s="460"/>
      <c r="O207" s="461"/>
      <c r="P207" s="462"/>
      <c r="Q207" s="462"/>
      <c r="R207" s="463"/>
    </row>
    <row r="208" spans="1:18" s="18" customFormat="1" ht="21" thickBot="1" x14ac:dyDescent="0.3">
      <c r="A208" s="1257"/>
      <c r="B208" s="656"/>
      <c r="C208" s="403"/>
      <c r="D208" s="403"/>
      <c r="E208" s="403"/>
      <c r="F208" s="404"/>
      <c r="G208" s="403"/>
      <c r="H208" s="403"/>
      <c r="I208" s="403"/>
      <c r="J208" s="403"/>
      <c r="K208" s="432">
        <f>SUM(K178:K207)</f>
        <v>1420857373</v>
      </c>
      <c r="L208" s="432">
        <f>SUM(L178:L207)</f>
        <v>138087315</v>
      </c>
      <c r="M208" s="405"/>
      <c r="N208" s="405"/>
      <c r="O208" s="406"/>
      <c r="P208" s="345"/>
      <c r="Q208" s="345"/>
      <c r="R208" s="343"/>
    </row>
    <row r="209" spans="1:18" s="18" customFormat="1" ht="21.75" customHeight="1" x14ac:dyDescent="0.3">
      <c r="A209" s="1258" t="s">
        <v>878</v>
      </c>
      <c r="B209" s="645" t="s">
        <v>194</v>
      </c>
      <c r="C209" s="249" t="s">
        <v>607</v>
      </c>
      <c r="D209" s="303" t="s">
        <v>879</v>
      </c>
      <c r="E209" s="251"/>
      <c r="F209" s="252"/>
      <c r="G209" s="251">
        <v>2000000</v>
      </c>
      <c r="H209" s="251"/>
      <c r="I209" s="251"/>
      <c r="J209" s="251"/>
      <c r="K209" s="248">
        <f t="shared" ref="K209:K222" si="18">SUM(G209:J209)</f>
        <v>2000000</v>
      </c>
      <c r="L209" s="248"/>
      <c r="M209" s="253"/>
      <c r="N209" s="253"/>
      <c r="O209" s="268"/>
      <c r="P209" s="345"/>
      <c r="Q209" s="345"/>
      <c r="R209" s="343"/>
    </row>
    <row r="210" spans="1:18" s="18" customFormat="1" ht="21.75" customHeight="1" x14ac:dyDescent="0.3">
      <c r="A210" s="1259"/>
      <c r="B210" s="646" t="s">
        <v>196</v>
      </c>
      <c r="C210" s="255" t="s">
        <v>536</v>
      </c>
      <c r="D210" s="256" t="s">
        <v>880</v>
      </c>
      <c r="E210" s="257">
        <v>8572000</v>
      </c>
      <c r="F210" s="243"/>
      <c r="G210" s="257">
        <v>8572000</v>
      </c>
      <c r="H210" s="257"/>
      <c r="I210" s="257"/>
      <c r="J210" s="257"/>
      <c r="K210" s="240">
        <f t="shared" si="18"/>
        <v>8572000</v>
      </c>
      <c r="L210" s="240">
        <f>IF(F210="",E210-K210,F210-K210)</f>
        <v>0</v>
      </c>
      <c r="M210" s="244" t="s">
        <v>881</v>
      </c>
      <c r="N210" s="244"/>
      <c r="O210" s="258"/>
      <c r="P210" s="345"/>
      <c r="Q210" s="345"/>
      <c r="R210" s="343"/>
    </row>
    <row r="211" spans="1:18" s="18" customFormat="1" ht="21.75" customHeight="1" x14ac:dyDescent="0.3">
      <c r="A211" s="1259"/>
      <c r="B211" s="646" t="s">
        <v>20</v>
      </c>
      <c r="C211" s="255" t="s">
        <v>882</v>
      </c>
      <c r="D211" s="256" t="s">
        <v>879</v>
      </c>
      <c r="E211" s="257"/>
      <c r="F211" s="243"/>
      <c r="G211" s="257">
        <v>2000000</v>
      </c>
      <c r="H211" s="257"/>
      <c r="I211" s="257"/>
      <c r="J211" s="257"/>
      <c r="K211" s="240">
        <f t="shared" si="18"/>
        <v>2000000</v>
      </c>
      <c r="L211" s="240"/>
      <c r="M211" s="260"/>
      <c r="N211" s="260"/>
      <c r="O211" s="258"/>
      <c r="P211" s="345"/>
      <c r="Q211" s="345"/>
      <c r="R211" s="343"/>
    </row>
    <row r="212" spans="1:18" s="18" customFormat="1" ht="21.75" customHeight="1" x14ac:dyDescent="0.3">
      <c r="A212" s="1259"/>
      <c r="B212" s="646" t="s">
        <v>24</v>
      </c>
      <c r="C212" s="255" t="s">
        <v>175</v>
      </c>
      <c r="D212" s="256" t="s">
        <v>815</v>
      </c>
      <c r="E212" s="257">
        <v>1100000</v>
      </c>
      <c r="F212" s="243">
        <v>1100000</v>
      </c>
      <c r="G212" s="257">
        <v>1100000</v>
      </c>
      <c r="H212" s="257"/>
      <c r="I212" s="257"/>
      <c r="J212" s="257"/>
      <c r="K212" s="240">
        <f t="shared" si="18"/>
        <v>1100000</v>
      </c>
      <c r="L212" s="240">
        <f>IF(F212="",E212-K212,F212-K212)</f>
        <v>0</v>
      </c>
      <c r="M212" s="260"/>
      <c r="N212" s="260"/>
      <c r="O212" s="258"/>
      <c r="P212" s="345"/>
      <c r="Q212" s="345"/>
      <c r="R212" s="343"/>
    </row>
    <row r="213" spans="1:18" s="18" customFormat="1" ht="21.75" customHeight="1" x14ac:dyDescent="0.3">
      <c r="A213" s="1259"/>
      <c r="B213" s="646" t="s">
        <v>26</v>
      </c>
      <c r="C213" s="255" t="s">
        <v>883</v>
      </c>
      <c r="D213" s="256" t="s">
        <v>704</v>
      </c>
      <c r="E213" s="257">
        <v>2000000</v>
      </c>
      <c r="F213" s="243"/>
      <c r="G213" s="257">
        <v>2000000</v>
      </c>
      <c r="H213" s="257"/>
      <c r="I213" s="257"/>
      <c r="J213" s="257"/>
      <c r="K213" s="240">
        <f t="shared" si="18"/>
        <v>2000000</v>
      </c>
      <c r="L213" s="240">
        <f>IF(F213="",E213-K213,F213-K213)</f>
        <v>0</v>
      </c>
      <c r="M213" s="260"/>
      <c r="N213" s="260"/>
      <c r="O213" s="258"/>
      <c r="P213" s="345"/>
      <c r="Q213" s="345"/>
      <c r="R213" s="343"/>
    </row>
    <row r="214" spans="1:18" s="18" customFormat="1" ht="21.75" customHeight="1" x14ac:dyDescent="0.3">
      <c r="A214" s="1259"/>
      <c r="B214" s="646" t="s">
        <v>28</v>
      </c>
      <c r="C214" s="255" t="s">
        <v>884</v>
      </c>
      <c r="D214" s="256" t="s">
        <v>521</v>
      </c>
      <c r="E214" s="257">
        <v>1620000</v>
      </c>
      <c r="F214" s="243"/>
      <c r="G214" s="257">
        <v>1620000</v>
      </c>
      <c r="H214" s="257"/>
      <c r="I214" s="257"/>
      <c r="J214" s="257"/>
      <c r="K214" s="240">
        <f t="shared" si="18"/>
        <v>1620000</v>
      </c>
      <c r="L214" s="240">
        <f>IF(F214="",E214-K214,F214-K214)</f>
        <v>0</v>
      </c>
      <c r="M214" s="260"/>
      <c r="N214" s="260"/>
      <c r="O214" s="258"/>
      <c r="P214" s="345"/>
      <c r="Q214" s="345"/>
      <c r="R214" s="343"/>
    </row>
    <row r="215" spans="1:18" s="18" customFormat="1" ht="21.75" customHeight="1" x14ac:dyDescent="0.3">
      <c r="A215" s="1260"/>
      <c r="B215" s="646" t="s">
        <v>30</v>
      </c>
      <c r="C215" s="315" t="s">
        <v>885</v>
      </c>
      <c r="D215" s="349" t="s">
        <v>258</v>
      </c>
      <c r="E215" s="300"/>
      <c r="F215" s="301"/>
      <c r="G215" s="300">
        <v>2440000</v>
      </c>
      <c r="H215" s="300"/>
      <c r="I215" s="300"/>
      <c r="J215" s="300"/>
      <c r="K215" s="240">
        <f t="shared" si="18"/>
        <v>2440000</v>
      </c>
      <c r="L215" s="316"/>
      <c r="M215" s="317"/>
      <c r="N215" s="317"/>
      <c r="O215" s="321"/>
      <c r="P215" s="345"/>
      <c r="Q215" s="345"/>
      <c r="R215" s="343"/>
    </row>
    <row r="216" spans="1:18" s="18" customFormat="1" ht="21.75" customHeight="1" x14ac:dyDescent="0.3">
      <c r="A216" s="1260"/>
      <c r="B216" s="646" t="s">
        <v>33</v>
      </c>
      <c r="C216" s="315" t="s">
        <v>886</v>
      </c>
      <c r="D216" s="349" t="s">
        <v>887</v>
      </c>
      <c r="E216" s="300">
        <v>8780000</v>
      </c>
      <c r="F216" s="301"/>
      <c r="G216" s="300">
        <v>8780000</v>
      </c>
      <c r="H216" s="300"/>
      <c r="I216" s="300"/>
      <c r="J216" s="300"/>
      <c r="K216" s="240">
        <f t="shared" si="18"/>
        <v>8780000</v>
      </c>
      <c r="L216" s="240">
        <f t="shared" ref="L216:L221" si="19">IF(F216="",E216-K216,F216-K216)</f>
        <v>0</v>
      </c>
      <c r="M216" s="317"/>
      <c r="N216" s="317"/>
      <c r="O216" s="321"/>
      <c r="P216" s="345"/>
      <c r="Q216" s="345"/>
      <c r="R216" s="343"/>
    </row>
    <row r="217" spans="1:18" s="18" customFormat="1" ht="21.75" customHeight="1" x14ac:dyDescent="0.3">
      <c r="A217" s="1260"/>
      <c r="B217" s="646" t="s">
        <v>39</v>
      </c>
      <c r="C217" s="255" t="s">
        <v>536</v>
      </c>
      <c r="D217" s="256" t="s">
        <v>880</v>
      </c>
      <c r="E217" s="300">
        <v>2140000</v>
      </c>
      <c r="F217" s="301"/>
      <c r="G217" s="300">
        <v>2140000</v>
      </c>
      <c r="H217" s="300"/>
      <c r="I217" s="300"/>
      <c r="J217" s="300"/>
      <c r="K217" s="240">
        <f t="shared" si="18"/>
        <v>2140000</v>
      </c>
      <c r="L217" s="240">
        <f t="shared" si="19"/>
        <v>0</v>
      </c>
      <c r="M217" s="317" t="s">
        <v>888</v>
      </c>
      <c r="N217" s="317"/>
      <c r="O217" s="321"/>
      <c r="P217" s="345"/>
      <c r="Q217" s="345"/>
      <c r="R217" s="343"/>
    </row>
    <row r="218" spans="1:18" s="18" customFormat="1" ht="21.75" customHeight="1" x14ac:dyDescent="0.3">
      <c r="A218" s="1260"/>
      <c r="B218" s="646" t="s">
        <v>44</v>
      </c>
      <c r="C218" s="315" t="s">
        <v>215</v>
      </c>
      <c r="D218" s="349" t="s">
        <v>403</v>
      </c>
      <c r="E218" s="300">
        <v>3800000</v>
      </c>
      <c r="F218" s="301"/>
      <c r="G218" s="300">
        <v>3800000</v>
      </c>
      <c r="H218" s="300"/>
      <c r="I218" s="300"/>
      <c r="J218" s="300"/>
      <c r="K218" s="240">
        <f t="shared" si="18"/>
        <v>3800000</v>
      </c>
      <c r="L218" s="240">
        <f t="shared" si="19"/>
        <v>0</v>
      </c>
      <c r="M218" s="317"/>
      <c r="N218" s="317"/>
      <c r="O218" s="321"/>
      <c r="P218" s="345"/>
      <c r="Q218" s="345"/>
      <c r="R218" s="343"/>
    </row>
    <row r="219" spans="1:18" s="18" customFormat="1" ht="21.75" customHeight="1" x14ac:dyDescent="0.3">
      <c r="A219" s="1260"/>
      <c r="B219" s="646" t="s">
        <v>49</v>
      </c>
      <c r="C219" s="315" t="s">
        <v>889</v>
      </c>
      <c r="D219" s="349" t="s">
        <v>846</v>
      </c>
      <c r="E219" s="300">
        <v>1000000</v>
      </c>
      <c r="F219" s="301"/>
      <c r="G219" s="300">
        <v>1000000</v>
      </c>
      <c r="H219" s="300"/>
      <c r="I219" s="300"/>
      <c r="J219" s="300"/>
      <c r="K219" s="240">
        <f t="shared" si="18"/>
        <v>1000000</v>
      </c>
      <c r="L219" s="240">
        <f t="shared" si="19"/>
        <v>0</v>
      </c>
      <c r="M219" s="317"/>
      <c r="N219" s="317"/>
      <c r="O219" s="321"/>
      <c r="P219" s="345"/>
      <c r="Q219" s="345"/>
      <c r="R219" s="343"/>
    </row>
    <row r="220" spans="1:18" s="18" customFormat="1" ht="21.75" customHeight="1" x14ac:dyDescent="0.3">
      <c r="A220" s="1260"/>
      <c r="B220" s="646" t="s">
        <v>55</v>
      </c>
      <c r="C220" s="315" t="s">
        <v>890</v>
      </c>
      <c r="D220" s="349" t="s">
        <v>195</v>
      </c>
      <c r="E220" s="300">
        <v>7700000</v>
      </c>
      <c r="F220" s="301"/>
      <c r="G220" s="300">
        <v>7700000</v>
      </c>
      <c r="H220" s="300"/>
      <c r="I220" s="300"/>
      <c r="J220" s="300"/>
      <c r="K220" s="240">
        <f t="shared" si="18"/>
        <v>7700000</v>
      </c>
      <c r="L220" s="240">
        <f t="shared" si="19"/>
        <v>0</v>
      </c>
      <c r="M220" s="317"/>
      <c r="N220" s="317"/>
      <c r="O220" s="321"/>
      <c r="P220" s="345"/>
      <c r="Q220" s="345"/>
      <c r="R220" s="343"/>
    </row>
    <row r="221" spans="1:18" s="18" customFormat="1" ht="21.75" customHeight="1" x14ac:dyDescent="0.3">
      <c r="A221" s="1260"/>
      <c r="B221" s="646" t="s">
        <v>59</v>
      </c>
      <c r="C221" s="315" t="s">
        <v>883</v>
      </c>
      <c r="D221" s="349" t="s">
        <v>704</v>
      </c>
      <c r="E221" s="300">
        <v>4250000</v>
      </c>
      <c r="F221" s="301"/>
      <c r="G221" s="300">
        <v>4250000</v>
      </c>
      <c r="H221" s="300"/>
      <c r="I221" s="300"/>
      <c r="J221" s="300"/>
      <c r="K221" s="240">
        <f t="shared" si="18"/>
        <v>4250000</v>
      </c>
      <c r="L221" s="240">
        <f t="shared" si="19"/>
        <v>0</v>
      </c>
      <c r="M221" s="317"/>
      <c r="N221" s="317"/>
      <c r="O221" s="321"/>
      <c r="P221" s="345"/>
      <c r="Q221" s="345"/>
      <c r="R221" s="343"/>
    </row>
    <row r="222" spans="1:18" s="18" customFormat="1" ht="21.75" customHeight="1" x14ac:dyDescent="0.3">
      <c r="A222" s="1260"/>
      <c r="B222" s="646" t="s">
        <v>63</v>
      </c>
      <c r="C222" s="315" t="s">
        <v>891</v>
      </c>
      <c r="D222" s="349" t="s">
        <v>693</v>
      </c>
      <c r="E222" s="300"/>
      <c r="F222" s="301"/>
      <c r="G222" s="300">
        <v>3890000</v>
      </c>
      <c r="H222" s="300"/>
      <c r="I222" s="300"/>
      <c r="J222" s="300"/>
      <c r="K222" s="316">
        <f t="shared" si="18"/>
        <v>3890000</v>
      </c>
      <c r="L222" s="316"/>
      <c r="M222" s="317"/>
      <c r="N222" s="317"/>
      <c r="O222" s="321"/>
      <c r="P222" s="345"/>
      <c r="Q222" s="345"/>
      <c r="R222" s="343"/>
    </row>
    <row r="223" spans="1:18" s="18" customFormat="1" ht="21.75" customHeight="1" thickBot="1" x14ac:dyDescent="0.3">
      <c r="A223" s="1261"/>
      <c r="B223" s="657"/>
      <c r="C223" s="261"/>
      <c r="D223" s="261"/>
      <c r="E223" s="261"/>
      <c r="F223" s="262"/>
      <c r="G223" s="261"/>
      <c r="H223" s="261"/>
      <c r="I223" s="261"/>
      <c r="J223" s="261"/>
      <c r="K223" s="434">
        <f>SUM(K209:K222)</f>
        <v>51292000</v>
      </c>
      <c r="L223" s="434">
        <f>SUM(L209:L222)</f>
        <v>0</v>
      </c>
      <c r="M223" s="263"/>
      <c r="N223" s="263"/>
      <c r="O223" s="264"/>
      <c r="P223" s="345"/>
      <c r="Q223" s="345"/>
      <c r="R223" s="343"/>
    </row>
    <row r="224" spans="1:18" ht="21.75" customHeight="1" thickTop="1" x14ac:dyDescent="0.3">
      <c r="A224" s="1268" t="s">
        <v>892</v>
      </c>
      <c r="B224" s="658" t="s">
        <v>194</v>
      </c>
      <c r="C224" s="408" t="s">
        <v>313</v>
      </c>
      <c r="D224" s="409" t="s">
        <v>173</v>
      </c>
      <c r="E224" s="407">
        <v>56650000</v>
      </c>
      <c r="F224" s="410">
        <v>57490000</v>
      </c>
      <c r="G224" s="407">
        <v>16955000</v>
      </c>
      <c r="H224" s="407">
        <v>22660000</v>
      </c>
      <c r="I224" s="407">
        <v>17835000</v>
      </c>
      <c r="J224" s="407">
        <v>40000</v>
      </c>
      <c r="K224" s="411">
        <f t="shared" ref="K224:K253" si="20">SUM(G224:J224)</f>
        <v>57490000</v>
      </c>
      <c r="L224" s="411">
        <f t="shared" ref="L224:L244" si="21">IF(F224="",E224-K224,F224-K224)</f>
        <v>0</v>
      </c>
      <c r="M224" s="412"/>
      <c r="N224" s="412"/>
      <c r="O224" s="413"/>
      <c r="P224" s="455" t="s">
        <v>893</v>
      </c>
    </row>
    <row r="225" spans="1:18" ht="21.75" customHeight="1" x14ac:dyDescent="0.3">
      <c r="A225" s="1269"/>
      <c r="B225" s="648" t="s">
        <v>196</v>
      </c>
      <c r="C225" s="396" t="s">
        <v>894</v>
      </c>
      <c r="D225" s="397" t="s">
        <v>448</v>
      </c>
      <c r="E225" s="398">
        <v>100950000</v>
      </c>
      <c r="F225" s="399">
        <v>118100000</v>
      </c>
      <c r="G225" s="398">
        <v>30285000</v>
      </c>
      <c r="H225" s="398">
        <v>50475000</v>
      </c>
      <c r="I225" s="398">
        <v>37340000</v>
      </c>
      <c r="J225" s="398"/>
      <c r="K225" s="393">
        <f t="shared" si="20"/>
        <v>118100000</v>
      </c>
      <c r="L225" s="393">
        <f t="shared" si="21"/>
        <v>0</v>
      </c>
      <c r="M225" s="400"/>
      <c r="N225" s="400"/>
      <c r="O225" s="414"/>
      <c r="P225" s="457" t="s">
        <v>86</v>
      </c>
      <c r="Q225" s="457">
        <v>1800000</v>
      </c>
    </row>
    <row r="226" spans="1:18" ht="21.75" customHeight="1" x14ac:dyDescent="0.3">
      <c r="A226" s="1269"/>
      <c r="B226" s="648" t="s">
        <v>20</v>
      </c>
      <c r="C226" s="396" t="s">
        <v>175</v>
      </c>
      <c r="D226" s="415" t="s">
        <v>416</v>
      </c>
      <c r="E226" s="398">
        <v>1100000</v>
      </c>
      <c r="F226" s="399">
        <v>1100000</v>
      </c>
      <c r="G226" s="398">
        <v>1100000</v>
      </c>
      <c r="H226" s="398"/>
      <c r="I226" s="398"/>
      <c r="J226" s="398"/>
      <c r="K226" s="393">
        <f t="shared" si="20"/>
        <v>1100000</v>
      </c>
      <c r="L226" s="393">
        <f t="shared" si="21"/>
        <v>0</v>
      </c>
      <c r="M226" s="402" t="s">
        <v>895</v>
      </c>
      <c r="N226" s="402"/>
      <c r="O226" s="414"/>
      <c r="P226" s="457" t="s">
        <v>90</v>
      </c>
      <c r="Q226" s="457">
        <v>5100000</v>
      </c>
      <c r="R226" s="367" t="s">
        <v>896</v>
      </c>
    </row>
    <row r="227" spans="1:18" ht="21.75" customHeight="1" x14ac:dyDescent="0.3">
      <c r="A227" s="1269"/>
      <c r="B227" s="648" t="s">
        <v>24</v>
      </c>
      <c r="C227" s="396" t="s">
        <v>99</v>
      </c>
      <c r="D227" s="415" t="s">
        <v>100</v>
      </c>
      <c r="E227" s="398">
        <v>106810660</v>
      </c>
      <c r="F227" s="399">
        <v>146375900</v>
      </c>
      <c r="G227" s="398">
        <v>32043198</v>
      </c>
      <c r="H227" s="398">
        <v>42724624</v>
      </c>
      <c r="I227" s="398">
        <v>64289643</v>
      </c>
      <c r="J227" s="398"/>
      <c r="K227" s="393">
        <f t="shared" si="20"/>
        <v>139057465</v>
      </c>
      <c r="L227" s="608">
        <f t="shared" si="21"/>
        <v>7318435</v>
      </c>
      <c r="M227" s="402" t="s">
        <v>47</v>
      </c>
      <c r="N227" s="402"/>
      <c r="O227" s="414"/>
      <c r="P227" s="457" t="s">
        <v>214</v>
      </c>
      <c r="Q227" s="457">
        <v>6600000</v>
      </c>
      <c r="R227" s="367" t="s">
        <v>896</v>
      </c>
    </row>
    <row r="228" spans="1:18" ht="21.75" customHeight="1" x14ac:dyDescent="0.3">
      <c r="A228" s="1269"/>
      <c r="B228" s="648" t="s">
        <v>26</v>
      </c>
      <c r="C228" s="396" t="s">
        <v>31</v>
      </c>
      <c r="D228" s="415" t="s">
        <v>897</v>
      </c>
      <c r="E228" s="398">
        <v>22772000</v>
      </c>
      <c r="F228" s="399">
        <v>49720000</v>
      </c>
      <c r="G228" s="398">
        <v>6831660</v>
      </c>
      <c r="H228" s="398">
        <v>15000000</v>
      </c>
      <c r="I228" s="398">
        <v>27888340</v>
      </c>
      <c r="J228" s="398"/>
      <c r="K228" s="393">
        <f t="shared" si="20"/>
        <v>49720000</v>
      </c>
      <c r="L228" s="393">
        <f t="shared" si="21"/>
        <v>0</v>
      </c>
      <c r="M228" s="402"/>
      <c r="N228" s="402"/>
      <c r="O228" s="414"/>
      <c r="P228" s="457" t="s">
        <v>97</v>
      </c>
      <c r="Q228" s="457">
        <v>4450000</v>
      </c>
      <c r="R228" s="234" t="s">
        <v>898</v>
      </c>
    </row>
    <row r="229" spans="1:18" ht="21.75" customHeight="1" x14ac:dyDescent="0.3">
      <c r="A229" s="1269"/>
      <c r="B229" s="648" t="s">
        <v>30</v>
      </c>
      <c r="C229" s="396" t="s">
        <v>899</v>
      </c>
      <c r="D229" s="415" t="s">
        <v>229</v>
      </c>
      <c r="E229" s="398">
        <v>95095000</v>
      </c>
      <c r="F229" s="399">
        <v>89982750</v>
      </c>
      <c r="G229" s="398">
        <v>47547500</v>
      </c>
      <c r="H229" s="398">
        <v>42435250</v>
      </c>
      <c r="I229" s="398"/>
      <c r="J229" s="398"/>
      <c r="K229" s="393">
        <f t="shared" si="20"/>
        <v>89982750</v>
      </c>
      <c r="L229" s="393">
        <f t="shared" si="21"/>
        <v>0</v>
      </c>
      <c r="M229" s="402" t="s">
        <v>900</v>
      </c>
      <c r="N229" s="416" t="s">
        <v>901</v>
      </c>
      <c r="O229" s="417">
        <v>43879</v>
      </c>
      <c r="P229" s="346" t="s">
        <v>789</v>
      </c>
      <c r="Q229" s="346">
        <v>160000</v>
      </c>
      <c r="R229" s="234" t="s">
        <v>902</v>
      </c>
    </row>
    <row r="230" spans="1:18" ht="21.75" customHeight="1" x14ac:dyDescent="0.3">
      <c r="A230" s="1269"/>
      <c r="B230" s="648" t="s">
        <v>33</v>
      </c>
      <c r="C230" s="396" t="s">
        <v>167</v>
      </c>
      <c r="D230" s="415" t="s">
        <v>903</v>
      </c>
      <c r="E230" s="398">
        <v>7656740</v>
      </c>
      <c r="F230" s="399"/>
      <c r="G230" s="398">
        <v>7656740</v>
      </c>
      <c r="H230" s="398"/>
      <c r="I230" s="398"/>
      <c r="J230" s="398"/>
      <c r="K230" s="393">
        <f t="shared" si="20"/>
        <v>7656740</v>
      </c>
      <c r="L230" s="393">
        <f t="shared" si="21"/>
        <v>0</v>
      </c>
      <c r="M230" s="402" t="s">
        <v>904</v>
      </c>
      <c r="N230" s="416"/>
      <c r="O230" s="417"/>
      <c r="P230" s="346"/>
      <c r="Q230" s="346"/>
    </row>
    <row r="231" spans="1:18" ht="21.75" customHeight="1" x14ac:dyDescent="0.3">
      <c r="A231" s="1269"/>
      <c r="B231" s="648" t="s">
        <v>39</v>
      </c>
      <c r="C231" s="396" t="s">
        <v>292</v>
      </c>
      <c r="D231" s="415" t="s">
        <v>104</v>
      </c>
      <c r="E231" s="398">
        <v>59536000</v>
      </c>
      <c r="F231" s="399"/>
      <c r="G231" s="398">
        <v>35721600</v>
      </c>
      <c r="H231" s="398">
        <v>23814000</v>
      </c>
      <c r="I231" s="398">
        <v>400</v>
      </c>
      <c r="J231" s="398"/>
      <c r="K231" s="393">
        <f t="shared" si="20"/>
        <v>59536000</v>
      </c>
      <c r="L231" s="393">
        <f>IF(F231="",E231-K231,F231-K231)</f>
        <v>0</v>
      </c>
      <c r="M231" s="402"/>
      <c r="N231" s="416"/>
      <c r="O231" s="417"/>
      <c r="P231" s="346"/>
      <c r="Q231" s="346"/>
    </row>
    <row r="232" spans="1:18" ht="21.75" customHeight="1" x14ac:dyDescent="0.3">
      <c r="A232" s="1269"/>
      <c r="B232" s="648" t="s">
        <v>44</v>
      </c>
      <c r="C232" s="396" t="s">
        <v>442</v>
      </c>
      <c r="D232" s="415" t="s">
        <v>443</v>
      </c>
      <c r="E232" s="398">
        <v>7748800</v>
      </c>
      <c r="F232" s="399"/>
      <c r="G232" s="398">
        <v>3874400</v>
      </c>
      <c r="H232" s="398">
        <v>3874400</v>
      </c>
      <c r="I232" s="398"/>
      <c r="J232" s="398"/>
      <c r="K232" s="393">
        <f t="shared" si="20"/>
        <v>7748800</v>
      </c>
      <c r="L232" s="393">
        <f t="shared" si="21"/>
        <v>0</v>
      </c>
      <c r="M232" s="402"/>
      <c r="N232" s="416"/>
      <c r="O232" s="417"/>
      <c r="P232" s="346"/>
      <c r="Q232" s="346"/>
    </row>
    <row r="233" spans="1:18" ht="21.75" customHeight="1" x14ac:dyDescent="0.3">
      <c r="A233" s="1269"/>
      <c r="B233" s="648" t="s">
        <v>49</v>
      </c>
      <c r="C233" s="396" t="s">
        <v>167</v>
      </c>
      <c r="D233" s="415" t="s">
        <v>905</v>
      </c>
      <c r="E233" s="398">
        <v>8467200</v>
      </c>
      <c r="F233" s="399"/>
      <c r="G233" s="398">
        <v>8467200</v>
      </c>
      <c r="H233" s="398"/>
      <c r="I233" s="398"/>
      <c r="J233" s="398"/>
      <c r="K233" s="393">
        <f t="shared" si="20"/>
        <v>8467200</v>
      </c>
      <c r="L233" s="393">
        <f t="shared" si="21"/>
        <v>0</v>
      </c>
      <c r="M233" s="402"/>
      <c r="N233" s="416"/>
      <c r="O233" s="417"/>
      <c r="P233" s="346"/>
      <c r="Q233" s="346"/>
    </row>
    <row r="234" spans="1:18" ht="21.75" customHeight="1" x14ac:dyDescent="0.3">
      <c r="A234" s="1269"/>
      <c r="B234" s="648" t="s">
        <v>55</v>
      </c>
      <c r="C234" s="396" t="s">
        <v>340</v>
      </c>
      <c r="D234" s="415" t="s">
        <v>906</v>
      </c>
      <c r="E234" s="398">
        <v>7664000</v>
      </c>
      <c r="F234" s="399"/>
      <c r="G234" s="398">
        <v>7664000</v>
      </c>
      <c r="H234" s="398"/>
      <c r="I234" s="398"/>
      <c r="J234" s="398"/>
      <c r="K234" s="393">
        <f t="shared" si="20"/>
        <v>7664000</v>
      </c>
      <c r="L234" s="393">
        <f t="shared" si="21"/>
        <v>0</v>
      </c>
      <c r="M234" s="402"/>
      <c r="N234" s="416"/>
      <c r="O234" s="417"/>
      <c r="P234" s="346"/>
      <c r="Q234" s="346"/>
    </row>
    <row r="235" spans="1:18" ht="21.75" customHeight="1" x14ac:dyDescent="0.3">
      <c r="A235" s="1269"/>
      <c r="B235" s="648" t="s">
        <v>59</v>
      </c>
      <c r="C235" s="396" t="s">
        <v>232</v>
      </c>
      <c r="D235" s="415" t="s">
        <v>341</v>
      </c>
      <c r="E235" s="398">
        <v>10184000</v>
      </c>
      <c r="F235" s="399">
        <v>14288000</v>
      </c>
      <c r="G235" s="398">
        <v>4000000</v>
      </c>
      <c r="H235" s="398">
        <v>6000000</v>
      </c>
      <c r="I235" s="398">
        <v>4288000</v>
      </c>
      <c r="J235" s="398"/>
      <c r="K235" s="393">
        <f t="shared" si="20"/>
        <v>14288000</v>
      </c>
      <c r="L235" s="393">
        <f t="shared" si="21"/>
        <v>0</v>
      </c>
      <c r="M235" s="402"/>
      <c r="N235" s="416"/>
      <c r="O235" s="417"/>
      <c r="P235" s="346"/>
      <c r="Q235" s="346"/>
    </row>
    <row r="236" spans="1:18" ht="21.75" customHeight="1" x14ac:dyDescent="0.3">
      <c r="A236" s="1269"/>
      <c r="B236" s="648" t="s">
        <v>63</v>
      </c>
      <c r="C236" s="396" t="s">
        <v>167</v>
      </c>
      <c r="D236" s="415" t="s">
        <v>907</v>
      </c>
      <c r="E236" s="398">
        <v>6644400</v>
      </c>
      <c r="F236" s="399"/>
      <c r="G236" s="398">
        <v>6644400</v>
      </c>
      <c r="H236" s="398"/>
      <c r="I236" s="398"/>
      <c r="J236" s="398"/>
      <c r="K236" s="393">
        <f t="shared" si="20"/>
        <v>6644400</v>
      </c>
      <c r="L236" s="393">
        <f t="shared" si="21"/>
        <v>0</v>
      </c>
      <c r="M236" s="402"/>
      <c r="N236" s="416"/>
      <c r="O236" s="417"/>
      <c r="P236" s="346"/>
      <c r="Q236" s="346"/>
    </row>
    <row r="237" spans="1:18" ht="21.75" customHeight="1" x14ac:dyDescent="0.3">
      <c r="A237" s="1269"/>
      <c r="B237" s="648" t="s">
        <v>67</v>
      </c>
      <c r="C237" s="396" t="s">
        <v>514</v>
      </c>
      <c r="D237" s="415" t="s">
        <v>114</v>
      </c>
      <c r="E237" s="398">
        <v>4480000</v>
      </c>
      <c r="F237" s="399"/>
      <c r="G237" s="398">
        <v>4480000</v>
      </c>
      <c r="H237" s="398"/>
      <c r="I237" s="398"/>
      <c r="J237" s="398"/>
      <c r="K237" s="393">
        <f t="shared" si="20"/>
        <v>4480000</v>
      </c>
      <c r="L237" s="393">
        <f t="shared" si="21"/>
        <v>0</v>
      </c>
      <c r="M237" s="402"/>
      <c r="N237" s="416"/>
      <c r="O237" s="417"/>
      <c r="P237" s="346"/>
      <c r="Q237" s="346"/>
    </row>
    <row r="238" spans="1:18" ht="21.75" customHeight="1" x14ac:dyDescent="0.3">
      <c r="A238" s="1269"/>
      <c r="B238" s="648" t="s">
        <v>72</v>
      </c>
      <c r="C238" s="396" t="s">
        <v>908</v>
      </c>
      <c r="D238" s="415" t="s">
        <v>57</v>
      </c>
      <c r="E238" s="398">
        <v>34957336</v>
      </c>
      <c r="F238" s="399"/>
      <c r="G238" s="398">
        <v>34957336</v>
      </c>
      <c r="H238" s="398"/>
      <c r="I238" s="398"/>
      <c r="J238" s="398"/>
      <c r="K238" s="393">
        <f t="shared" si="20"/>
        <v>34957336</v>
      </c>
      <c r="L238" s="393">
        <f t="shared" si="21"/>
        <v>0</v>
      </c>
      <c r="M238" s="402"/>
      <c r="N238" s="416"/>
      <c r="O238" s="417"/>
      <c r="P238" s="346"/>
      <c r="Q238" s="346"/>
    </row>
    <row r="239" spans="1:18" ht="21.75" customHeight="1" x14ac:dyDescent="0.3">
      <c r="A239" s="1269"/>
      <c r="B239" s="648" t="s">
        <v>74</v>
      </c>
      <c r="C239" s="396" t="s">
        <v>56</v>
      </c>
      <c r="D239" s="415" t="s">
        <v>57</v>
      </c>
      <c r="E239" s="398">
        <v>29240000</v>
      </c>
      <c r="F239" s="399"/>
      <c r="G239" s="398">
        <v>29240000</v>
      </c>
      <c r="H239" s="398"/>
      <c r="I239" s="398"/>
      <c r="J239" s="398"/>
      <c r="K239" s="393">
        <f t="shared" si="20"/>
        <v>29240000</v>
      </c>
      <c r="L239" s="393">
        <f t="shared" si="21"/>
        <v>0</v>
      </c>
      <c r="M239" s="402"/>
      <c r="N239" s="416"/>
      <c r="O239" s="417"/>
      <c r="P239" s="346"/>
      <c r="Q239" s="346"/>
    </row>
    <row r="240" spans="1:18" ht="21.75" customHeight="1" x14ac:dyDescent="0.3">
      <c r="A240" s="1269"/>
      <c r="B240" s="648" t="s">
        <v>78</v>
      </c>
      <c r="C240" s="396" t="s">
        <v>167</v>
      </c>
      <c r="D240" s="415" t="s">
        <v>907</v>
      </c>
      <c r="E240" s="398">
        <v>1717940</v>
      </c>
      <c r="F240" s="399"/>
      <c r="G240" s="398">
        <v>1717940</v>
      </c>
      <c r="H240" s="398"/>
      <c r="I240" s="398"/>
      <c r="J240" s="398"/>
      <c r="K240" s="393">
        <f t="shared" si="20"/>
        <v>1717940</v>
      </c>
      <c r="L240" s="393">
        <f t="shared" si="21"/>
        <v>0</v>
      </c>
      <c r="M240" s="402"/>
      <c r="N240" s="416"/>
      <c r="O240" s="417"/>
      <c r="P240" s="346"/>
      <c r="Q240" s="346"/>
    </row>
    <row r="241" spans="1:18" ht="21.75" customHeight="1" x14ac:dyDescent="0.3">
      <c r="A241" s="1269"/>
      <c r="B241" s="648" t="s">
        <v>83</v>
      </c>
      <c r="C241" s="396" t="s">
        <v>213</v>
      </c>
      <c r="D241" s="415" t="s">
        <v>909</v>
      </c>
      <c r="E241" s="398">
        <v>27600000</v>
      </c>
      <c r="F241" s="399"/>
      <c r="G241" s="398">
        <v>19320000</v>
      </c>
      <c r="H241" s="398">
        <v>8280000</v>
      </c>
      <c r="I241" s="398"/>
      <c r="J241" s="398"/>
      <c r="K241" s="393">
        <f t="shared" si="20"/>
        <v>27600000</v>
      </c>
      <c r="L241" s="393">
        <f t="shared" si="21"/>
        <v>0</v>
      </c>
      <c r="M241" s="402"/>
      <c r="N241" s="416"/>
      <c r="O241" s="417"/>
      <c r="P241" s="346"/>
      <c r="Q241" s="346"/>
    </row>
    <row r="242" spans="1:18" ht="21.75" customHeight="1" x14ac:dyDescent="0.3">
      <c r="A242" s="1269"/>
      <c r="B242" s="648" t="s">
        <v>87</v>
      </c>
      <c r="C242" s="396" t="s">
        <v>118</v>
      </c>
      <c r="D242" s="415" t="s">
        <v>301</v>
      </c>
      <c r="E242" s="398"/>
      <c r="F242" s="399">
        <v>20632150</v>
      </c>
      <c r="G242" s="398">
        <v>20632150</v>
      </c>
      <c r="H242" s="398">
        <v>1900000</v>
      </c>
      <c r="I242" s="398"/>
      <c r="J242" s="398"/>
      <c r="K242" s="393">
        <f t="shared" si="20"/>
        <v>22532150</v>
      </c>
      <c r="L242" s="393">
        <f t="shared" si="21"/>
        <v>-1900000</v>
      </c>
      <c r="M242" s="402"/>
      <c r="N242" s="416"/>
      <c r="O242" s="417"/>
      <c r="P242" s="346"/>
      <c r="Q242" s="346"/>
    </row>
    <row r="243" spans="1:18" ht="21.75" customHeight="1" x14ac:dyDescent="0.3">
      <c r="A243" s="1269"/>
      <c r="B243" s="648" t="s">
        <v>91</v>
      </c>
      <c r="C243" s="396" t="s">
        <v>132</v>
      </c>
      <c r="D243" s="415" t="s">
        <v>910</v>
      </c>
      <c r="E243" s="398">
        <v>16784280</v>
      </c>
      <c r="F243" s="399"/>
      <c r="G243" s="398">
        <v>16784280</v>
      </c>
      <c r="H243" s="398"/>
      <c r="I243" s="398"/>
      <c r="J243" s="398"/>
      <c r="K243" s="393">
        <f t="shared" si="20"/>
        <v>16784280</v>
      </c>
      <c r="L243" s="393">
        <f t="shared" si="21"/>
        <v>0</v>
      </c>
      <c r="M243" s="402" t="s">
        <v>911</v>
      </c>
      <c r="N243" s="416"/>
      <c r="O243" s="417"/>
      <c r="P243" s="346"/>
      <c r="Q243" s="346"/>
    </row>
    <row r="244" spans="1:18" ht="21.75" customHeight="1" x14ac:dyDescent="0.3">
      <c r="A244" s="1269"/>
      <c r="B244" s="648" t="s">
        <v>95</v>
      </c>
      <c r="C244" s="396" t="s">
        <v>132</v>
      </c>
      <c r="D244" s="415" t="s">
        <v>910</v>
      </c>
      <c r="E244" s="398">
        <v>7058729</v>
      </c>
      <c r="F244" s="399"/>
      <c r="G244" s="398">
        <v>7058729</v>
      </c>
      <c r="H244" s="398"/>
      <c r="I244" s="398"/>
      <c r="J244" s="398"/>
      <c r="K244" s="393">
        <f t="shared" si="20"/>
        <v>7058729</v>
      </c>
      <c r="L244" s="393">
        <f t="shared" si="21"/>
        <v>0</v>
      </c>
      <c r="M244" s="402" t="s">
        <v>912</v>
      </c>
      <c r="N244" s="416"/>
      <c r="O244" s="417"/>
      <c r="P244" s="346"/>
      <c r="Q244" s="346"/>
    </row>
    <row r="245" spans="1:18" ht="21.75" customHeight="1" x14ac:dyDescent="0.3">
      <c r="A245" s="1270"/>
      <c r="B245" s="648" t="s">
        <v>98</v>
      </c>
      <c r="C245" s="419" t="s">
        <v>913</v>
      </c>
      <c r="D245" s="420" t="s">
        <v>727</v>
      </c>
      <c r="E245" s="541" t="s">
        <v>221</v>
      </c>
      <c r="F245" s="422"/>
      <c r="G245" s="421">
        <v>3000000</v>
      </c>
      <c r="H245" s="421">
        <v>2000000</v>
      </c>
      <c r="I245" s="421">
        <v>6000000</v>
      </c>
      <c r="J245" s="421"/>
      <c r="K245" s="393">
        <f t="shared" si="20"/>
        <v>11000000</v>
      </c>
      <c r="L245" s="423"/>
      <c r="M245" s="424"/>
      <c r="N245" s="553"/>
      <c r="O245" s="554"/>
      <c r="P245" s="346"/>
      <c r="Q245" s="346"/>
    </row>
    <row r="246" spans="1:18" ht="21.75" customHeight="1" x14ac:dyDescent="0.3">
      <c r="A246" s="1270"/>
      <c r="B246" s="648" t="s">
        <v>102</v>
      </c>
      <c r="C246" s="419" t="s">
        <v>21</v>
      </c>
      <c r="D246" s="420" t="s">
        <v>258</v>
      </c>
      <c r="E246" s="421"/>
      <c r="F246" s="541" t="s">
        <v>23</v>
      </c>
      <c r="G246" s="421">
        <v>16883354</v>
      </c>
      <c r="H246" s="421"/>
      <c r="I246" s="421"/>
      <c r="J246" s="421"/>
      <c r="K246" s="393">
        <f t="shared" si="20"/>
        <v>16883354</v>
      </c>
      <c r="L246" s="423"/>
      <c r="M246" s="424"/>
      <c r="N246" s="424"/>
      <c r="O246" s="425"/>
      <c r="P246" s="346"/>
      <c r="Q246" s="346"/>
    </row>
    <row r="247" spans="1:18" ht="21.75" customHeight="1" x14ac:dyDescent="0.3">
      <c r="A247" s="1270"/>
      <c r="B247" s="648" t="s">
        <v>106</v>
      </c>
      <c r="C247" s="419" t="s">
        <v>914</v>
      </c>
      <c r="D247" s="420" t="s">
        <v>727</v>
      </c>
      <c r="E247" s="421"/>
      <c r="F247" s="541"/>
      <c r="G247" s="421">
        <v>11990000</v>
      </c>
      <c r="H247" s="421"/>
      <c r="I247" s="421"/>
      <c r="J247" s="421"/>
      <c r="K247" s="393">
        <f t="shared" si="20"/>
        <v>11990000</v>
      </c>
      <c r="L247" s="423"/>
      <c r="M247" s="424"/>
      <c r="N247" s="424"/>
      <c r="O247" s="425"/>
      <c r="P247" s="346"/>
      <c r="Q247" s="346"/>
    </row>
    <row r="248" spans="1:18" s="350" customFormat="1" ht="21.75" customHeight="1" x14ac:dyDescent="0.3">
      <c r="A248" s="1270"/>
      <c r="B248" s="648" t="s">
        <v>109</v>
      </c>
      <c r="C248" s="426" t="s">
        <v>346</v>
      </c>
      <c r="D248" s="427" t="s">
        <v>915</v>
      </c>
      <c r="E248" s="422">
        <v>65401661.600000001</v>
      </c>
      <c r="F248" s="422"/>
      <c r="G248" s="422">
        <v>32700830.800000001</v>
      </c>
      <c r="H248" s="422">
        <v>32700830.800000001</v>
      </c>
      <c r="I248" s="422"/>
      <c r="J248" s="422"/>
      <c r="K248" s="393">
        <f t="shared" si="20"/>
        <v>65401661.600000001</v>
      </c>
      <c r="L248" s="393">
        <f>IF(F248="",E248-K248,F248-K248)</f>
        <v>0</v>
      </c>
      <c r="M248" s="424"/>
      <c r="N248" s="424"/>
      <c r="O248" s="428"/>
      <c r="P248" s="346"/>
      <c r="Q248" s="346"/>
      <c r="R248" s="348"/>
    </row>
    <row r="249" spans="1:18" s="501" customFormat="1" ht="21.75" customHeight="1" x14ac:dyDescent="0.3">
      <c r="A249" s="1270"/>
      <c r="B249" s="648" t="s">
        <v>112</v>
      </c>
      <c r="C249" s="419" t="s">
        <v>170</v>
      </c>
      <c r="D249" s="497" t="s">
        <v>171</v>
      </c>
      <c r="E249" s="421"/>
      <c r="F249" s="422">
        <v>25548400</v>
      </c>
      <c r="G249" s="421">
        <v>25548400</v>
      </c>
      <c r="H249" s="421"/>
      <c r="I249" s="421"/>
      <c r="J249" s="421"/>
      <c r="K249" s="398">
        <f t="shared" si="20"/>
        <v>25548400</v>
      </c>
      <c r="L249" s="398">
        <f>IF(F249="",E249-K249,F249-K249)</f>
        <v>0</v>
      </c>
      <c r="M249" s="460"/>
      <c r="N249" s="460"/>
      <c r="O249" s="498"/>
      <c r="P249" s="499"/>
      <c r="Q249" s="499"/>
      <c r="R249" s="500"/>
    </row>
    <row r="250" spans="1:18" s="501" customFormat="1" ht="21.75" customHeight="1" x14ac:dyDescent="0.3">
      <c r="A250" s="1270"/>
      <c r="B250" s="648" t="s">
        <v>115</v>
      </c>
      <c r="C250" s="419" t="s">
        <v>916</v>
      </c>
      <c r="D250" s="497" t="s">
        <v>727</v>
      </c>
      <c r="E250" s="421"/>
      <c r="F250" s="422"/>
      <c r="G250" s="421">
        <v>2350000</v>
      </c>
      <c r="H250" s="421"/>
      <c r="I250" s="421"/>
      <c r="J250" s="421"/>
      <c r="K250" s="421">
        <f t="shared" si="20"/>
        <v>2350000</v>
      </c>
      <c r="L250" s="421"/>
      <c r="M250" s="460"/>
      <c r="N250" s="460"/>
      <c r="O250" s="498"/>
      <c r="P250" s="499"/>
      <c r="Q250" s="499"/>
      <c r="R250" s="500"/>
    </row>
    <row r="251" spans="1:18" s="501" customFormat="1" ht="21.75" customHeight="1" x14ac:dyDescent="0.3">
      <c r="A251" s="1270"/>
      <c r="B251" s="648" t="s">
        <v>117</v>
      </c>
      <c r="C251" s="419" t="s">
        <v>442</v>
      </c>
      <c r="D251" s="497" t="s">
        <v>443</v>
      </c>
      <c r="E251" s="421">
        <v>3200000</v>
      </c>
      <c r="F251" s="422"/>
      <c r="G251" s="421">
        <v>1600000</v>
      </c>
      <c r="H251" s="421"/>
      <c r="I251" s="421"/>
      <c r="J251" s="421"/>
      <c r="K251" s="421">
        <f t="shared" si="20"/>
        <v>1600000</v>
      </c>
      <c r="L251" s="398">
        <f>IF(F251="",E251-K251,F251-K251)</f>
        <v>1600000</v>
      </c>
      <c r="M251" s="460"/>
      <c r="N251" s="460"/>
      <c r="O251" s="498"/>
      <c r="P251" s="499"/>
      <c r="Q251" s="499"/>
      <c r="R251" s="500"/>
    </row>
    <row r="252" spans="1:18" s="501" customFormat="1" ht="21.75" customHeight="1" x14ac:dyDescent="0.3">
      <c r="A252" s="1270"/>
      <c r="B252" s="648" t="s">
        <v>120</v>
      </c>
      <c r="C252" s="419" t="s">
        <v>161</v>
      </c>
      <c r="D252" s="497" t="s">
        <v>909</v>
      </c>
      <c r="E252" s="421">
        <v>400000</v>
      </c>
      <c r="F252" s="422"/>
      <c r="G252" s="421">
        <v>400000</v>
      </c>
      <c r="H252" s="421"/>
      <c r="I252" s="421"/>
      <c r="J252" s="421"/>
      <c r="K252" s="421">
        <f t="shared" si="20"/>
        <v>400000</v>
      </c>
      <c r="L252" s="398">
        <f>IF(F252="",E252-K252,F252-K252)</f>
        <v>0</v>
      </c>
      <c r="M252" s="460"/>
      <c r="N252" s="460"/>
      <c r="O252" s="498"/>
      <c r="P252" s="499"/>
      <c r="Q252" s="499"/>
      <c r="R252" s="500"/>
    </row>
    <row r="253" spans="1:18" s="501" customFormat="1" ht="21.75" customHeight="1" x14ac:dyDescent="0.3">
      <c r="A253" s="1270"/>
      <c r="B253" s="648" t="s">
        <v>122</v>
      </c>
      <c r="C253" s="419" t="s">
        <v>917</v>
      </c>
      <c r="D253" s="497" t="s">
        <v>229</v>
      </c>
      <c r="E253" s="421">
        <v>9130000</v>
      </c>
      <c r="F253" s="422"/>
      <c r="G253" s="421">
        <v>9130000</v>
      </c>
      <c r="H253" s="421"/>
      <c r="I253" s="421"/>
      <c r="J253" s="421"/>
      <c r="K253" s="421">
        <f t="shared" si="20"/>
        <v>9130000</v>
      </c>
      <c r="L253" s="398">
        <f>IF(F253="",E253-K253,F253-K253)</f>
        <v>0</v>
      </c>
      <c r="M253" s="460" t="s">
        <v>918</v>
      </c>
      <c r="N253" s="460"/>
      <c r="O253" s="498"/>
      <c r="P253" s="499"/>
      <c r="Q253" s="499"/>
      <c r="R253" s="500"/>
    </row>
    <row r="254" spans="1:18" ht="21.75" customHeight="1" thickBot="1" x14ac:dyDescent="0.3">
      <c r="A254" s="1270"/>
      <c r="B254" s="659"/>
      <c r="C254" s="421"/>
      <c r="D254" s="421"/>
      <c r="E254" s="421"/>
      <c r="F254" s="422"/>
      <c r="G254" s="421"/>
      <c r="H254" s="421"/>
      <c r="I254" s="421"/>
      <c r="J254" s="421"/>
      <c r="K254" s="433">
        <f>SUM(K224:K253)</f>
        <v>856129205.60000002</v>
      </c>
      <c r="L254" s="433">
        <f>SUM(L224:L253)</f>
        <v>7018435</v>
      </c>
      <c r="M254" s="560"/>
      <c r="N254" s="429"/>
      <c r="O254" s="425"/>
    </row>
    <row r="255" spans="1:18" ht="21.75" customHeight="1" x14ac:dyDescent="0.3">
      <c r="A255" s="1258" t="s">
        <v>919</v>
      </c>
      <c r="B255" s="645" t="s">
        <v>194</v>
      </c>
      <c r="C255" s="249" t="s">
        <v>920</v>
      </c>
      <c r="D255" s="303" t="s">
        <v>372</v>
      </c>
      <c r="E255" s="251">
        <v>23304000</v>
      </c>
      <c r="F255" s="252">
        <v>38730000</v>
      </c>
      <c r="G255" s="251">
        <v>6991200</v>
      </c>
      <c r="H255" s="251">
        <v>15000000</v>
      </c>
      <c r="I255" s="251">
        <v>16738800</v>
      </c>
      <c r="J255" s="251"/>
      <c r="K255" s="248">
        <f>SUM(G255:J255)</f>
        <v>38730000</v>
      </c>
      <c r="L255" s="248">
        <f>IF(F255="",E255-K255,F255-K255)</f>
        <v>0</v>
      </c>
      <c r="M255" s="253"/>
      <c r="N255" s="253"/>
      <c r="O255" s="254"/>
      <c r="P255" s="347" t="s">
        <v>921</v>
      </c>
    </row>
    <row r="256" spans="1:18" ht="21.75" customHeight="1" x14ac:dyDescent="0.3">
      <c r="A256" s="1259"/>
      <c r="B256" s="646" t="s">
        <v>196</v>
      </c>
      <c r="C256" s="255" t="s">
        <v>175</v>
      </c>
      <c r="D256" s="256" t="s">
        <v>416</v>
      </c>
      <c r="E256" s="257">
        <v>1100000</v>
      </c>
      <c r="F256" s="243">
        <v>1100000</v>
      </c>
      <c r="G256" s="257">
        <v>1100000</v>
      </c>
      <c r="H256" s="257"/>
      <c r="I256" s="257"/>
      <c r="J256" s="257"/>
      <c r="K256" s="240">
        <f>SUM(G256:J256)</f>
        <v>1100000</v>
      </c>
      <c r="L256" s="240">
        <f>IF(F256="",E256-K256,F256-K256)</f>
        <v>0</v>
      </c>
      <c r="M256" s="260" t="s">
        <v>895</v>
      </c>
      <c r="N256" s="244"/>
      <c r="O256" s="258"/>
    </row>
    <row r="257" spans="1:18" s="350" customFormat="1" ht="21.75" customHeight="1" x14ac:dyDescent="0.3">
      <c r="A257" s="1260"/>
      <c r="B257" s="646" t="s">
        <v>20</v>
      </c>
      <c r="C257" s="440" t="s">
        <v>346</v>
      </c>
      <c r="D257" s="441" t="s">
        <v>915</v>
      </c>
      <c r="E257" s="243">
        <v>5246880.8</v>
      </c>
      <c r="F257" s="243"/>
      <c r="G257" s="243">
        <v>2623440.4</v>
      </c>
      <c r="H257" s="243">
        <v>2623440.4</v>
      </c>
      <c r="I257" s="243"/>
      <c r="J257" s="243"/>
      <c r="K257" s="240">
        <f>SUM(G257:J257)</f>
        <v>5246880.8</v>
      </c>
      <c r="L257" s="240">
        <f>IF(F257="",E257-K257,F257-K257)</f>
        <v>0</v>
      </c>
      <c r="M257" s="260"/>
      <c r="N257" s="260"/>
      <c r="O257" s="442"/>
      <c r="P257" s="346"/>
      <c r="Q257" s="346"/>
      <c r="R257" s="348"/>
    </row>
    <row r="258" spans="1:18" s="350" customFormat="1" ht="21.75" customHeight="1" x14ac:dyDescent="0.3">
      <c r="A258" s="1260"/>
      <c r="B258" s="660">
        <v>4</v>
      </c>
      <c r="C258" s="605" t="s">
        <v>99</v>
      </c>
      <c r="D258" s="606" t="s">
        <v>100</v>
      </c>
      <c r="E258" s="301"/>
      <c r="F258" s="301">
        <v>32167000</v>
      </c>
      <c r="G258" s="300">
        <v>32167000</v>
      </c>
      <c r="H258" s="301"/>
      <c r="I258" s="301"/>
      <c r="J258" s="301"/>
      <c r="K258" s="240">
        <f>SUM(G258:J258)</f>
        <v>32167000</v>
      </c>
      <c r="L258" s="240">
        <f>IF(F258="",E258-K258,F258-K258)</f>
        <v>0</v>
      </c>
      <c r="M258" s="317"/>
      <c r="N258" s="317"/>
      <c r="O258" s="607"/>
      <c r="P258" s="346"/>
      <c r="Q258" s="346"/>
      <c r="R258" s="348"/>
    </row>
    <row r="259" spans="1:18" ht="21.75" customHeight="1" thickBot="1" x14ac:dyDescent="0.3">
      <c r="A259" s="1261"/>
      <c r="B259" s="657"/>
      <c r="C259" s="261"/>
      <c r="D259" s="261"/>
      <c r="E259" s="261"/>
      <c r="F259" s="262"/>
      <c r="G259" s="261"/>
      <c r="H259" s="261"/>
      <c r="I259" s="261"/>
      <c r="J259" s="261"/>
      <c r="K259" s="434">
        <f>SUM(K255:K258)</f>
        <v>77243880.799999997</v>
      </c>
      <c r="L259" s="434">
        <f>SUM(L255:L258)</f>
        <v>0</v>
      </c>
      <c r="M259" s="263"/>
      <c r="N259" s="263"/>
      <c r="O259" s="264"/>
    </row>
    <row r="260" spans="1:18" ht="21.75" customHeight="1" x14ac:dyDescent="0.3">
      <c r="A260" s="1254" t="s">
        <v>922</v>
      </c>
      <c r="B260" s="651" t="s">
        <v>194</v>
      </c>
      <c r="C260" s="389" t="s">
        <v>75</v>
      </c>
      <c r="D260" s="390" t="s">
        <v>397</v>
      </c>
      <c r="E260" s="391">
        <v>338200000</v>
      </c>
      <c r="F260" s="392"/>
      <c r="G260" s="391">
        <v>101460000</v>
      </c>
      <c r="H260" s="391">
        <v>62033100</v>
      </c>
      <c r="I260" s="391"/>
      <c r="J260" s="391"/>
      <c r="K260" s="388">
        <f t="shared" ref="K260:K274" si="22">SUM(G260:J260)</f>
        <v>163493100</v>
      </c>
      <c r="L260" s="388">
        <f t="shared" ref="L260:L265" si="23">IF(F260="",E260-K260,F260-K260)</f>
        <v>174706900</v>
      </c>
      <c r="M260" s="394"/>
      <c r="N260" s="394" t="s">
        <v>923</v>
      </c>
      <c r="O260" s="395">
        <v>43816</v>
      </c>
    </row>
    <row r="261" spans="1:18" ht="21.75" customHeight="1" x14ac:dyDescent="0.3">
      <c r="A261" s="1255"/>
      <c r="B261" s="643" t="s">
        <v>196</v>
      </c>
      <c r="C261" s="396" t="s">
        <v>920</v>
      </c>
      <c r="D261" s="397" t="s">
        <v>372</v>
      </c>
      <c r="E261" s="398">
        <v>36800000</v>
      </c>
      <c r="F261" s="399">
        <v>39800000</v>
      </c>
      <c r="G261" s="398">
        <v>11040000</v>
      </c>
      <c r="H261" s="398">
        <v>14720000</v>
      </c>
      <c r="I261" s="398">
        <v>14040000</v>
      </c>
      <c r="J261" s="398"/>
      <c r="K261" s="393">
        <f t="shared" si="22"/>
        <v>39800000</v>
      </c>
      <c r="L261" s="393">
        <f t="shared" si="23"/>
        <v>0</v>
      </c>
      <c r="M261" s="400"/>
      <c r="N261" s="400"/>
      <c r="O261" s="401"/>
      <c r="P261" s="344" t="s">
        <v>924</v>
      </c>
      <c r="Q261" s="344">
        <v>94000</v>
      </c>
    </row>
    <row r="262" spans="1:18" ht="21.75" customHeight="1" x14ac:dyDescent="0.3">
      <c r="A262" s="1255"/>
      <c r="B262" s="643" t="s">
        <v>20</v>
      </c>
      <c r="C262" s="396" t="s">
        <v>99</v>
      </c>
      <c r="D262" s="415" t="s">
        <v>100</v>
      </c>
      <c r="E262" s="398">
        <f>206770000*1.1</f>
        <v>227447000.00000003</v>
      </c>
      <c r="F262" s="399">
        <v>236456100</v>
      </c>
      <c r="G262" s="398">
        <v>62033100</v>
      </c>
      <c r="H262" s="398">
        <v>90981880</v>
      </c>
      <c r="I262" s="398">
        <v>70668320</v>
      </c>
      <c r="J262" s="398"/>
      <c r="K262" s="393">
        <f t="shared" si="22"/>
        <v>223683300</v>
      </c>
      <c r="L262" s="393">
        <f t="shared" si="23"/>
        <v>12772800</v>
      </c>
      <c r="M262" s="418" t="s">
        <v>925</v>
      </c>
      <c r="N262" s="402"/>
      <c r="O262" s="401"/>
    </row>
    <row r="263" spans="1:18" ht="21.75" customHeight="1" x14ac:dyDescent="0.3">
      <c r="A263" s="1256"/>
      <c r="B263" s="643" t="s">
        <v>24</v>
      </c>
      <c r="C263" s="419" t="s">
        <v>340</v>
      </c>
      <c r="D263" s="420" t="s">
        <v>906</v>
      </c>
      <c r="E263" s="421">
        <v>500000</v>
      </c>
      <c r="F263" s="422"/>
      <c r="G263" s="421">
        <v>500000</v>
      </c>
      <c r="H263" s="421"/>
      <c r="I263" s="421"/>
      <c r="J263" s="421"/>
      <c r="K263" s="393">
        <f t="shared" si="22"/>
        <v>500000</v>
      </c>
      <c r="L263" s="393">
        <f t="shared" si="23"/>
        <v>0</v>
      </c>
      <c r="M263" s="424"/>
      <c r="N263" s="424"/>
      <c r="O263" s="430"/>
    </row>
    <row r="264" spans="1:18" ht="27.75" customHeight="1" x14ac:dyDescent="0.3">
      <c r="A264" s="1256"/>
      <c r="B264" s="643" t="s">
        <v>26</v>
      </c>
      <c r="C264" s="443" t="s">
        <v>926</v>
      </c>
      <c r="D264" s="420" t="s">
        <v>104</v>
      </c>
      <c r="E264" s="421">
        <v>2000000</v>
      </c>
      <c r="F264" s="422"/>
      <c r="G264" s="421">
        <v>2000000</v>
      </c>
      <c r="H264" s="421"/>
      <c r="I264" s="421"/>
      <c r="J264" s="421"/>
      <c r="K264" s="393">
        <f t="shared" si="22"/>
        <v>2000000</v>
      </c>
      <c r="L264" s="393">
        <f t="shared" si="23"/>
        <v>0</v>
      </c>
      <c r="M264" s="424"/>
      <c r="N264" s="424"/>
      <c r="O264" s="430"/>
    </row>
    <row r="265" spans="1:18" ht="22.5" customHeight="1" x14ac:dyDescent="0.3">
      <c r="A265" s="1256"/>
      <c r="B265" s="643" t="s">
        <v>28</v>
      </c>
      <c r="C265" s="419" t="s">
        <v>246</v>
      </c>
      <c r="D265" s="420" t="s">
        <v>927</v>
      </c>
      <c r="E265" s="421">
        <v>3300000</v>
      </c>
      <c r="F265" s="422"/>
      <c r="G265" s="421"/>
      <c r="H265" s="421"/>
      <c r="I265" s="421"/>
      <c r="J265" s="421"/>
      <c r="K265" s="393">
        <f t="shared" si="22"/>
        <v>0</v>
      </c>
      <c r="L265" s="393">
        <f t="shared" si="23"/>
        <v>3300000</v>
      </c>
      <c r="M265" s="424"/>
      <c r="N265" s="424"/>
      <c r="O265" s="430"/>
    </row>
    <row r="266" spans="1:18" ht="21.75" customHeight="1" x14ac:dyDescent="0.3">
      <c r="A266" s="1256"/>
      <c r="B266" s="643" t="s">
        <v>30</v>
      </c>
      <c r="C266" s="419" t="s">
        <v>913</v>
      </c>
      <c r="D266" s="459" t="s">
        <v>879</v>
      </c>
      <c r="E266" s="421"/>
      <c r="F266" s="422"/>
      <c r="G266" s="421">
        <v>2000000</v>
      </c>
      <c r="H266" s="421"/>
      <c r="I266" s="421"/>
      <c r="J266" s="421"/>
      <c r="K266" s="393">
        <f t="shared" si="22"/>
        <v>2000000</v>
      </c>
      <c r="L266" s="393"/>
      <c r="M266" s="424"/>
      <c r="N266" s="424"/>
      <c r="O266" s="430"/>
    </row>
    <row r="267" spans="1:18" ht="21.75" customHeight="1" x14ac:dyDescent="0.3">
      <c r="A267" s="1256"/>
      <c r="B267" s="643" t="s">
        <v>33</v>
      </c>
      <c r="C267" s="419" t="s">
        <v>928</v>
      </c>
      <c r="D267" s="459" t="s">
        <v>879</v>
      </c>
      <c r="E267" s="421"/>
      <c r="F267" s="422"/>
      <c r="G267" s="421">
        <v>3000000</v>
      </c>
      <c r="H267" s="421"/>
      <c r="I267" s="421"/>
      <c r="J267" s="421"/>
      <c r="K267" s="393">
        <f t="shared" si="22"/>
        <v>3000000</v>
      </c>
      <c r="L267" s="423"/>
      <c r="M267" s="424"/>
      <c r="N267" s="424"/>
      <c r="O267" s="430"/>
    </row>
    <row r="268" spans="1:18" ht="21.75" customHeight="1" x14ac:dyDescent="0.3">
      <c r="A268" s="1256"/>
      <c r="B268" s="643" t="s">
        <v>39</v>
      </c>
      <c r="C268" s="419" t="s">
        <v>175</v>
      </c>
      <c r="D268" s="420" t="s">
        <v>416</v>
      </c>
      <c r="E268" s="421">
        <v>1100000</v>
      </c>
      <c r="F268" s="422">
        <v>1100000</v>
      </c>
      <c r="G268" s="421">
        <v>1100000</v>
      </c>
      <c r="H268" s="421"/>
      <c r="I268" s="421"/>
      <c r="J268" s="421"/>
      <c r="K268" s="393">
        <f t="shared" si="22"/>
        <v>1100000</v>
      </c>
      <c r="L268" s="393">
        <f>IF(F268="",E268-K268,F268-K268)</f>
        <v>0</v>
      </c>
      <c r="M268" s="424"/>
      <c r="N268" s="424"/>
      <c r="O268" s="430"/>
    </row>
    <row r="269" spans="1:18" ht="30" customHeight="1" x14ac:dyDescent="0.3">
      <c r="A269" s="1256"/>
      <c r="B269" s="643" t="s">
        <v>44</v>
      </c>
      <c r="C269" s="419" t="s">
        <v>929</v>
      </c>
      <c r="D269" s="420" t="s">
        <v>930</v>
      </c>
      <c r="E269" s="421"/>
      <c r="F269" s="422"/>
      <c r="G269" s="421">
        <v>843000</v>
      </c>
      <c r="H269" s="421"/>
      <c r="I269" s="421"/>
      <c r="J269" s="421"/>
      <c r="K269" s="393">
        <f t="shared" si="22"/>
        <v>843000</v>
      </c>
      <c r="L269" s="393"/>
      <c r="M269" s="424"/>
      <c r="N269" s="424"/>
      <c r="O269" s="430"/>
    </row>
    <row r="270" spans="1:18" ht="21.75" customHeight="1" x14ac:dyDescent="0.3">
      <c r="A270" s="1256"/>
      <c r="B270" s="643" t="s">
        <v>49</v>
      </c>
      <c r="C270" s="419" t="s">
        <v>246</v>
      </c>
      <c r="D270" s="420" t="s">
        <v>927</v>
      </c>
      <c r="E270" s="421">
        <v>3300000</v>
      </c>
      <c r="F270" s="422"/>
      <c r="G270" s="421">
        <v>3300000</v>
      </c>
      <c r="H270" s="421"/>
      <c r="I270" s="421"/>
      <c r="J270" s="421"/>
      <c r="K270" s="393">
        <f t="shared" si="22"/>
        <v>3300000</v>
      </c>
      <c r="L270" s="393">
        <f>IF(F270="",E270-K270,F270-K270)</f>
        <v>0</v>
      </c>
      <c r="M270" s="424" t="s">
        <v>931</v>
      </c>
      <c r="N270" s="424"/>
      <c r="O270" s="430"/>
    </row>
    <row r="271" spans="1:18" ht="21.75" customHeight="1" x14ac:dyDescent="0.3">
      <c r="A271" s="1256"/>
      <c r="B271" s="643" t="s">
        <v>55</v>
      </c>
      <c r="C271" s="419" t="s">
        <v>932</v>
      </c>
      <c r="D271" s="420" t="s">
        <v>341</v>
      </c>
      <c r="E271" s="421">
        <v>4160000</v>
      </c>
      <c r="F271" s="422"/>
      <c r="G271" s="421">
        <v>2160000</v>
      </c>
      <c r="H271" s="421"/>
      <c r="I271" s="421"/>
      <c r="J271" s="421"/>
      <c r="K271" s="393">
        <f t="shared" si="22"/>
        <v>2160000</v>
      </c>
      <c r="L271" s="393">
        <f>IF(F271="",E271-K271,F271-K271)</f>
        <v>2000000</v>
      </c>
      <c r="M271" s="424"/>
      <c r="N271" s="424"/>
      <c r="O271" s="430"/>
    </row>
    <row r="272" spans="1:18" ht="21.75" customHeight="1" x14ac:dyDescent="0.3">
      <c r="A272" s="1256"/>
      <c r="B272" s="643" t="s">
        <v>59</v>
      </c>
      <c r="C272" s="419" t="s">
        <v>161</v>
      </c>
      <c r="D272" s="420" t="s">
        <v>909</v>
      </c>
      <c r="E272" s="421">
        <v>1200000</v>
      </c>
      <c r="F272" s="422"/>
      <c r="G272" s="421">
        <v>1200000</v>
      </c>
      <c r="H272" s="421"/>
      <c r="I272" s="421"/>
      <c r="J272" s="421"/>
      <c r="K272" s="393">
        <f t="shared" si="22"/>
        <v>1200000</v>
      </c>
      <c r="L272" s="393">
        <f>IF(F272="",E272-K272,F272-K272)</f>
        <v>0</v>
      </c>
      <c r="M272" s="424"/>
      <c r="N272" s="424"/>
      <c r="O272" s="430"/>
    </row>
    <row r="273" spans="1:18" s="350" customFormat="1" ht="21.75" customHeight="1" x14ac:dyDescent="0.3">
      <c r="A273" s="1256"/>
      <c r="B273" s="643" t="s">
        <v>63</v>
      </c>
      <c r="C273" s="426" t="s">
        <v>346</v>
      </c>
      <c r="D273" s="427" t="s">
        <v>915</v>
      </c>
      <c r="E273" s="422">
        <v>18544240</v>
      </c>
      <c r="F273" s="422"/>
      <c r="G273" s="422">
        <v>9272120</v>
      </c>
      <c r="H273" s="422">
        <v>9272120</v>
      </c>
      <c r="I273" s="422"/>
      <c r="J273" s="422"/>
      <c r="K273" s="393">
        <f t="shared" si="22"/>
        <v>18544240</v>
      </c>
      <c r="L273" s="393">
        <f>IF(F273="",E273-K273,F273-K273)</f>
        <v>0</v>
      </c>
      <c r="M273" s="424"/>
      <c r="N273" s="424"/>
      <c r="O273" s="431"/>
      <c r="P273" s="346"/>
      <c r="Q273" s="346"/>
      <c r="R273" s="348"/>
    </row>
    <row r="274" spans="1:18" s="350" customFormat="1" ht="21.75" customHeight="1" x14ac:dyDescent="0.3">
      <c r="A274" s="1256"/>
      <c r="B274" s="643" t="s">
        <v>67</v>
      </c>
      <c r="C274" s="426" t="s">
        <v>510</v>
      </c>
      <c r="D274" s="427" t="s">
        <v>727</v>
      </c>
      <c r="E274" s="422"/>
      <c r="F274" s="422"/>
      <c r="G274" s="422">
        <v>3764000</v>
      </c>
      <c r="H274" s="422"/>
      <c r="I274" s="422"/>
      <c r="J274" s="422"/>
      <c r="K274" s="423">
        <f t="shared" si="22"/>
        <v>3764000</v>
      </c>
      <c r="L274" s="423"/>
      <c r="M274" s="424"/>
      <c r="N274" s="424"/>
      <c r="O274" s="431"/>
      <c r="P274" s="346"/>
      <c r="Q274" s="346"/>
      <c r="R274" s="348"/>
    </row>
    <row r="275" spans="1:18" ht="21.75" customHeight="1" thickBot="1" x14ac:dyDescent="0.3">
      <c r="A275" s="1257"/>
      <c r="B275" s="656"/>
      <c r="C275" s="403"/>
      <c r="D275" s="403"/>
      <c r="E275" s="403"/>
      <c r="F275" s="404"/>
      <c r="G275" s="403"/>
      <c r="H275" s="403"/>
      <c r="I275" s="403"/>
      <c r="J275" s="403"/>
      <c r="K275" s="432">
        <f>SUM(K260:K274)</f>
        <v>465387640</v>
      </c>
      <c r="L275" s="432">
        <f>SUM(L260:L274)</f>
        <v>192779700</v>
      </c>
      <c r="M275" s="405"/>
      <c r="N275" s="405"/>
      <c r="O275" s="406"/>
    </row>
    <row r="276" spans="1:18" ht="25.5" customHeight="1" x14ac:dyDescent="0.25">
      <c r="G276" s="451"/>
    </row>
    <row r="277" spans="1:18" x14ac:dyDescent="0.25">
      <c r="F277" s="386"/>
    </row>
    <row r="278" spans="1:18" x14ac:dyDescent="0.25">
      <c r="D278" s="386"/>
      <c r="F278" s="386"/>
    </row>
    <row r="279" spans="1:18" x14ac:dyDescent="0.25">
      <c r="D279" s="386"/>
      <c r="F279" s="386"/>
      <c r="L279" s="684">
        <f>SUM(L6:L275)/2</f>
        <v>905768135.5</v>
      </c>
    </row>
    <row r="280" spans="1:18" s="350" customFormat="1" x14ac:dyDescent="0.25">
      <c r="B280" s="613"/>
      <c r="D280" s="614"/>
      <c r="E280" s="614"/>
      <c r="F280" s="614"/>
      <c r="P280" s="346"/>
      <c r="Q280" s="346"/>
      <c r="R280" s="348"/>
    </row>
    <row r="281" spans="1:18" x14ac:dyDescent="0.25">
      <c r="D281" s="386"/>
      <c r="F281" s="386"/>
    </row>
    <row r="282" spans="1:18" x14ac:dyDescent="0.25">
      <c r="D282" s="386"/>
      <c r="F282" s="386"/>
    </row>
    <row r="283" spans="1:18" s="350" customFormat="1" x14ac:dyDescent="0.25">
      <c r="B283" s="613"/>
      <c r="D283" s="614"/>
      <c r="E283" s="614"/>
      <c r="F283" s="614"/>
      <c r="P283" s="346"/>
      <c r="Q283" s="346"/>
      <c r="R283" s="348"/>
    </row>
    <row r="284" spans="1:18" x14ac:dyDescent="0.25">
      <c r="D284" s="386"/>
      <c r="F284" s="386"/>
      <c r="G284" s="386"/>
    </row>
    <row r="285" spans="1:18" x14ac:dyDescent="0.25">
      <c r="D285" s="386"/>
      <c r="F285" s="386"/>
      <c r="G285" s="386"/>
      <c r="H285" s="386"/>
    </row>
    <row r="286" spans="1:18" x14ac:dyDescent="0.25">
      <c r="D286" s="386"/>
      <c r="F286" s="386"/>
    </row>
    <row r="287" spans="1:18" x14ac:dyDescent="0.25">
      <c r="D287" s="386"/>
      <c r="F287" s="386"/>
    </row>
    <row r="288" spans="1:18" x14ac:dyDescent="0.25">
      <c r="D288" s="386"/>
    </row>
    <row r="289" spans="4:8" x14ac:dyDescent="0.25">
      <c r="D289" s="436"/>
      <c r="H289" s="386"/>
    </row>
    <row r="290" spans="4:8" x14ac:dyDescent="0.25">
      <c r="F290" s="436"/>
    </row>
    <row r="291" spans="4:8" x14ac:dyDescent="0.25">
      <c r="G291" s="386"/>
    </row>
    <row r="328" spans="6:6" x14ac:dyDescent="0.25">
      <c r="F328" s="386"/>
    </row>
    <row r="329" spans="6:6" x14ac:dyDescent="0.25">
      <c r="F329" s="436"/>
    </row>
    <row r="330" spans="6:6" x14ac:dyDescent="0.25">
      <c r="F330" s="436"/>
    </row>
  </sheetData>
  <autoFilter ref="A5:O102"/>
  <mergeCells count="19">
    <mergeCell ref="M71:M72"/>
    <mergeCell ref="N71:N72"/>
    <mergeCell ref="O71:O72"/>
    <mergeCell ref="A1:L3"/>
    <mergeCell ref="A224:A254"/>
    <mergeCell ref="A137:A150"/>
    <mergeCell ref="A103:A136"/>
    <mergeCell ref="A99:A102"/>
    <mergeCell ref="A74:A98"/>
    <mergeCell ref="A71:A73"/>
    <mergeCell ref="A54:A70"/>
    <mergeCell ref="A22:A53"/>
    <mergeCell ref="A12:A21"/>
    <mergeCell ref="A6:A11"/>
    <mergeCell ref="A260:A275"/>
    <mergeCell ref="A255:A259"/>
    <mergeCell ref="A209:A223"/>
    <mergeCell ref="A178:A208"/>
    <mergeCell ref="A151:A177"/>
  </mergeCells>
  <conditionalFormatting sqref="B136">
    <cfRule type="top10" dxfId="0" priority="1" percent="1" rank="10"/>
  </conditionalFormatting>
  <pageMargins left="0.3046875" right="0.70866141732283472" top="0.74803149606299213" bottom="0.74803149606299213" header="0.31496062992125984" footer="0.31496062992125984"/>
  <pageSetup scale="35" orientation="landscape" r:id="rId1"/>
  <rowBreaks count="4" manualBreakCount="4">
    <brk id="53" max="11" man="1"/>
    <brk id="102" max="11" man="1"/>
    <brk id="150" max="11" man="1"/>
    <brk id="208" max="11" man="1"/>
  </rowBreaks>
  <colBreaks count="1" manualBreakCount="1">
    <brk id="12" max="1048575" man="1"/>
  </colBreaks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X451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H10" sqref="H10"/>
    </sheetView>
  </sheetViews>
  <sheetFormatPr defaultColWidth="9.28515625" defaultRowHeight="15" x14ac:dyDescent="0.25"/>
  <cols>
    <col min="1" max="1" width="4.28515625" style="686" hidden="1" customWidth="1"/>
    <col min="2" max="2" width="10.140625" style="887" customWidth="1"/>
    <col min="3" max="3" width="16.7109375" style="885" customWidth="1"/>
    <col min="4" max="4" width="10.85546875" style="885" customWidth="1"/>
    <col min="5" max="5" width="12" style="725" customWidth="1"/>
    <col min="6" max="7" width="12" style="687" customWidth="1"/>
    <col min="8" max="8" width="11.42578125" style="687" customWidth="1"/>
    <col min="9" max="9" width="11.7109375" style="727" customWidth="1"/>
    <col min="10" max="10" width="9.42578125" style="687" customWidth="1"/>
    <col min="11" max="11" width="15" style="686" customWidth="1"/>
    <col min="12" max="12" width="12.42578125" style="687" customWidth="1"/>
    <col min="13" max="13" width="0.7109375" style="686" hidden="1" customWidth="1"/>
    <col min="14" max="14" width="12.5703125" style="874" customWidth="1"/>
    <col min="15" max="15" width="15.85546875" style="686" hidden="1" customWidth="1"/>
    <col min="16" max="16" width="12.7109375" style="688" hidden="1" customWidth="1"/>
    <col min="17" max="17" width="14.7109375" style="687" hidden="1" customWidth="1"/>
    <col min="18" max="18" width="10.5703125" style="686" customWidth="1"/>
    <col min="19" max="19" width="14.7109375" style="686" hidden="1" customWidth="1"/>
    <col min="20" max="20" width="24.7109375" style="687" customWidth="1"/>
    <col min="21" max="21" width="16.7109375" style="687" bestFit="1" customWidth="1"/>
    <col min="22" max="23" width="15.85546875" style="687" bestFit="1" customWidth="1"/>
    <col min="24" max="24" width="20.140625" style="686" customWidth="1"/>
    <col min="25" max="16384" width="9.28515625" style="686"/>
  </cols>
  <sheetData>
    <row r="1" spans="1:24" ht="21" customHeight="1" x14ac:dyDescent="0.25">
      <c r="B1" s="1289" t="s">
        <v>689</v>
      </c>
      <c r="C1" s="1289"/>
      <c r="D1" s="1289"/>
      <c r="E1" s="1289"/>
      <c r="F1" s="1289"/>
      <c r="G1" s="1289"/>
      <c r="H1" s="1289"/>
      <c r="I1" s="1289"/>
      <c r="J1" s="1289"/>
      <c r="K1" s="1289"/>
      <c r="L1" s="1289"/>
      <c r="M1" s="1289"/>
      <c r="N1" s="1289"/>
      <c r="O1" s="1289"/>
      <c r="P1" s="1289"/>
      <c r="Q1" s="1290"/>
      <c r="R1" s="1289"/>
    </row>
    <row r="2" spans="1:24" ht="15" customHeight="1" x14ac:dyDescent="0.25">
      <c r="B2" s="1289"/>
      <c r="C2" s="1289"/>
      <c r="D2" s="1289"/>
      <c r="E2" s="1289"/>
      <c r="F2" s="1289"/>
      <c r="G2" s="1289"/>
      <c r="H2" s="1289"/>
      <c r="I2" s="1289"/>
      <c r="J2" s="1289"/>
      <c r="K2" s="1289"/>
      <c r="L2" s="1289"/>
      <c r="M2" s="1289"/>
      <c r="N2" s="1289"/>
      <c r="O2" s="1289"/>
      <c r="P2" s="1289"/>
      <c r="Q2" s="1290"/>
      <c r="R2" s="1289"/>
    </row>
    <row r="3" spans="1:24" ht="15" customHeight="1" x14ac:dyDescent="0.25">
      <c r="B3" s="1289"/>
      <c r="C3" s="1289"/>
      <c r="D3" s="1289"/>
      <c r="E3" s="1289"/>
      <c r="F3" s="1289"/>
      <c r="G3" s="1289"/>
      <c r="H3" s="1289"/>
      <c r="I3" s="1289"/>
      <c r="J3" s="1289"/>
      <c r="K3" s="1289"/>
      <c r="L3" s="1289"/>
      <c r="M3" s="1289"/>
      <c r="N3" s="1289"/>
      <c r="O3" s="1289"/>
      <c r="P3" s="1289"/>
      <c r="Q3" s="1290"/>
      <c r="R3" s="1289"/>
    </row>
    <row r="4" spans="1:24" ht="27.75" customHeight="1" x14ac:dyDescent="0.25">
      <c r="B4" s="886"/>
      <c r="C4" s="884"/>
      <c r="D4" s="884"/>
      <c r="E4" s="746"/>
      <c r="F4" s="746"/>
      <c r="G4" s="743"/>
      <c r="H4" s="744"/>
      <c r="I4" s="745"/>
      <c r="J4" s="685"/>
      <c r="K4" s="717"/>
      <c r="L4" s="685"/>
      <c r="M4" s="1182"/>
      <c r="N4" s="868"/>
      <c r="Q4" s="741"/>
    </row>
    <row r="5" spans="1:24" s="888" customFormat="1" ht="54" customHeight="1" x14ac:dyDescent="0.2">
      <c r="B5" s="889" t="s">
        <v>4</v>
      </c>
      <c r="C5" s="889" t="s">
        <v>6</v>
      </c>
      <c r="D5" s="890" t="s">
        <v>7</v>
      </c>
      <c r="E5" s="891" t="s">
        <v>8</v>
      </c>
      <c r="F5" s="892" t="s">
        <v>933</v>
      </c>
      <c r="G5" s="891" t="s">
        <v>10</v>
      </c>
      <c r="H5" s="893" t="s">
        <v>11</v>
      </c>
      <c r="I5" s="891" t="s">
        <v>12</v>
      </c>
      <c r="J5" s="893" t="s">
        <v>13</v>
      </c>
      <c r="K5" s="889" t="s">
        <v>934</v>
      </c>
      <c r="L5" s="894" t="s">
        <v>935</v>
      </c>
      <c r="M5" s="895" t="s">
        <v>936</v>
      </c>
      <c r="N5" s="896" t="s">
        <v>937</v>
      </c>
      <c r="O5" s="895" t="s">
        <v>17</v>
      </c>
      <c r="P5" s="897" t="s">
        <v>18</v>
      </c>
      <c r="Q5" s="892" t="s">
        <v>938</v>
      </c>
      <c r="R5" s="898" t="s">
        <v>605</v>
      </c>
      <c r="S5" s="899" t="s">
        <v>939</v>
      </c>
      <c r="T5" s="900" t="s">
        <v>940</v>
      </c>
      <c r="U5" s="900" t="s">
        <v>940</v>
      </c>
      <c r="V5" s="901"/>
      <c r="W5" s="901"/>
    </row>
    <row r="6" spans="1:24" s="888" customFormat="1" ht="23.25" customHeight="1" x14ac:dyDescent="0.2">
      <c r="A6" s="888">
        <v>1</v>
      </c>
      <c r="B6" s="914" t="s">
        <v>941</v>
      </c>
      <c r="C6" s="915" t="s">
        <v>691</v>
      </c>
      <c r="D6" s="915" t="s">
        <v>188</v>
      </c>
      <c r="E6" s="916">
        <v>2240100</v>
      </c>
      <c r="F6" s="917"/>
      <c r="G6" s="917">
        <v>2240100</v>
      </c>
      <c r="H6" s="917"/>
      <c r="I6" s="918"/>
      <c r="J6" s="917"/>
      <c r="K6" s="917">
        <f>SUM(G6:J6)</f>
        <v>2240100</v>
      </c>
      <c r="L6" s="917"/>
      <c r="M6" s="919">
        <f>IF(F6="",E6-K6-L6,F6-K6-L6)</f>
        <v>0</v>
      </c>
      <c r="N6" s="920">
        <f>IF($F6="",($E6-$K6),($F6-$K6))</f>
        <v>0</v>
      </c>
      <c r="O6" s="921"/>
      <c r="P6" s="922"/>
      <c r="Q6" s="917"/>
      <c r="R6" s="923"/>
      <c r="S6" s="902"/>
      <c r="T6" s="901" t="s">
        <v>942</v>
      </c>
      <c r="U6" s="901"/>
      <c r="V6" s="901"/>
      <c r="W6" s="901"/>
    </row>
    <row r="7" spans="1:24" s="888" customFormat="1" ht="23.25" customHeight="1" x14ac:dyDescent="0.2">
      <c r="B7" s="924" t="s">
        <v>941</v>
      </c>
      <c r="C7" s="925" t="s">
        <v>692</v>
      </c>
      <c r="D7" s="925" t="s">
        <v>416</v>
      </c>
      <c r="E7" s="926">
        <v>1100000</v>
      </c>
      <c r="F7" s="927"/>
      <c r="G7" s="927">
        <v>1100000</v>
      </c>
      <c r="H7" s="927"/>
      <c r="I7" s="928"/>
      <c r="J7" s="927"/>
      <c r="K7" s="927">
        <f>SUM(G7:J7)</f>
        <v>1100000</v>
      </c>
      <c r="L7" s="927"/>
      <c r="M7" s="929">
        <f t="shared" ref="M7:M14" si="0">IF(F7="",E7-K7-L7,F7-K7-L7)</f>
        <v>0</v>
      </c>
      <c r="N7" s="930">
        <f t="shared" ref="N7:N72" si="1">IF($F7="",($E7-$K7),($F7-$K7))</f>
        <v>0</v>
      </c>
      <c r="O7" s="931"/>
      <c r="P7" s="932"/>
      <c r="Q7" s="927"/>
      <c r="R7" s="933"/>
      <c r="S7" s="903" t="s">
        <v>943</v>
      </c>
      <c r="T7" s="901" t="s">
        <v>944</v>
      </c>
      <c r="U7" s="901">
        <v>1666000</v>
      </c>
      <c r="V7" s="901"/>
      <c r="W7" s="901"/>
    </row>
    <row r="8" spans="1:24" s="888" customFormat="1" ht="23.25" customHeight="1" x14ac:dyDescent="0.2">
      <c r="B8" s="924" t="s">
        <v>941</v>
      </c>
      <c r="C8" s="925" t="s">
        <v>257</v>
      </c>
      <c r="D8" s="925" t="s">
        <v>693</v>
      </c>
      <c r="E8" s="934">
        <f>K8</f>
        <v>10597500</v>
      </c>
      <c r="F8" s="927"/>
      <c r="G8" s="927">
        <v>10597500</v>
      </c>
      <c r="H8" s="927"/>
      <c r="I8" s="928"/>
      <c r="J8" s="927"/>
      <c r="K8" s="927">
        <f t="shared" ref="K8:K14" si="2">SUM(G8:J8)</f>
        <v>10597500</v>
      </c>
      <c r="L8" s="927"/>
      <c r="M8" s="929">
        <f t="shared" si="0"/>
        <v>0</v>
      </c>
      <c r="N8" s="930">
        <f t="shared" si="1"/>
        <v>0</v>
      </c>
      <c r="O8" s="931"/>
      <c r="P8" s="932"/>
      <c r="Q8" s="927"/>
      <c r="R8" s="933"/>
      <c r="S8" s="903"/>
      <c r="T8" s="901"/>
      <c r="U8" s="901"/>
      <c r="V8" s="901"/>
      <c r="W8" s="901"/>
      <c r="X8" s="904"/>
    </row>
    <row r="9" spans="1:24" s="888" customFormat="1" ht="23.25" customHeight="1" x14ac:dyDescent="0.2">
      <c r="B9" s="924" t="s">
        <v>941</v>
      </c>
      <c r="C9" s="925" t="s">
        <v>694</v>
      </c>
      <c r="D9" s="925" t="s">
        <v>695</v>
      </c>
      <c r="E9" s="926">
        <v>9075000</v>
      </c>
      <c r="F9" s="927"/>
      <c r="G9" s="927">
        <v>9075000</v>
      </c>
      <c r="H9" s="927"/>
      <c r="I9" s="928"/>
      <c r="J9" s="927"/>
      <c r="K9" s="927">
        <f t="shared" si="2"/>
        <v>9075000</v>
      </c>
      <c r="L9" s="927"/>
      <c r="M9" s="929">
        <f t="shared" si="0"/>
        <v>0</v>
      </c>
      <c r="N9" s="930">
        <f t="shared" si="1"/>
        <v>0</v>
      </c>
      <c r="O9" s="931"/>
      <c r="P9" s="932"/>
      <c r="Q9" s="927"/>
      <c r="R9" s="933"/>
      <c r="S9" s="903" t="s">
        <v>943</v>
      </c>
      <c r="T9" s="901"/>
      <c r="U9" s="901"/>
      <c r="V9" s="901"/>
      <c r="W9" s="901"/>
      <c r="X9" s="905"/>
    </row>
    <row r="10" spans="1:24" s="888" customFormat="1" ht="23.25" customHeight="1" x14ac:dyDescent="0.2">
      <c r="B10" s="924" t="s">
        <v>941</v>
      </c>
      <c r="C10" s="925" t="s">
        <v>945</v>
      </c>
      <c r="D10" s="925" t="s">
        <v>711</v>
      </c>
      <c r="E10" s="926">
        <v>1760000</v>
      </c>
      <c r="F10" s="927"/>
      <c r="G10" s="927">
        <v>1760000</v>
      </c>
      <c r="H10" s="927"/>
      <c r="I10" s="928"/>
      <c r="J10" s="927"/>
      <c r="K10" s="927">
        <f t="shared" si="2"/>
        <v>1760000</v>
      </c>
      <c r="L10" s="927"/>
      <c r="M10" s="929">
        <f t="shared" si="0"/>
        <v>0</v>
      </c>
      <c r="N10" s="930">
        <f t="shared" si="1"/>
        <v>0</v>
      </c>
      <c r="O10" s="931"/>
      <c r="P10" s="932"/>
      <c r="Q10" s="927"/>
      <c r="R10" s="933"/>
      <c r="S10" s="903"/>
      <c r="T10" s="901"/>
      <c r="U10" s="901"/>
      <c r="V10" s="901"/>
      <c r="W10" s="901"/>
      <c r="X10" s="905"/>
    </row>
    <row r="11" spans="1:24" s="888" customFormat="1" ht="23.25" customHeight="1" x14ac:dyDescent="0.2">
      <c r="B11" s="924" t="s">
        <v>941</v>
      </c>
      <c r="C11" s="925" t="s">
        <v>946</v>
      </c>
      <c r="D11" s="925" t="s">
        <v>265</v>
      </c>
      <c r="E11" s="926">
        <v>1700000</v>
      </c>
      <c r="F11" s="927"/>
      <c r="G11" s="927">
        <v>1700000</v>
      </c>
      <c r="H11" s="927"/>
      <c r="I11" s="928"/>
      <c r="J11" s="927"/>
      <c r="K11" s="927">
        <f t="shared" si="2"/>
        <v>1700000</v>
      </c>
      <c r="L11" s="927"/>
      <c r="M11" s="929">
        <f t="shared" si="0"/>
        <v>0</v>
      </c>
      <c r="N11" s="930">
        <f t="shared" si="1"/>
        <v>0</v>
      </c>
      <c r="O11" s="931"/>
      <c r="P11" s="932"/>
      <c r="Q11" s="927"/>
      <c r="R11" s="933"/>
      <c r="S11" s="903"/>
      <c r="T11" s="901"/>
      <c r="U11" s="901"/>
      <c r="V11" s="901"/>
      <c r="W11" s="901"/>
      <c r="X11" s="905"/>
    </row>
    <row r="12" spans="1:24" s="888" customFormat="1" ht="23.25" customHeight="1" x14ac:dyDescent="0.2">
      <c r="B12" s="924" t="s">
        <v>941</v>
      </c>
      <c r="C12" s="925" t="s">
        <v>215</v>
      </c>
      <c r="D12" s="925" t="s">
        <v>190</v>
      </c>
      <c r="E12" s="926">
        <v>12486000</v>
      </c>
      <c r="F12" s="927"/>
      <c r="G12" s="926">
        <v>12486000</v>
      </c>
      <c r="H12" s="927"/>
      <c r="I12" s="928"/>
      <c r="J12" s="927"/>
      <c r="K12" s="927">
        <f>SUM(G12:J12)</f>
        <v>12486000</v>
      </c>
      <c r="L12" s="927"/>
      <c r="M12" s="929">
        <f t="shared" si="0"/>
        <v>0</v>
      </c>
      <c r="N12" s="930">
        <f t="shared" si="1"/>
        <v>0</v>
      </c>
      <c r="O12" s="931"/>
      <c r="P12" s="932"/>
      <c r="Q12" s="927"/>
      <c r="R12" s="933"/>
      <c r="S12" s="903"/>
      <c r="T12" s="901"/>
      <c r="U12" s="901"/>
      <c r="V12" s="901"/>
      <c r="W12" s="901"/>
      <c r="X12" s="905"/>
    </row>
    <row r="13" spans="1:24" s="888" customFormat="1" ht="23.25" customHeight="1" x14ac:dyDescent="0.2">
      <c r="B13" s="924" t="s">
        <v>941</v>
      </c>
      <c r="C13" s="925" t="s">
        <v>947</v>
      </c>
      <c r="D13" s="925"/>
      <c r="E13" s="926"/>
      <c r="F13" s="927"/>
      <c r="G13" s="927">
        <f>U13</f>
        <v>1666000</v>
      </c>
      <c r="H13" s="927"/>
      <c r="I13" s="928"/>
      <c r="J13" s="927"/>
      <c r="K13" s="927">
        <f>SUM(G13:J13)</f>
        <v>1666000</v>
      </c>
      <c r="L13" s="927"/>
      <c r="M13" s="929">
        <f t="shared" si="0"/>
        <v>-1666000</v>
      </c>
      <c r="N13" s="930">
        <f t="shared" si="1"/>
        <v>-1666000</v>
      </c>
      <c r="O13" s="931"/>
      <c r="P13" s="932"/>
      <c r="Q13" s="927"/>
      <c r="R13" s="933"/>
      <c r="S13" s="903"/>
      <c r="T13" s="901" t="s">
        <v>948</v>
      </c>
      <c r="U13" s="901">
        <f>SUM(U7:U9)</f>
        <v>1666000</v>
      </c>
      <c r="V13" s="901"/>
      <c r="W13" s="901"/>
      <c r="X13" s="905"/>
    </row>
    <row r="14" spans="1:24" s="888" customFormat="1" ht="23.25" hidden="1" customHeight="1" x14ac:dyDescent="0.2">
      <c r="B14" s="924" t="s">
        <v>941</v>
      </c>
      <c r="C14" s="925"/>
      <c r="D14" s="925"/>
      <c r="E14" s="926"/>
      <c r="F14" s="927"/>
      <c r="G14" s="927"/>
      <c r="H14" s="927"/>
      <c r="I14" s="928"/>
      <c r="J14" s="927"/>
      <c r="K14" s="927">
        <f t="shared" si="2"/>
        <v>0</v>
      </c>
      <c r="L14" s="927"/>
      <c r="M14" s="929">
        <f t="shared" si="0"/>
        <v>0</v>
      </c>
      <c r="N14" s="930">
        <f t="shared" si="1"/>
        <v>0</v>
      </c>
      <c r="O14" s="931"/>
      <c r="P14" s="932"/>
      <c r="Q14" s="927"/>
      <c r="R14" s="933"/>
      <c r="S14" s="903"/>
      <c r="T14" s="901"/>
      <c r="U14" s="901"/>
      <c r="V14" s="901"/>
      <c r="W14" s="901"/>
      <c r="X14" s="905"/>
    </row>
    <row r="15" spans="1:24" s="906" customFormat="1" ht="25.5" x14ac:dyDescent="0.2">
      <c r="B15" s="935" t="s">
        <v>949</v>
      </c>
      <c r="C15" s="936" t="s">
        <v>950</v>
      </c>
      <c r="D15" s="937"/>
      <c r="E15" s="938"/>
      <c r="F15" s="939"/>
      <c r="G15" s="939"/>
      <c r="H15" s="939"/>
      <c r="I15" s="940"/>
      <c r="J15" s="939"/>
      <c r="K15" s="941">
        <f>SUM(K6:K14)</f>
        <v>40624600</v>
      </c>
      <c r="L15" s="941">
        <f>SUM(L6:L14)</f>
        <v>0</v>
      </c>
      <c r="M15" s="941">
        <f>SUM(M6:M14)</f>
        <v>-1666000</v>
      </c>
      <c r="N15" s="942">
        <f>SUM(N6:N14)</f>
        <v>-1666000</v>
      </c>
      <c r="O15" s="943"/>
      <c r="P15" s="944"/>
      <c r="Q15" s="939"/>
      <c r="R15" s="945"/>
      <c r="S15" s="908"/>
      <c r="T15" s="909"/>
      <c r="U15" s="909"/>
      <c r="V15" s="909"/>
      <c r="W15" s="909"/>
    </row>
    <row r="16" spans="1:24" s="888" customFormat="1" ht="26.25" customHeight="1" x14ac:dyDescent="0.2">
      <c r="A16" s="888">
        <v>2</v>
      </c>
      <c r="B16" s="924" t="s">
        <v>951</v>
      </c>
      <c r="C16" s="925" t="s">
        <v>692</v>
      </c>
      <c r="D16" s="925" t="s">
        <v>416</v>
      </c>
      <c r="E16" s="926">
        <v>1100000</v>
      </c>
      <c r="F16" s="927"/>
      <c r="G16" s="927">
        <v>1100000</v>
      </c>
      <c r="H16" s="927"/>
      <c r="I16" s="928"/>
      <c r="J16" s="927"/>
      <c r="K16" s="927">
        <f>SUM(G16:J16)</f>
        <v>1100000</v>
      </c>
      <c r="L16" s="927"/>
      <c r="M16" s="929">
        <f t="shared" ref="M16:M26" si="3">IF(F16="",E16-K16-L16,F16-K16-L16)</f>
        <v>0</v>
      </c>
      <c r="N16" s="930">
        <f t="shared" si="1"/>
        <v>0</v>
      </c>
      <c r="O16" s="931" t="s">
        <v>698</v>
      </c>
      <c r="P16" s="932">
        <v>43971</v>
      </c>
      <c r="Q16" s="927"/>
      <c r="R16" s="933"/>
      <c r="S16" s="903" t="s">
        <v>943</v>
      </c>
      <c r="T16" s="901" t="s">
        <v>952</v>
      </c>
      <c r="U16" s="901"/>
      <c r="V16" s="901"/>
      <c r="W16" s="901"/>
    </row>
    <row r="17" spans="1:23" s="888" customFormat="1" ht="26.25" customHeight="1" x14ac:dyDescent="0.2">
      <c r="B17" s="924" t="s">
        <v>951</v>
      </c>
      <c r="C17" s="925" t="s">
        <v>31</v>
      </c>
      <c r="D17" s="925" t="s">
        <v>700</v>
      </c>
      <c r="E17" s="926">
        <v>14425600</v>
      </c>
      <c r="F17" s="927"/>
      <c r="G17" s="927">
        <v>14425600</v>
      </c>
      <c r="H17" s="927"/>
      <c r="I17" s="928"/>
      <c r="J17" s="927"/>
      <c r="K17" s="927">
        <f t="shared" ref="K17:K26" si="4">SUM(G17:J17)</f>
        <v>14425600</v>
      </c>
      <c r="L17" s="927"/>
      <c r="M17" s="929">
        <f t="shared" si="3"/>
        <v>0</v>
      </c>
      <c r="N17" s="930">
        <f t="shared" si="1"/>
        <v>0</v>
      </c>
      <c r="O17" s="931"/>
      <c r="P17" s="932"/>
      <c r="Q17" s="927"/>
      <c r="R17" s="933"/>
      <c r="S17" s="903" t="s">
        <v>943</v>
      </c>
      <c r="T17" s="901" t="s">
        <v>953</v>
      </c>
      <c r="U17" s="901">
        <v>240000</v>
      </c>
      <c r="V17" s="901"/>
      <c r="W17" s="901"/>
    </row>
    <row r="18" spans="1:23" s="888" customFormat="1" ht="26.25" customHeight="1" x14ac:dyDescent="0.2">
      <c r="B18" s="924" t="s">
        <v>951</v>
      </c>
      <c r="C18" s="925" t="s">
        <v>31</v>
      </c>
      <c r="D18" s="925" t="s">
        <v>700</v>
      </c>
      <c r="E18" s="926">
        <v>3158000</v>
      </c>
      <c r="F18" s="927"/>
      <c r="G18" s="927">
        <v>3158000</v>
      </c>
      <c r="H18" s="927"/>
      <c r="I18" s="928"/>
      <c r="J18" s="927"/>
      <c r="K18" s="927">
        <f t="shared" si="4"/>
        <v>3158000</v>
      </c>
      <c r="L18" s="927"/>
      <c r="M18" s="929">
        <f t="shared" si="3"/>
        <v>0</v>
      </c>
      <c r="N18" s="930">
        <f t="shared" si="1"/>
        <v>0</v>
      </c>
      <c r="O18" s="931"/>
      <c r="P18" s="932"/>
      <c r="Q18" s="927"/>
      <c r="R18" s="933"/>
      <c r="S18" s="903" t="s">
        <v>943</v>
      </c>
      <c r="T18" s="901" t="s">
        <v>954</v>
      </c>
      <c r="U18" s="901">
        <v>876000</v>
      </c>
      <c r="V18" s="901"/>
      <c r="W18" s="901"/>
    </row>
    <row r="19" spans="1:23" s="888" customFormat="1" ht="26.25" customHeight="1" x14ac:dyDescent="0.2">
      <c r="B19" s="924" t="s">
        <v>951</v>
      </c>
      <c r="C19" s="925" t="s">
        <v>883</v>
      </c>
      <c r="D19" s="925" t="s">
        <v>704</v>
      </c>
      <c r="E19" s="926">
        <v>7700000</v>
      </c>
      <c r="F19" s="927"/>
      <c r="G19" s="927">
        <v>7700000</v>
      </c>
      <c r="H19" s="927"/>
      <c r="I19" s="928"/>
      <c r="J19" s="927"/>
      <c r="K19" s="927">
        <f t="shared" si="4"/>
        <v>7700000</v>
      </c>
      <c r="L19" s="927"/>
      <c r="M19" s="929">
        <f t="shared" si="3"/>
        <v>0</v>
      </c>
      <c r="N19" s="930">
        <f t="shared" si="1"/>
        <v>0</v>
      </c>
      <c r="O19" s="931"/>
      <c r="P19" s="932"/>
      <c r="Q19" s="927"/>
      <c r="R19" s="933"/>
      <c r="S19" s="903"/>
      <c r="T19" s="901" t="s">
        <v>955</v>
      </c>
      <c r="U19" s="901">
        <v>1370000</v>
      </c>
      <c r="V19" s="901"/>
      <c r="W19" s="901"/>
    </row>
    <row r="20" spans="1:23" s="888" customFormat="1" ht="26.25" customHeight="1" x14ac:dyDescent="0.2">
      <c r="B20" s="924" t="s">
        <v>951</v>
      </c>
      <c r="C20" s="925" t="s">
        <v>706</v>
      </c>
      <c r="D20" s="925" t="s">
        <v>104</v>
      </c>
      <c r="E20" s="926">
        <v>10000000</v>
      </c>
      <c r="F20" s="927"/>
      <c r="G20" s="927">
        <v>10000000</v>
      </c>
      <c r="H20" s="927"/>
      <c r="I20" s="928"/>
      <c r="J20" s="927"/>
      <c r="K20" s="927">
        <f t="shared" si="4"/>
        <v>10000000</v>
      </c>
      <c r="L20" s="927"/>
      <c r="M20" s="929">
        <f t="shared" si="3"/>
        <v>0</v>
      </c>
      <c r="N20" s="930">
        <f t="shared" si="1"/>
        <v>0</v>
      </c>
      <c r="O20" s="931"/>
      <c r="P20" s="932"/>
      <c r="Q20" s="927"/>
      <c r="R20" s="933"/>
      <c r="S20" s="903"/>
      <c r="T20" s="901"/>
      <c r="U20" s="901"/>
      <c r="V20" s="901"/>
      <c r="W20" s="901"/>
    </row>
    <row r="21" spans="1:23" s="888" customFormat="1" ht="26.25" customHeight="1" x14ac:dyDescent="0.2">
      <c r="B21" s="924" t="s">
        <v>951</v>
      </c>
      <c r="C21" s="925" t="s">
        <v>707</v>
      </c>
      <c r="D21" s="925" t="s">
        <v>708</v>
      </c>
      <c r="E21" s="926">
        <v>2550000</v>
      </c>
      <c r="F21" s="927"/>
      <c r="G21" s="927">
        <v>2550000</v>
      </c>
      <c r="H21" s="927"/>
      <c r="I21" s="928"/>
      <c r="J21" s="927"/>
      <c r="K21" s="927">
        <f t="shared" si="4"/>
        <v>2550000</v>
      </c>
      <c r="L21" s="927"/>
      <c r="M21" s="929">
        <f t="shared" si="3"/>
        <v>0</v>
      </c>
      <c r="N21" s="930">
        <f t="shared" si="1"/>
        <v>0</v>
      </c>
      <c r="O21" s="931"/>
      <c r="P21" s="932"/>
      <c r="Q21" s="927"/>
      <c r="R21" s="933"/>
      <c r="S21" s="903"/>
      <c r="T21" s="901"/>
      <c r="U21" s="901"/>
      <c r="V21" s="901"/>
      <c r="W21" s="901"/>
    </row>
    <row r="22" spans="1:23" s="888" customFormat="1" ht="26.25" customHeight="1" x14ac:dyDescent="0.2">
      <c r="B22" s="924" t="s">
        <v>951</v>
      </c>
      <c r="C22" s="925" t="s">
        <v>709</v>
      </c>
      <c r="D22" s="925" t="s">
        <v>168</v>
      </c>
      <c r="E22" s="926">
        <v>10700000</v>
      </c>
      <c r="F22" s="927"/>
      <c r="G22" s="927">
        <v>10700000</v>
      </c>
      <c r="H22" s="927"/>
      <c r="I22" s="928"/>
      <c r="J22" s="927"/>
      <c r="K22" s="927">
        <f t="shared" si="4"/>
        <v>10700000</v>
      </c>
      <c r="L22" s="927"/>
      <c r="M22" s="929">
        <f t="shared" si="3"/>
        <v>0</v>
      </c>
      <c r="N22" s="930">
        <f t="shared" si="1"/>
        <v>0</v>
      </c>
      <c r="O22" s="931"/>
      <c r="P22" s="932"/>
      <c r="Q22" s="927"/>
      <c r="R22" s="933"/>
      <c r="S22" s="903"/>
      <c r="T22" s="901"/>
      <c r="U22" s="901"/>
      <c r="V22" s="901"/>
      <c r="W22" s="901"/>
    </row>
    <row r="23" spans="1:23" s="888" customFormat="1" ht="26.25" customHeight="1" x14ac:dyDescent="0.2">
      <c r="B23" s="924" t="s">
        <v>951</v>
      </c>
      <c r="C23" s="925" t="s">
        <v>710</v>
      </c>
      <c r="D23" s="925" t="s">
        <v>711</v>
      </c>
      <c r="E23" s="926">
        <v>3800000</v>
      </c>
      <c r="F23" s="927"/>
      <c r="G23" s="927">
        <v>3800000</v>
      </c>
      <c r="H23" s="927"/>
      <c r="I23" s="928"/>
      <c r="J23" s="927"/>
      <c r="K23" s="927">
        <f t="shared" si="4"/>
        <v>3800000</v>
      </c>
      <c r="L23" s="927"/>
      <c r="M23" s="929">
        <f t="shared" si="3"/>
        <v>0</v>
      </c>
      <c r="N23" s="930">
        <f t="shared" si="1"/>
        <v>0</v>
      </c>
      <c r="O23" s="931"/>
      <c r="P23" s="932"/>
      <c r="Q23" s="927"/>
      <c r="R23" s="933"/>
      <c r="S23" s="903"/>
      <c r="T23" s="901"/>
      <c r="U23" s="901"/>
      <c r="V23" s="901"/>
      <c r="W23" s="901"/>
    </row>
    <row r="24" spans="1:23" s="888" customFormat="1" ht="26.25" customHeight="1" x14ac:dyDescent="0.2">
      <c r="B24" s="924" t="s">
        <v>951</v>
      </c>
      <c r="C24" s="925" t="s">
        <v>712</v>
      </c>
      <c r="D24" s="925" t="s">
        <v>956</v>
      </c>
      <c r="E24" s="926">
        <v>11436000</v>
      </c>
      <c r="F24" s="927"/>
      <c r="G24" s="946">
        <f>19004000-7568000</f>
        <v>11436000</v>
      </c>
      <c r="H24" s="927"/>
      <c r="I24" s="928"/>
      <c r="J24" s="927"/>
      <c r="K24" s="927">
        <f t="shared" si="4"/>
        <v>11436000</v>
      </c>
      <c r="L24" s="927"/>
      <c r="M24" s="929">
        <f t="shared" si="3"/>
        <v>0</v>
      </c>
      <c r="N24" s="930">
        <f t="shared" si="1"/>
        <v>0</v>
      </c>
      <c r="O24" s="931"/>
      <c r="P24" s="932"/>
      <c r="Q24" s="927"/>
      <c r="R24" s="933"/>
      <c r="S24" s="903" t="s">
        <v>957</v>
      </c>
      <c r="T24" s="901"/>
      <c r="U24" s="901"/>
      <c r="V24" s="901"/>
      <c r="W24" s="901"/>
    </row>
    <row r="25" spans="1:23" s="888" customFormat="1" ht="26.25" customHeight="1" x14ac:dyDescent="0.2">
      <c r="B25" s="924" t="s">
        <v>951</v>
      </c>
      <c r="C25" s="925" t="s">
        <v>947</v>
      </c>
      <c r="D25" s="925"/>
      <c r="E25" s="926"/>
      <c r="F25" s="927"/>
      <c r="G25" s="927">
        <f>U25</f>
        <v>2486000</v>
      </c>
      <c r="H25" s="927"/>
      <c r="I25" s="928"/>
      <c r="J25" s="927"/>
      <c r="K25" s="927">
        <f>SUM(G25:J25)</f>
        <v>2486000</v>
      </c>
      <c r="L25" s="927"/>
      <c r="M25" s="929">
        <f t="shared" si="3"/>
        <v>-2486000</v>
      </c>
      <c r="N25" s="930">
        <f t="shared" si="1"/>
        <v>-2486000</v>
      </c>
      <c r="O25" s="931"/>
      <c r="P25" s="932"/>
      <c r="Q25" s="927"/>
      <c r="R25" s="933"/>
      <c r="S25" s="903"/>
      <c r="T25" s="901" t="s">
        <v>948</v>
      </c>
      <c r="U25" s="901">
        <f>SUM(U17:U24)</f>
        <v>2486000</v>
      </c>
      <c r="V25" s="901"/>
      <c r="W25" s="901"/>
    </row>
    <row r="26" spans="1:23" s="888" customFormat="1" ht="26.25" hidden="1" customHeight="1" x14ac:dyDescent="0.2">
      <c r="B26" s="924"/>
      <c r="C26" s="925"/>
      <c r="D26" s="925"/>
      <c r="E26" s="926"/>
      <c r="F26" s="927"/>
      <c r="G26" s="927"/>
      <c r="H26" s="927"/>
      <c r="I26" s="928"/>
      <c r="J26" s="927"/>
      <c r="K26" s="927">
        <f t="shared" si="4"/>
        <v>0</v>
      </c>
      <c r="L26" s="927"/>
      <c r="M26" s="929">
        <f t="shared" si="3"/>
        <v>0</v>
      </c>
      <c r="N26" s="930">
        <f t="shared" si="1"/>
        <v>0</v>
      </c>
      <c r="O26" s="931"/>
      <c r="P26" s="932"/>
      <c r="Q26" s="927"/>
      <c r="R26" s="933"/>
      <c r="S26" s="903"/>
      <c r="T26" s="901"/>
      <c r="U26" s="901"/>
      <c r="V26" s="901"/>
      <c r="W26" s="901"/>
    </row>
    <row r="27" spans="1:23" s="906" customFormat="1" ht="15.75" customHeight="1" x14ac:dyDescent="0.2">
      <c r="B27" s="935" t="s">
        <v>949</v>
      </c>
      <c r="C27" s="936" t="s">
        <v>958</v>
      </c>
      <c r="D27" s="937"/>
      <c r="E27" s="938"/>
      <c r="F27" s="939"/>
      <c r="G27" s="939"/>
      <c r="H27" s="939"/>
      <c r="I27" s="940"/>
      <c r="J27" s="939"/>
      <c r="K27" s="941">
        <f>SUM(K16:K26)</f>
        <v>67355600</v>
      </c>
      <c r="L27" s="941">
        <f>SUM(L16:L26)</f>
        <v>0</v>
      </c>
      <c r="M27" s="941">
        <f>SUM(M16:M26)</f>
        <v>-2486000</v>
      </c>
      <c r="N27" s="942">
        <f>SUM(N16:N26)</f>
        <v>-2486000</v>
      </c>
      <c r="O27" s="943"/>
      <c r="P27" s="944"/>
      <c r="Q27" s="939"/>
      <c r="R27" s="945"/>
      <c r="S27" s="908"/>
      <c r="T27" s="909"/>
      <c r="U27" s="909"/>
      <c r="V27" s="909"/>
      <c r="W27" s="909"/>
    </row>
    <row r="28" spans="1:23" s="888" customFormat="1" ht="25.5" x14ac:dyDescent="0.2">
      <c r="A28" s="888">
        <v>3</v>
      </c>
      <c r="B28" s="947" t="s">
        <v>959</v>
      </c>
      <c r="C28" s="925" t="s">
        <v>715</v>
      </c>
      <c r="D28" s="925" t="s">
        <v>716</v>
      </c>
      <c r="E28" s="926">
        <v>34848000</v>
      </c>
      <c r="F28" s="927">
        <v>37950000</v>
      </c>
      <c r="G28" s="927">
        <v>17424000</v>
      </c>
      <c r="H28" s="927">
        <v>20526000</v>
      </c>
      <c r="I28" s="928"/>
      <c r="J28" s="927"/>
      <c r="K28" s="927">
        <f>SUM(G28:J28)</f>
        <v>37950000</v>
      </c>
      <c r="L28" s="927"/>
      <c r="M28" s="929">
        <f t="shared" ref="M28:M68" si="5">IF(F28="",E28-K28-L28,F28-K28-L28)</f>
        <v>0</v>
      </c>
      <c r="N28" s="930">
        <f t="shared" si="1"/>
        <v>0</v>
      </c>
      <c r="O28" s="931"/>
      <c r="P28" s="932"/>
      <c r="Q28" s="927"/>
      <c r="R28" s="933"/>
      <c r="S28" s="903" t="s">
        <v>943</v>
      </c>
      <c r="T28" s="901" t="s">
        <v>952</v>
      </c>
      <c r="U28" s="901"/>
      <c r="V28" s="901"/>
      <c r="W28" s="901"/>
    </row>
    <row r="29" spans="1:23" s="888" customFormat="1" ht="25.5" x14ac:dyDescent="0.2">
      <c r="B29" s="947" t="s">
        <v>959</v>
      </c>
      <c r="C29" s="925" t="s">
        <v>31</v>
      </c>
      <c r="D29" s="925" t="s">
        <v>168</v>
      </c>
      <c r="E29" s="926">
        <v>64710000</v>
      </c>
      <c r="F29" s="946">
        <v>68836000</v>
      </c>
      <c r="G29" s="927">
        <v>19413000</v>
      </c>
      <c r="H29" s="946">
        <v>27534400</v>
      </c>
      <c r="I29" s="928">
        <v>21888600</v>
      </c>
      <c r="J29" s="927"/>
      <c r="K29" s="927">
        <f t="shared" ref="K29:K54" si="6">SUM(G29:J29)</f>
        <v>68836000</v>
      </c>
      <c r="L29" s="927"/>
      <c r="M29" s="929">
        <f t="shared" si="5"/>
        <v>0</v>
      </c>
      <c r="N29" s="930">
        <f t="shared" si="1"/>
        <v>0</v>
      </c>
      <c r="O29" s="931"/>
      <c r="P29" s="932"/>
      <c r="Q29" s="927"/>
      <c r="R29" s="933"/>
      <c r="S29" s="903"/>
      <c r="T29" s="901" t="s">
        <v>960</v>
      </c>
      <c r="U29" s="901">
        <v>720000</v>
      </c>
      <c r="V29" s="901"/>
      <c r="W29" s="901"/>
    </row>
    <row r="30" spans="1:23" s="888" customFormat="1" ht="25.5" x14ac:dyDescent="0.2">
      <c r="B30" s="947" t="s">
        <v>959</v>
      </c>
      <c r="C30" s="925" t="s">
        <v>720</v>
      </c>
      <c r="D30" s="925" t="s">
        <v>721</v>
      </c>
      <c r="E30" s="926">
        <v>10785940</v>
      </c>
      <c r="F30" s="927"/>
      <c r="G30" s="927">
        <v>4347970</v>
      </c>
      <c r="H30" s="927">
        <v>6437970</v>
      </c>
      <c r="I30" s="928"/>
      <c r="J30" s="927"/>
      <c r="K30" s="927">
        <f t="shared" si="6"/>
        <v>10785940</v>
      </c>
      <c r="L30" s="927"/>
      <c r="M30" s="929">
        <f t="shared" si="5"/>
        <v>0</v>
      </c>
      <c r="N30" s="930">
        <f t="shared" si="1"/>
        <v>0</v>
      </c>
      <c r="O30" s="931"/>
      <c r="P30" s="932"/>
      <c r="Q30" s="927"/>
      <c r="R30" s="933"/>
      <c r="S30" s="903" t="s">
        <v>943</v>
      </c>
      <c r="T30" s="901" t="s">
        <v>953</v>
      </c>
      <c r="U30" s="901">
        <v>5076000</v>
      </c>
      <c r="V30" s="901"/>
      <c r="W30" s="901"/>
    </row>
    <row r="31" spans="1:23" s="888" customFormat="1" ht="25.5" x14ac:dyDescent="0.2">
      <c r="B31" s="947" t="s">
        <v>959</v>
      </c>
      <c r="C31" s="925" t="s">
        <v>723</v>
      </c>
      <c r="D31" s="925" t="s">
        <v>352</v>
      </c>
      <c r="E31" s="926">
        <v>20033200</v>
      </c>
      <c r="F31" s="927">
        <v>19487226</v>
      </c>
      <c r="G31" s="927">
        <v>10016600</v>
      </c>
      <c r="H31" s="927">
        <v>9470626</v>
      </c>
      <c r="I31" s="928"/>
      <c r="J31" s="927"/>
      <c r="K31" s="927">
        <f t="shared" si="6"/>
        <v>19487226</v>
      </c>
      <c r="L31" s="927"/>
      <c r="M31" s="929">
        <f t="shared" si="5"/>
        <v>0</v>
      </c>
      <c r="N31" s="930">
        <f t="shared" si="1"/>
        <v>0</v>
      </c>
      <c r="O31" s="931"/>
      <c r="P31" s="932"/>
      <c r="Q31" s="927"/>
      <c r="R31" s="933"/>
      <c r="S31" s="903" t="s">
        <v>943</v>
      </c>
      <c r="T31" s="901" t="s">
        <v>954</v>
      </c>
      <c r="U31" s="901">
        <v>2427000</v>
      </c>
      <c r="V31" s="901"/>
      <c r="W31" s="901"/>
    </row>
    <row r="32" spans="1:23" s="888" customFormat="1" ht="25.5" x14ac:dyDescent="0.2">
      <c r="B32" s="947" t="s">
        <v>959</v>
      </c>
      <c r="C32" s="925" t="s">
        <v>515</v>
      </c>
      <c r="D32" s="925" t="s">
        <v>229</v>
      </c>
      <c r="E32" s="926">
        <v>68622400</v>
      </c>
      <c r="F32" s="927">
        <v>72890400</v>
      </c>
      <c r="G32" s="927">
        <v>34300000</v>
      </c>
      <c r="H32" s="927">
        <v>38590400</v>
      </c>
      <c r="I32" s="928"/>
      <c r="J32" s="927"/>
      <c r="K32" s="927">
        <f t="shared" si="6"/>
        <v>72890400</v>
      </c>
      <c r="L32" s="927"/>
      <c r="M32" s="929">
        <f t="shared" si="5"/>
        <v>0</v>
      </c>
      <c r="N32" s="930">
        <f t="shared" si="1"/>
        <v>0</v>
      </c>
      <c r="O32" s="931"/>
      <c r="P32" s="932"/>
      <c r="Q32" s="927">
        <v>72890400</v>
      </c>
      <c r="R32" s="933"/>
      <c r="S32" s="903" t="s">
        <v>943</v>
      </c>
      <c r="T32" s="901" t="s">
        <v>955</v>
      </c>
      <c r="U32" s="901">
        <v>4258000</v>
      </c>
      <c r="V32" s="901"/>
      <c r="W32" s="901"/>
    </row>
    <row r="33" spans="2:21" s="901" customFormat="1" ht="25.5" x14ac:dyDescent="0.2">
      <c r="B33" s="947" t="s">
        <v>959</v>
      </c>
      <c r="C33" s="925" t="s">
        <v>726</v>
      </c>
      <c r="D33" s="925" t="s">
        <v>727</v>
      </c>
      <c r="E33" s="926">
        <v>4000000</v>
      </c>
      <c r="F33" s="927"/>
      <c r="G33" s="927">
        <v>4000000</v>
      </c>
      <c r="H33" s="927"/>
      <c r="I33" s="928"/>
      <c r="J33" s="927"/>
      <c r="K33" s="927">
        <f t="shared" si="6"/>
        <v>4000000</v>
      </c>
      <c r="L33" s="927"/>
      <c r="M33" s="929">
        <f t="shared" si="5"/>
        <v>0</v>
      </c>
      <c r="N33" s="930">
        <f t="shared" si="1"/>
        <v>0</v>
      </c>
      <c r="O33" s="931"/>
      <c r="P33" s="932"/>
      <c r="Q33" s="927"/>
      <c r="R33" s="933"/>
      <c r="S33" s="903"/>
      <c r="T33" s="901" t="s">
        <v>961</v>
      </c>
      <c r="U33" s="901">
        <v>3440000</v>
      </c>
    </row>
    <row r="34" spans="2:21" s="901" customFormat="1" ht="25.5" x14ac:dyDescent="0.2">
      <c r="B34" s="947" t="s">
        <v>959</v>
      </c>
      <c r="C34" s="925" t="s">
        <v>692</v>
      </c>
      <c r="D34" s="925" t="s">
        <v>416</v>
      </c>
      <c r="E34" s="926">
        <v>1477872</v>
      </c>
      <c r="F34" s="927"/>
      <c r="G34" s="927">
        <v>1477872</v>
      </c>
      <c r="H34" s="927"/>
      <c r="I34" s="928"/>
      <c r="J34" s="927"/>
      <c r="K34" s="927">
        <f t="shared" si="6"/>
        <v>1477872</v>
      </c>
      <c r="L34" s="927"/>
      <c r="M34" s="929">
        <f t="shared" si="5"/>
        <v>0</v>
      </c>
      <c r="N34" s="930">
        <f t="shared" si="1"/>
        <v>0</v>
      </c>
      <c r="O34" s="931"/>
      <c r="P34" s="932"/>
      <c r="Q34" s="927"/>
      <c r="R34" s="933"/>
      <c r="S34" s="903" t="s">
        <v>943</v>
      </c>
      <c r="T34" s="901" t="s">
        <v>944</v>
      </c>
      <c r="U34" s="901">
        <v>1768000</v>
      </c>
    </row>
    <row r="35" spans="2:21" s="901" customFormat="1" ht="25.5" x14ac:dyDescent="0.2">
      <c r="B35" s="947" t="s">
        <v>959</v>
      </c>
      <c r="C35" s="925" t="s">
        <v>99</v>
      </c>
      <c r="D35" s="925" t="s">
        <v>100</v>
      </c>
      <c r="E35" s="926">
        <v>228460000</v>
      </c>
      <c r="F35" s="927">
        <v>222905000</v>
      </c>
      <c r="G35" s="927">
        <v>68538000</v>
      </c>
      <c r="H35" s="946">
        <v>91384000</v>
      </c>
      <c r="I35" s="928">
        <v>51838000</v>
      </c>
      <c r="J35" s="927"/>
      <c r="K35" s="927">
        <f t="shared" si="6"/>
        <v>211760000</v>
      </c>
      <c r="L35" s="927">
        <f>11145000</f>
        <v>11145000</v>
      </c>
      <c r="M35" s="929">
        <f t="shared" si="5"/>
        <v>0</v>
      </c>
      <c r="N35" s="930">
        <f t="shared" si="1"/>
        <v>11145000</v>
      </c>
      <c r="O35" s="931"/>
      <c r="P35" s="932"/>
      <c r="Q35" s="927" t="s">
        <v>962</v>
      </c>
      <c r="R35" s="933"/>
      <c r="S35" s="903" t="s">
        <v>943</v>
      </c>
      <c r="T35" s="901" t="s">
        <v>963</v>
      </c>
      <c r="U35" s="901">
        <v>605000</v>
      </c>
    </row>
    <row r="36" spans="2:21" s="901" customFormat="1" ht="25.5" x14ac:dyDescent="0.2">
      <c r="B36" s="947" t="s">
        <v>959</v>
      </c>
      <c r="C36" s="925" t="s">
        <v>92</v>
      </c>
      <c r="D36" s="925" t="s">
        <v>204</v>
      </c>
      <c r="E36" s="926">
        <v>83430750</v>
      </c>
      <c r="F36" s="927">
        <v>85412200</v>
      </c>
      <c r="G36" s="927">
        <v>27532147</v>
      </c>
      <c r="H36" s="946">
        <v>36709530</v>
      </c>
      <c r="I36" s="928">
        <v>21170523</v>
      </c>
      <c r="J36" s="927"/>
      <c r="K36" s="927">
        <f t="shared" si="6"/>
        <v>85412200</v>
      </c>
      <c r="L36" s="927"/>
      <c r="M36" s="929">
        <f t="shared" si="5"/>
        <v>0</v>
      </c>
      <c r="N36" s="930">
        <f t="shared" si="1"/>
        <v>0</v>
      </c>
      <c r="O36" s="931"/>
      <c r="P36" s="932"/>
      <c r="Q36" s="927" t="s">
        <v>962</v>
      </c>
      <c r="R36" s="933"/>
      <c r="S36" s="903" t="s">
        <v>943</v>
      </c>
      <c r="T36" s="901" t="s">
        <v>964</v>
      </c>
      <c r="U36" s="901">
        <v>400000</v>
      </c>
    </row>
    <row r="37" spans="2:21" s="901" customFormat="1" ht="25.5" x14ac:dyDescent="0.2">
      <c r="B37" s="947" t="s">
        <v>959</v>
      </c>
      <c r="C37" s="925" t="s">
        <v>50</v>
      </c>
      <c r="D37" s="925" t="s">
        <v>730</v>
      </c>
      <c r="E37" s="926">
        <v>82080000</v>
      </c>
      <c r="F37" s="927"/>
      <c r="G37" s="927">
        <v>32832000</v>
      </c>
      <c r="H37" s="946">
        <v>49248000</v>
      </c>
      <c r="I37" s="928"/>
      <c r="J37" s="927"/>
      <c r="K37" s="927">
        <f t="shared" si="6"/>
        <v>82080000</v>
      </c>
      <c r="L37" s="927"/>
      <c r="M37" s="929">
        <f t="shared" si="5"/>
        <v>0</v>
      </c>
      <c r="N37" s="930">
        <f t="shared" si="1"/>
        <v>0</v>
      </c>
      <c r="O37" s="931"/>
      <c r="P37" s="932"/>
      <c r="Q37" s="927"/>
      <c r="R37" s="933"/>
      <c r="S37" s="903" t="s">
        <v>943</v>
      </c>
      <c r="T37" s="901" t="s">
        <v>965</v>
      </c>
      <c r="U37" s="901">
        <v>610000</v>
      </c>
    </row>
    <row r="38" spans="2:21" s="901" customFormat="1" ht="25.5" x14ac:dyDescent="0.2">
      <c r="B38" s="947" t="s">
        <v>959</v>
      </c>
      <c r="C38" s="925" t="s">
        <v>132</v>
      </c>
      <c r="D38" s="925" t="s">
        <v>731</v>
      </c>
      <c r="E38" s="926">
        <v>42487500</v>
      </c>
      <c r="F38" s="927"/>
      <c r="G38" s="927">
        <v>21243750</v>
      </c>
      <c r="H38" s="946">
        <v>21243750</v>
      </c>
      <c r="I38" s="928"/>
      <c r="J38" s="927"/>
      <c r="K38" s="927">
        <f t="shared" si="6"/>
        <v>42487500</v>
      </c>
      <c r="L38" s="927"/>
      <c r="M38" s="929">
        <f t="shared" si="5"/>
        <v>0</v>
      </c>
      <c r="N38" s="930">
        <f t="shared" si="1"/>
        <v>0</v>
      </c>
      <c r="O38" s="931"/>
      <c r="P38" s="932"/>
      <c r="Q38" s="927"/>
      <c r="R38" s="933"/>
      <c r="S38" s="903" t="s">
        <v>943</v>
      </c>
    </row>
    <row r="39" spans="2:21" s="901" customFormat="1" ht="25.5" x14ac:dyDescent="0.2">
      <c r="B39" s="947" t="s">
        <v>959</v>
      </c>
      <c r="C39" s="925" t="s">
        <v>966</v>
      </c>
      <c r="D39" s="948" t="s">
        <v>967</v>
      </c>
      <c r="E39" s="926"/>
      <c r="F39" s="927">
        <v>56446460</v>
      </c>
      <c r="G39" s="927">
        <v>9690240</v>
      </c>
      <c r="H39" s="946">
        <v>46500000</v>
      </c>
      <c r="I39" s="928"/>
      <c r="J39" s="927"/>
      <c r="K39" s="927">
        <f t="shared" si="6"/>
        <v>56190240</v>
      </c>
      <c r="L39" s="927"/>
      <c r="M39" s="929">
        <f>IF(F39="",E39-K39-L39,F39-K39-L39)</f>
        <v>256220</v>
      </c>
      <c r="N39" s="930">
        <f t="shared" si="1"/>
        <v>256220</v>
      </c>
      <c r="O39" s="931"/>
      <c r="P39" s="932"/>
      <c r="Q39" s="927"/>
      <c r="R39" s="933"/>
      <c r="S39" s="903" t="s">
        <v>968</v>
      </c>
    </row>
    <row r="40" spans="2:21" s="901" customFormat="1" ht="38.25" x14ac:dyDescent="0.2">
      <c r="B40" s="947" t="s">
        <v>959</v>
      </c>
      <c r="C40" s="925" t="s">
        <v>732</v>
      </c>
      <c r="D40" s="925" t="s">
        <v>727</v>
      </c>
      <c r="E40" s="934">
        <f>K40</f>
        <v>5000000</v>
      </c>
      <c r="F40" s="927"/>
      <c r="G40" s="927">
        <v>5000000</v>
      </c>
      <c r="H40" s="927"/>
      <c r="I40" s="928"/>
      <c r="J40" s="927"/>
      <c r="K40" s="927">
        <f t="shared" si="6"/>
        <v>5000000</v>
      </c>
      <c r="L40" s="927"/>
      <c r="M40" s="929">
        <f t="shared" si="5"/>
        <v>0</v>
      </c>
      <c r="N40" s="930">
        <f t="shared" si="1"/>
        <v>0</v>
      </c>
      <c r="O40" s="931"/>
      <c r="P40" s="932"/>
      <c r="Q40" s="927"/>
      <c r="R40" s="933"/>
      <c r="S40" s="903"/>
    </row>
    <row r="41" spans="2:21" s="901" customFormat="1" ht="25.5" x14ac:dyDescent="0.2">
      <c r="B41" s="947" t="s">
        <v>959</v>
      </c>
      <c r="C41" s="925" t="s">
        <v>733</v>
      </c>
      <c r="D41" s="925" t="s">
        <v>734</v>
      </c>
      <c r="E41" s="934">
        <f>K41</f>
        <v>5000000</v>
      </c>
      <c r="F41" s="927"/>
      <c r="G41" s="927">
        <v>5000000</v>
      </c>
      <c r="H41" s="927"/>
      <c r="I41" s="928"/>
      <c r="J41" s="927"/>
      <c r="K41" s="927">
        <f t="shared" si="6"/>
        <v>5000000</v>
      </c>
      <c r="L41" s="927"/>
      <c r="M41" s="929">
        <f t="shared" si="5"/>
        <v>0</v>
      </c>
      <c r="N41" s="930">
        <f t="shared" si="1"/>
        <v>0</v>
      </c>
      <c r="O41" s="931"/>
      <c r="P41" s="932"/>
      <c r="Q41" s="927"/>
      <c r="R41" s="933"/>
      <c r="S41" s="903"/>
    </row>
    <row r="42" spans="2:21" s="901" customFormat="1" ht="25.5" x14ac:dyDescent="0.2">
      <c r="B42" s="947" t="s">
        <v>959</v>
      </c>
      <c r="C42" s="925" t="s">
        <v>735</v>
      </c>
      <c r="D42" s="925" t="s">
        <v>736</v>
      </c>
      <c r="E42" s="926">
        <v>35150000</v>
      </c>
      <c r="F42" s="927"/>
      <c r="G42" s="927">
        <v>24605000</v>
      </c>
      <c r="H42" s="946">
        <v>10545000</v>
      </c>
      <c r="I42" s="928"/>
      <c r="J42" s="927"/>
      <c r="K42" s="927">
        <f t="shared" si="6"/>
        <v>35150000</v>
      </c>
      <c r="L42" s="927"/>
      <c r="M42" s="929">
        <f t="shared" si="5"/>
        <v>0</v>
      </c>
      <c r="N42" s="930">
        <f t="shared" si="1"/>
        <v>0</v>
      </c>
      <c r="O42" s="931"/>
      <c r="P42" s="932"/>
      <c r="Q42" s="927"/>
      <c r="R42" s="933"/>
      <c r="S42" s="903" t="s">
        <v>943</v>
      </c>
    </row>
    <row r="43" spans="2:21" s="901" customFormat="1" ht="25.5" x14ac:dyDescent="0.2">
      <c r="B43" s="947" t="s">
        <v>959</v>
      </c>
      <c r="C43" s="925" t="s">
        <v>170</v>
      </c>
      <c r="D43" s="925" t="s">
        <v>738</v>
      </c>
      <c r="E43" s="934">
        <f>K43</f>
        <v>9645000</v>
      </c>
      <c r="F43" s="927"/>
      <c r="G43" s="927">
        <v>9645000</v>
      </c>
      <c r="H43" s="927"/>
      <c r="I43" s="928"/>
      <c r="J43" s="927"/>
      <c r="K43" s="927">
        <f t="shared" si="6"/>
        <v>9645000</v>
      </c>
      <c r="L43" s="927"/>
      <c r="M43" s="929">
        <f t="shared" si="5"/>
        <v>0</v>
      </c>
      <c r="N43" s="930">
        <f t="shared" si="1"/>
        <v>0</v>
      </c>
      <c r="O43" s="931"/>
      <c r="P43" s="932"/>
      <c r="Q43" s="927"/>
      <c r="R43" s="933"/>
      <c r="S43" s="903"/>
    </row>
    <row r="44" spans="2:21" s="901" customFormat="1" ht="25.5" x14ac:dyDescent="0.2">
      <c r="B44" s="947" t="s">
        <v>959</v>
      </c>
      <c r="C44" s="925" t="s">
        <v>292</v>
      </c>
      <c r="D44" s="925" t="s">
        <v>104</v>
      </c>
      <c r="E44" s="926">
        <v>16800000</v>
      </c>
      <c r="F44" s="927">
        <v>16800000</v>
      </c>
      <c r="G44" s="927">
        <v>11760000</v>
      </c>
      <c r="H44" s="927">
        <v>5040000</v>
      </c>
      <c r="I44" s="928"/>
      <c r="J44" s="927"/>
      <c r="K44" s="927">
        <f t="shared" si="6"/>
        <v>16800000</v>
      </c>
      <c r="L44" s="927"/>
      <c r="M44" s="929">
        <f>IF(F44="",E44-K44-L44,F44-K44-L44)</f>
        <v>0</v>
      </c>
      <c r="N44" s="930">
        <f t="shared" si="1"/>
        <v>0</v>
      </c>
      <c r="O44" s="931"/>
      <c r="P44" s="932"/>
      <c r="Q44" s="927"/>
      <c r="R44" s="933"/>
      <c r="S44" s="903"/>
    </row>
    <row r="45" spans="2:21" s="901" customFormat="1" ht="25.5" x14ac:dyDescent="0.2">
      <c r="B45" s="947" t="s">
        <v>959</v>
      </c>
      <c r="C45" s="925" t="s">
        <v>514</v>
      </c>
      <c r="D45" s="925" t="s">
        <v>114</v>
      </c>
      <c r="E45" s="926">
        <v>1650000</v>
      </c>
      <c r="F45" s="927"/>
      <c r="G45" s="927">
        <v>1650000</v>
      </c>
      <c r="H45" s="927"/>
      <c r="I45" s="928"/>
      <c r="J45" s="927"/>
      <c r="K45" s="927">
        <f t="shared" si="6"/>
        <v>1650000</v>
      </c>
      <c r="L45" s="927"/>
      <c r="M45" s="929">
        <f t="shared" si="5"/>
        <v>0</v>
      </c>
      <c r="N45" s="930">
        <f t="shared" si="1"/>
        <v>0</v>
      </c>
      <c r="O45" s="931"/>
      <c r="P45" s="932"/>
      <c r="Q45" s="927"/>
      <c r="R45" s="933"/>
      <c r="S45" s="903" t="s">
        <v>957</v>
      </c>
    </row>
    <row r="46" spans="2:21" s="901" customFormat="1" ht="25.5" x14ac:dyDescent="0.2">
      <c r="B46" s="947" t="s">
        <v>959</v>
      </c>
      <c r="C46" s="925" t="s">
        <v>340</v>
      </c>
      <c r="D46" s="925" t="s">
        <v>341</v>
      </c>
      <c r="E46" s="926">
        <v>11340000</v>
      </c>
      <c r="F46" s="927"/>
      <c r="G46" s="927">
        <v>4000000</v>
      </c>
      <c r="H46" s="927">
        <v>7340000</v>
      </c>
      <c r="I46" s="928"/>
      <c r="J46" s="927"/>
      <c r="K46" s="927">
        <f t="shared" si="6"/>
        <v>11340000</v>
      </c>
      <c r="L46" s="927"/>
      <c r="M46" s="929">
        <f t="shared" si="5"/>
        <v>0</v>
      </c>
      <c r="N46" s="930">
        <f t="shared" si="1"/>
        <v>0</v>
      </c>
      <c r="O46" s="931"/>
      <c r="P46" s="932"/>
      <c r="Q46" s="927"/>
      <c r="R46" s="933"/>
      <c r="S46" s="903"/>
    </row>
    <row r="47" spans="2:21" s="901" customFormat="1" ht="25.5" x14ac:dyDescent="0.2">
      <c r="B47" s="947" t="s">
        <v>959</v>
      </c>
      <c r="C47" s="925" t="s">
        <v>739</v>
      </c>
      <c r="D47" s="925" t="s">
        <v>727</v>
      </c>
      <c r="E47" s="934">
        <f>K47</f>
        <v>2000000</v>
      </c>
      <c r="F47" s="927"/>
      <c r="G47" s="946">
        <v>2000000</v>
      </c>
      <c r="H47" s="927"/>
      <c r="I47" s="928"/>
      <c r="J47" s="927"/>
      <c r="K47" s="927">
        <f t="shared" si="6"/>
        <v>2000000</v>
      </c>
      <c r="L47" s="927"/>
      <c r="M47" s="929">
        <f t="shared" si="5"/>
        <v>0</v>
      </c>
      <c r="N47" s="930">
        <f t="shared" si="1"/>
        <v>0</v>
      </c>
      <c r="O47" s="931"/>
      <c r="P47" s="932"/>
      <c r="Q47" s="927"/>
      <c r="R47" s="933"/>
      <c r="S47" s="903"/>
    </row>
    <row r="48" spans="2:21" s="901" customFormat="1" ht="25.5" x14ac:dyDescent="0.2">
      <c r="B48" s="947" t="s">
        <v>959</v>
      </c>
      <c r="C48" s="925" t="s">
        <v>740</v>
      </c>
      <c r="D48" s="925" t="s">
        <v>397</v>
      </c>
      <c r="E48" s="926">
        <f>40174200+3423750</f>
        <v>43597950</v>
      </c>
      <c r="F48" s="927"/>
      <c r="G48" s="927">
        <v>40174200</v>
      </c>
      <c r="H48" s="927">
        <v>3423750</v>
      </c>
      <c r="I48" s="928"/>
      <c r="J48" s="927"/>
      <c r="K48" s="927">
        <f t="shared" si="6"/>
        <v>43597950</v>
      </c>
      <c r="L48" s="927"/>
      <c r="M48" s="929">
        <f t="shared" si="5"/>
        <v>0</v>
      </c>
      <c r="N48" s="930">
        <f t="shared" si="1"/>
        <v>0</v>
      </c>
      <c r="O48" s="931"/>
      <c r="P48" s="932"/>
      <c r="Q48" s="927"/>
      <c r="R48" s="933"/>
      <c r="S48" s="903"/>
    </row>
    <row r="49" spans="2:19" s="901" customFormat="1" ht="25.5" x14ac:dyDescent="0.2">
      <c r="B49" s="947" t="s">
        <v>959</v>
      </c>
      <c r="C49" s="925" t="s">
        <v>715</v>
      </c>
      <c r="D49" s="925" t="s">
        <v>229</v>
      </c>
      <c r="E49" s="926">
        <v>30254400</v>
      </c>
      <c r="F49" s="927">
        <v>31509500</v>
      </c>
      <c r="G49" s="927">
        <v>15127200</v>
      </c>
      <c r="H49" s="946">
        <v>16382300</v>
      </c>
      <c r="I49" s="928"/>
      <c r="J49" s="927"/>
      <c r="K49" s="927">
        <f t="shared" si="6"/>
        <v>31509500</v>
      </c>
      <c r="L49" s="927"/>
      <c r="M49" s="929">
        <f>IF(F49="",E49-K49-L49,F49-K49-L49)</f>
        <v>0</v>
      </c>
      <c r="N49" s="930">
        <f t="shared" si="1"/>
        <v>0</v>
      </c>
      <c r="O49" s="931" t="s">
        <v>969</v>
      </c>
      <c r="P49" s="932">
        <v>43977</v>
      </c>
      <c r="Q49" s="927">
        <v>31509500</v>
      </c>
      <c r="R49" s="933"/>
      <c r="S49" s="903" t="s">
        <v>943</v>
      </c>
    </row>
    <row r="50" spans="2:19" s="901" customFormat="1" ht="38.25" x14ac:dyDescent="0.2">
      <c r="B50" s="947" t="s">
        <v>959</v>
      </c>
      <c r="C50" s="925" t="s">
        <v>50</v>
      </c>
      <c r="D50" s="925" t="s">
        <v>65</v>
      </c>
      <c r="E50" s="926">
        <v>6930000</v>
      </c>
      <c r="F50" s="927">
        <v>6930000</v>
      </c>
      <c r="G50" s="927">
        <v>3150000</v>
      </c>
      <c r="H50" s="927">
        <v>3780000</v>
      </c>
      <c r="I50" s="928"/>
      <c r="J50" s="927"/>
      <c r="K50" s="927">
        <f t="shared" si="6"/>
        <v>6930000</v>
      </c>
      <c r="L50" s="927"/>
      <c r="M50" s="929">
        <f t="shared" si="5"/>
        <v>0</v>
      </c>
      <c r="N50" s="930">
        <f t="shared" si="1"/>
        <v>0</v>
      </c>
      <c r="O50" s="931"/>
      <c r="P50" s="932"/>
      <c r="Q50" s="927"/>
      <c r="R50" s="933"/>
      <c r="S50" s="903" t="s">
        <v>957</v>
      </c>
    </row>
    <row r="51" spans="2:19" s="901" customFormat="1" ht="25.5" x14ac:dyDescent="0.2">
      <c r="B51" s="947" t="s">
        <v>959</v>
      </c>
      <c r="C51" s="925" t="s">
        <v>363</v>
      </c>
      <c r="D51" s="925" t="s">
        <v>339</v>
      </c>
      <c r="E51" s="926">
        <v>8859200</v>
      </c>
      <c r="F51" s="927"/>
      <c r="G51" s="927">
        <v>8859200</v>
      </c>
      <c r="H51" s="927"/>
      <c r="I51" s="928"/>
      <c r="J51" s="927"/>
      <c r="K51" s="927">
        <f t="shared" si="6"/>
        <v>8859200</v>
      </c>
      <c r="L51" s="927"/>
      <c r="M51" s="929">
        <f t="shared" si="5"/>
        <v>0</v>
      </c>
      <c r="N51" s="930">
        <f t="shared" si="1"/>
        <v>0</v>
      </c>
      <c r="O51" s="931"/>
      <c r="P51" s="932"/>
      <c r="Q51" s="927"/>
      <c r="R51" s="933"/>
      <c r="S51" s="903" t="s">
        <v>943</v>
      </c>
    </row>
    <row r="52" spans="2:19" s="901" customFormat="1" ht="25.5" x14ac:dyDescent="0.2">
      <c r="B52" s="947" t="s">
        <v>959</v>
      </c>
      <c r="C52" s="925" t="s">
        <v>970</v>
      </c>
      <c r="D52" s="925" t="s">
        <v>742</v>
      </c>
      <c r="E52" s="926">
        <v>5880000</v>
      </c>
      <c r="F52" s="927"/>
      <c r="G52" s="927">
        <v>2940000</v>
      </c>
      <c r="H52" s="927">
        <v>2940000</v>
      </c>
      <c r="I52" s="928"/>
      <c r="J52" s="927"/>
      <c r="K52" s="927">
        <f t="shared" si="6"/>
        <v>5880000</v>
      </c>
      <c r="L52" s="927"/>
      <c r="M52" s="929">
        <f t="shared" si="5"/>
        <v>0</v>
      </c>
      <c r="N52" s="930">
        <f t="shared" si="1"/>
        <v>0</v>
      </c>
      <c r="O52" s="931"/>
      <c r="P52" s="932"/>
      <c r="Q52" s="927"/>
      <c r="R52" s="933"/>
      <c r="S52" s="903" t="s">
        <v>943</v>
      </c>
    </row>
    <row r="53" spans="2:19" s="901" customFormat="1" ht="25.5" x14ac:dyDescent="0.2">
      <c r="B53" s="947" t="s">
        <v>959</v>
      </c>
      <c r="C53" s="925" t="s">
        <v>743</v>
      </c>
      <c r="D53" s="925" t="s">
        <v>744</v>
      </c>
      <c r="E53" s="926">
        <v>3800000</v>
      </c>
      <c r="F53" s="927"/>
      <c r="G53" s="927">
        <v>3800000</v>
      </c>
      <c r="H53" s="927"/>
      <c r="I53" s="928"/>
      <c r="J53" s="927"/>
      <c r="K53" s="927">
        <f t="shared" si="6"/>
        <v>3800000</v>
      </c>
      <c r="L53" s="927"/>
      <c r="M53" s="929">
        <f t="shared" si="5"/>
        <v>0</v>
      </c>
      <c r="N53" s="930">
        <f t="shared" si="1"/>
        <v>0</v>
      </c>
      <c r="O53" s="931"/>
      <c r="P53" s="932"/>
      <c r="Q53" s="927"/>
      <c r="R53" s="933"/>
      <c r="S53" s="903"/>
    </row>
    <row r="54" spans="2:19" s="901" customFormat="1" ht="25.5" x14ac:dyDescent="0.2">
      <c r="B54" s="947" t="s">
        <v>959</v>
      </c>
      <c r="C54" s="925" t="s">
        <v>158</v>
      </c>
      <c r="D54" s="925" t="s">
        <v>971</v>
      </c>
      <c r="E54" s="926">
        <v>3850000</v>
      </c>
      <c r="F54" s="927"/>
      <c r="G54" s="927">
        <v>3850000</v>
      </c>
      <c r="H54" s="927"/>
      <c r="I54" s="928"/>
      <c r="J54" s="927"/>
      <c r="K54" s="927">
        <f t="shared" si="6"/>
        <v>3850000</v>
      </c>
      <c r="L54" s="927"/>
      <c r="M54" s="929">
        <f t="shared" si="5"/>
        <v>0</v>
      </c>
      <c r="N54" s="930">
        <f t="shared" si="1"/>
        <v>0</v>
      </c>
      <c r="O54" s="931"/>
      <c r="P54" s="932"/>
      <c r="Q54" s="927"/>
      <c r="R54" s="933"/>
      <c r="S54" s="903"/>
    </row>
    <row r="55" spans="2:19" s="901" customFormat="1" ht="25.5" x14ac:dyDescent="0.2">
      <c r="B55" s="947" t="s">
        <v>959</v>
      </c>
      <c r="C55" s="925" t="s">
        <v>745</v>
      </c>
      <c r="D55" s="925" t="s">
        <v>746</v>
      </c>
      <c r="E55" s="926">
        <v>27885000</v>
      </c>
      <c r="F55" s="927"/>
      <c r="G55" s="927">
        <v>27885000</v>
      </c>
      <c r="H55" s="927"/>
      <c r="I55" s="928"/>
      <c r="J55" s="927"/>
      <c r="K55" s="927">
        <f t="shared" ref="K55:K63" si="7">SUM(G55:J55)</f>
        <v>27885000</v>
      </c>
      <c r="L55" s="927"/>
      <c r="M55" s="929">
        <f t="shared" si="5"/>
        <v>0</v>
      </c>
      <c r="N55" s="930">
        <f t="shared" si="1"/>
        <v>0</v>
      </c>
      <c r="O55" s="931"/>
      <c r="P55" s="932"/>
      <c r="Q55" s="927"/>
      <c r="R55" s="933"/>
      <c r="S55" s="903" t="s">
        <v>943</v>
      </c>
    </row>
    <row r="56" spans="2:19" s="901" customFormat="1" ht="25.5" x14ac:dyDescent="0.2">
      <c r="B56" s="947" t="s">
        <v>959</v>
      </c>
      <c r="C56" s="925" t="s">
        <v>747</v>
      </c>
      <c r="D56" s="925" t="s">
        <v>146</v>
      </c>
      <c r="E56" s="926">
        <v>1330000</v>
      </c>
      <c r="F56" s="927"/>
      <c r="G56" s="927">
        <v>1330000</v>
      </c>
      <c r="H56" s="927"/>
      <c r="I56" s="928"/>
      <c r="J56" s="927"/>
      <c r="K56" s="927">
        <f t="shared" si="7"/>
        <v>1330000</v>
      </c>
      <c r="L56" s="927"/>
      <c r="M56" s="929">
        <f t="shared" si="5"/>
        <v>0</v>
      </c>
      <c r="N56" s="930">
        <f t="shared" si="1"/>
        <v>0</v>
      </c>
      <c r="O56" s="931"/>
      <c r="P56" s="932"/>
      <c r="Q56" s="927"/>
      <c r="R56" s="933"/>
      <c r="S56" s="903" t="s">
        <v>968</v>
      </c>
    </row>
    <row r="57" spans="2:19" s="901" customFormat="1" ht="25.5" x14ac:dyDescent="0.2">
      <c r="B57" s="947" t="s">
        <v>959</v>
      </c>
      <c r="C57" s="925" t="s">
        <v>748</v>
      </c>
      <c r="D57" s="925" t="s">
        <v>57</v>
      </c>
      <c r="E57" s="926">
        <v>2760000</v>
      </c>
      <c r="F57" s="927"/>
      <c r="G57" s="927">
        <v>2760000</v>
      </c>
      <c r="H57" s="927"/>
      <c r="I57" s="928"/>
      <c r="J57" s="927"/>
      <c r="K57" s="927">
        <f t="shared" si="7"/>
        <v>2760000</v>
      </c>
      <c r="L57" s="927"/>
      <c r="M57" s="929">
        <f t="shared" si="5"/>
        <v>0</v>
      </c>
      <c r="N57" s="930">
        <f t="shared" si="1"/>
        <v>0</v>
      </c>
      <c r="O57" s="931"/>
      <c r="P57" s="932"/>
      <c r="Q57" s="927"/>
      <c r="R57" s="933"/>
      <c r="S57" s="903" t="s">
        <v>968</v>
      </c>
    </row>
    <row r="58" spans="2:19" s="901" customFormat="1" ht="38.25" x14ac:dyDescent="0.2">
      <c r="B58" s="947" t="s">
        <v>959</v>
      </c>
      <c r="C58" s="925" t="s">
        <v>215</v>
      </c>
      <c r="D58" s="925" t="s">
        <v>750</v>
      </c>
      <c r="E58" s="926">
        <v>29551609</v>
      </c>
      <c r="F58" s="927">
        <v>29551609</v>
      </c>
      <c r="G58" s="946">
        <v>29551609</v>
      </c>
      <c r="H58" s="927"/>
      <c r="I58" s="928"/>
      <c r="J58" s="927"/>
      <c r="K58" s="927">
        <f t="shared" si="7"/>
        <v>29551609</v>
      </c>
      <c r="L58" s="927"/>
      <c r="M58" s="929">
        <f t="shared" si="5"/>
        <v>0</v>
      </c>
      <c r="N58" s="930">
        <f t="shared" si="1"/>
        <v>0</v>
      </c>
      <c r="O58" s="931" t="s">
        <v>972</v>
      </c>
      <c r="P58" s="932">
        <v>43975</v>
      </c>
      <c r="Q58" s="927">
        <v>29551609</v>
      </c>
      <c r="R58" s="933"/>
      <c r="S58" s="903" t="s">
        <v>943</v>
      </c>
    </row>
    <row r="59" spans="2:19" s="901" customFormat="1" ht="25.5" x14ac:dyDescent="0.2">
      <c r="B59" s="947" t="s">
        <v>959</v>
      </c>
      <c r="C59" s="925" t="s">
        <v>973</v>
      </c>
      <c r="D59" s="925" t="s">
        <v>974</v>
      </c>
      <c r="E59" s="926">
        <f>1000000+796000</f>
        <v>1796000</v>
      </c>
      <c r="F59" s="927"/>
      <c r="G59" s="946">
        <v>1000000</v>
      </c>
      <c r="H59" s="927">
        <v>796000</v>
      </c>
      <c r="I59" s="928"/>
      <c r="J59" s="927"/>
      <c r="K59" s="927">
        <f t="shared" si="7"/>
        <v>1796000</v>
      </c>
      <c r="L59" s="927"/>
      <c r="M59" s="929">
        <f t="shared" si="5"/>
        <v>0</v>
      </c>
      <c r="N59" s="930">
        <f t="shared" si="1"/>
        <v>0</v>
      </c>
      <c r="O59" s="931"/>
      <c r="P59" s="932"/>
      <c r="Q59" s="927"/>
      <c r="R59" s="933"/>
      <c r="S59" s="903"/>
    </row>
    <row r="60" spans="2:19" s="901" customFormat="1" ht="25.5" x14ac:dyDescent="0.2">
      <c r="B60" s="947" t="s">
        <v>959</v>
      </c>
      <c r="C60" s="925" t="s">
        <v>970</v>
      </c>
      <c r="D60" s="925" t="s">
        <v>975</v>
      </c>
      <c r="E60" s="926">
        <v>2419000</v>
      </c>
      <c r="F60" s="927"/>
      <c r="G60" s="946">
        <v>2419000</v>
      </c>
      <c r="H60" s="927"/>
      <c r="I60" s="928"/>
      <c r="J60" s="927"/>
      <c r="K60" s="927">
        <f t="shared" si="7"/>
        <v>2419000</v>
      </c>
      <c r="L60" s="927"/>
      <c r="M60" s="929">
        <f t="shared" si="5"/>
        <v>0</v>
      </c>
      <c r="N60" s="930">
        <f t="shared" si="1"/>
        <v>0</v>
      </c>
      <c r="O60" s="931"/>
      <c r="P60" s="932"/>
      <c r="Q60" s="927"/>
      <c r="R60" s="933"/>
      <c r="S60" s="903"/>
    </row>
    <row r="61" spans="2:19" s="901" customFormat="1" ht="25.5" x14ac:dyDescent="0.2">
      <c r="B61" s="947" t="s">
        <v>959</v>
      </c>
      <c r="C61" s="925" t="s">
        <v>118</v>
      </c>
      <c r="D61" s="925" t="s">
        <v>315</v>
      </c>
      <c r="E61" s="926">
        <v>2000000</v>
      </c>
      <c r="F61" s="927"/>
      <c r="G61" s="946">
        <v>2000000</v>
      </c>
      <c r="H61" s="927"/>
      <c r="I61" s="928"/>
      <c r="J61" s="927"/>
      <c r="K61" s="927">
        <f t="shared" si="7"/>
        <v>2000000</v>
      </c>
      <c r="L61" s="927"/>
      <c r="M61" s="929">
        <f t="shared" si="5"/>
        <v>0</v>
      </c>
      <c r="N61" s="930">
        <f t="shared" si="1"/>
        <v>0</v>
      </c>
      <c r="O61" s="931"/>
      <c r="P61" s="932"/>
      <c r="Q61" s="927"/>
      <c r="R61" s="933"/>
      <c r="S61" s="903"/>
    </row>
    <row r="62" spans="2:19" s="901" customFormat="1" ht="25.5" x14ac:dyDescent="0.2">
      <c r="B62" s="947" t="s">
        <v>959</v>
      </c>
      <c r="C62" s="925" t="s">
        <v>92</v>
      </c>
      <c r="D62" s="925" t="s">
        <v>976</v>
      </c>
      <c r="E62" s="926"/>
      <c r="F62" s="927">
        <v>5015000</v>
      </c>
      <c r="G62" s="946">
        <v>5015000</v>
      </c>
      <c r="H62" s="927"/>
      <c r="I62" s="928"/>
      <c r="J62" s="927"/>
      <c r="K62" s="927">
        <f t="shared" si="7"/>
        <v>5015000</v>
      </c>
      <c r="L62" s="927"/>
      <c r="M62" s="929">
        <f t="shared" si="5"/>
        <v>0</v>
      </c>
      <c r="N62" s="930">
        <f t="shared" si="1"/>
        <v>0</v>
      </c>
      <c r="O62" s="931"/>
      <c r="P62" s="932"/>
      <c r="Q62" s="927" t="s">
        <v>977</v>
      </c>
      <c r="R62" s="933"/>
      <c r="S62" s="903"/>
    </row>
    <row r="63" spans="2:19" s="901" customFormat="1" ht="15.75" customHeight="1" x14ac:dyDescent="0.2">
      <c r="B63" s="947" t="s">
        <v>959</v>
      </c>
      <c r="C63" s="925" t="s">
        <v>978</v>
      </c>
      <c r="D63" s="925"/>
      <c r="E63" s="926">
        <v>1000000</v>
      </c>
      <c r="F63" s="927"/>
      <c r="G63" s="946">
        <v>1000000</v>
      </c>
      <c r="H63" s="927"/>
      <c r="I63" s="928"/>
      <c r="J63" s="927"/>
      <c r="K63" s="927">
        <f t="shared" si="7"/>
        <v>1000000</v>
      </c>
      <c r="L63" s="927"/>
      <c r="M63" s="929">
        <f t="shared" si="5"/>
        <v>0</v>
      </c>
      <c r="N63" s="930">
        <f t="shared" si="1"/>
        <v>0</v>
      </c>
      <c r="O63" s="931"/>
      <c r="P63" s="932"/>
      <c r="Q63" s="927"/>
      <c r="R63" s="933"/>
      <c r="S63" s="903"/>
    </row>
    <row r="64" spans="2:19" s="901" customFormat="1" ht="15.75" customHeight="1" x14ac:dyDescent="0.2">
      <c r="B64" s="947" t="s">
        <v>959</v>
      </c>
      <c r="C64" s="925" t="s">
        <v>394</v>
      </c>
      <c r="D64" s="925" t="s">
        <v>190</v>
      </c>
      <c r="E64" s="926">
        <v>61400000</v>
      </c>
      <c r="F64" s="927"/>
      <c r="G64" s="946">
        <v>61400000</v>
      </c>
      <c r="H64" s="927"/>
      <c r="I64" s="928"/>
      <c r="J64" s="927"/>
      <c r="K64" s="927">
        <f>SUM(G64:J64)</f>
        <v>61400000</v>
      </c>
      <c r="L64" s="927"/>
      <c r="M64" s="929">
        <f t="shared" si="5"/>
        <v>0</v>
      </c>
      <c r="N64" s="930">
        <f t="shared" si="1"/>
        <v>0</v>
      </c>
      <c r="O64" s="931"/>
      <c r="P64" s="932"/>
      <c r="Q64" s="927"/>
      <c r="R64" s="933"/>
      <c r="S64" s="903"/>
    </row>
    <row r="65" spans="1:23" s="888" customFormat="1" ht="15.75" customHeight="1" x14ac:dyDescent="0.2">
      <c r="B65" s="947" t="s">
        <v>959</v>
      </c>
      <c r="C65" s="925" t="s">
        <v>979</v>
      </c>
      <c r="D65" s="925" t="s">
        <v>980</v>
      </c>
      <c r="E65" s="926">
        <v>250000</v>
      </c>
      <c r="F65" s="927"/>
      <c r="G65" s="946">
        <v>250000</v>
      </c>
      <c r="H65" s="927"/>
      <c r="I65" s="928"/>
      <c r="J65" s="927"/>
      <c r="K65" s="927">
        <f>SUM(G65:J65)</f>
        <v>250000</v>
      </c>
      <c r="L65" s="927"/>
      <c r="M65" s="929">
        <f t="shared" si="5"/>
        <v>0</v>
      </c>
      <c r="N65" s="930">
        <f t="shared" si="1"/>
        <v>0</v>
      </c>
      <c r="O65" s="931"/>
      <c r="P65" s="932"/>
      <c r="Q65" s="927"/>
      <c r="R65" s="933"/>
      <c r="S65" s="903"/>
      <c r="T65" s="901"/>
      <c r="U65" s="901"/>
      <c r="V65" s="901"/>
      <c r="W65" s="901"/>
    </row>
    <row r="66" spans="1:23" s="888" customFormat="1" ht="15.75" customHeight="1" x14ac:dyDescent="0.2">
      <c r="B66" s="947" t="s">
        <v>959</v>
      </c>
      <c r="C66" s="925" t="s">
        <v>981</v>
      </c>
      <c r="D66" s="925" t="s">
        <v>100</v>
      </c>
      <c r="E66" s="927">
        <v>1350000</v>
      </c>
      <c r="F66" s="927"/>
      <c r="G66" s="946">
        <v>1350000</v>
      </c>
      <c r="H66" s="927"/>
      <c r="I66" s="928"/>
      <c r="J66" s="927"/>
      <c r="K66" s="927">
        <f>SUM(G66:J66)</f>
        <v>1350000</v>
      </c>
      <c r="L66" s="927"/>
      <c r="M66" s="929"/>
      <c r="N66" s="930">
        <f t="shared" si="1"/>
        <v>0</v>
      </c>
      <c r="O66" s="931"/>
      <c r="P66" s="932"/>
      <c r="Q66" s="927"/>
      <c r="R66" s="933"/>
      <c r="S66" s="903"/>
      <c r="T66" s="901"/>
      <c r="U66" s="901"/>
      <c r="V66" s="901"/>
      <c r="W66" s="901"/>
    </row>
    <row r="67" spans="1:23" s="888" customFormat="1" ht="15.75" customHeight="1" x14ac:dyDescent="0.2">
      <c r="B67" s="947" t="s">
        <v>959</v>
      </c>
      <c r="C67" s="925" t="s">
        <v>982</v>
      </c>
      <c r="D67" s="925" t="s">
        <v>983</v>
      </c>
      <c r="E67" s="949">
        <v>13600000</v>
      </c>
      <c r="F67" s="927"/>
      <c r="G67" s="949">
        <v>13600000</v>
      </c>
      <c r="H67" s="927"/>
      <c r="I67" s="928"/>
      <c r="J67" s="927"/>
      <c r="K67" s="927">
        <f>SUM(G67:J67)</f>
        <v>13600000</v>
      </c>
      <c r="L67" s="927"/>
      <c r="M67" s="929"/>
      <c r="N67" s="930">
        <f t="shared" si="1"/>
        <v>0</v>
      </c>
      <c r="O67" s="931"/>
      <c r="P67" s="932"/>
      <c r="Q67" s="927"/>
      <c r="R67" s="933"/>
      <c r="S67" s="903"/>
      <c r="T67" s="901"/>
      <c r="U67" s="901"/>
      <c r="V67" s="901"/>
      <c r="W67" s="901"/>
    </row>
    <row r="68" spans="1:23" s="888" customFormat="1" ht="25.5" x14ac:dyDescent="0.2">
      <c r="B68" s="947" t="s">
        <v>959</v>
      </c>
      <c r="C68" s="925" t="s">
        <v>947</v>
      </c>
      <c r="D68" s="925"/>
      <c r="E68" s="926"/>
      <c r="F68" s="927"/>
      <c r="G68" s="927">
        <f>U68</f>
        <v>19304000</v>
      </c>
      <c r="H68" s="927"/>
      <c r="I68" s="928"/>
      <c r="J68" s="927"/>
      <c r="K68" s="927">
        <f>SUM(G68:J68)</f>
        <v>19304000</v>
      </c>
      <c r="L68" s="927"/>
      <c r="M68" s="929">
        <f t="shared" si="5"/>
        <v>-19304000</v>
      </c>
      <c r="N68" s="930">
        <f t="shared" si="1"/>
        <v>-19304000</v>
      </c>
      <c r="O68" s="931"/>
      <c r="P68" s="932"/>
      <c r="Q68" s="927"/>
      <c r="R68" s="933"/>
      <c r="S68" s="903"/>
      <c r="T68" s="901" t="s">
        <v>948</v>
      </c>
      <c r="U68" s="901">
        <f>SUM(U29:U58)</f>
        <v>19304000</v>
      </c>
      <c r="V68" s="901"/>
      <c r="W68" s="901"/>
    </row>
    <row r="69" spans="1:23" s="888" customFormat="1" ht="12.75" x14ac:dyDescent="0.2">
      <c r="B69" s="947"/>
      <c r="C69" s="925"/>
      <c r="D69" s="925"/>
      <c r="E69" s="926"/>
      <c r="F69" s="927"/>
      <c r="G69" s="927"/>
      <c r="H69" s="927"/>
      <c r="I69" s="928"/>
      <c r="J69" s="927"/>
      <c r="K69" s="927"/>
      <c r="L69" s="927"/>
      <c r="M69" s="929"/>
      <c r="N69" s="930"/>
      <c r="O69" s="931"/>
      <c r="P69" s="932"/>
      <c r="Q69" s="927"/>
      <c r="R69" s="933"/>
      <c r="S69" s="903"/>
      <c r="T69" s="901"/>
      <c r="U69" s="901"/>
      <c r="V69" s="901"/>
      <c r="W69" s="901"/>
    </row>
    <row r="70" spans="1:23" s="906" customFormat="1" ht="25.5" x14ac:dyDescent="0.2">
      <c r="B70" s="935" t="s">
        <v>949</v>
      </c>
      <c r="C70" s="936" t="s">
        <v>984</v>
      </c>
      <c r="D70" s="937"/>
      <c r="E70" s="938"/>
      <c r="F70" s="939"/>
      <c r="G70" s="939"/>
      <c r="H70" s="939"/>
      <c r="I70" s="940"/>
      <c r="J70" s="939"/>
      <c r="K70" s="950">
        <f>SUM(K28:K69)</f>
        <v>1054029637</v>
      </c>
      <c r="L70" s="950">
        <f>SUM(L28:L69)</f>
        <v>11145000</v>
      </c>
      <c r="M70" s="950">
        <f>SUM(M28:M69)</f>
        <v>-19047780</v>
      </c>
      <c r="N70" s="942">
        <f>SUM(N28:N69)</f>
        <v>-7902780</v>
      </c>
      <c r="O70" s="943"/>
      <c r="P70" s="944"/>
      <c r="Q70" s="939"/>
      <c r="R70" s="945"/>
      <c r="S70" s="908"/>
      <c r="T70" s="909"/>
      <c r="U70" s="909"/>
      <c r="V70" s="909"/>
      <c r="W70" s="909"/>
    </row>
    <row r="71" spans="1:23" s="888" customFormat="1" ht="25.5" x14ac:dyDescent="0.2">
      <c r="A71" s="888">
        <v>4</v>
      </c>
      <c r="B71" s="947" t="s">
        <v>985</v>
      </c>
      <c r="C71" s="925" t="s">
        <v>752</v>
      </c>
      <c r="D71" s="925" t="s">
        <v>526</v>
      </c>
      <c r="E71" s="934">
        <v>5089300</v>
      </c>
      <c r="F71" s="927"/>
      <c r="G71" s="927">
        <v>5000000</v>
      </c>
      <c r="H71" s="946">
        <v>89300</v>
      </c>
      <c r="I71" s="928"/>
      <c r="J71" s="927"/>
      <c r="K71" s="927">
        <f>SUM(G71:J71)</f>
        <v>5089300</v>
      </c>
      <c r="L71" s="927"/>
      <c r="M71" s="929">
        <f t="shared" ref="M71:M94" si="8">IF(F71="",E71-K71-L71,F71-K71-L71)</f>
        <v>0</v>
      </c>
      <c r="N71" s="930">
        <f t="shared" si="1"/>
        <v>0</v>
      </c>
      <c r="O71" s="931" t="s">
        <v>717</v>
      </c>
      <c r="P71" s="932">
        <v>43965</v>
      </c>
      <c r="Q71" s="927"/>
      <c r="R71" s="933"/>
      <c r="S71" s="902"/>
      <c r="T71" s="901" t="s">
        <v>952</v>
      </c>
      <c r="U71" s="901"/>
      <c r="V71" s="901"/>
      <c r="W71" s="901"/>
    </row>
    <row r="72" spans="1:23" s="888" customFormat="1" ht="12.75" x14ac:dyDescent="0.2">
      <c r="B72" s="947" t="s">
        <v>986</v>
      </c>
      <c r="C72" s="925" t="s">
        <v>50</v>
      </c>
      <c r="D72" s="925" t="s">
        <v>323</v>
      </c>
      <c r="E72" s="926">
        <v>19428000</v>
      </c>
      <c r="F72" s="927"/>
      <c r="G72" s="927">
        <v>9714000</v>
      </c>
      <c r="H72" s="946">
        <v>9714000</v>
      </c>
      <c r="I72" s="928"/>
      <c r="J72" s="927"/>
      <c r="K72" s="927">
        <f t="shared" ref="K72:K94" si="9">SUM(G72:J72)</f>
        <v>19428000</v>
      </c>
      <c r="L72" s="927"/>
      <c r="M72" s="929">
        <f t="shared" si="8"/>
        <v>0</v>
      </c>
      <c r="N72" s="930">
        <f t="shared" si="1"/>
        <v>0</v>
      </c>
      <c r="O72" s="931"/>
      <c r="P72" s="932"/>
      <c r="Q72" s="927"/>
      <c r="R72" s="933"/>
      <c r="S72" s="903" t="s">
        <v>943</v>
      </c>
      <c r="T72" s="901" t="s">
        <v>960</v>
      </c>
      <c r="U72" s="901">
        <v>640000</v>
      </c>
      <c r="V72" s="901"/>
      <c r="W72" s="901"/>
    </row>
    <row r="73" spans="1:23" s="888" customFormat="1" ht="12.75" x14ac:dyDescent="0.2">
      <c r="B73" s="947" t="s">
        <v>986</v>
      </c>
      <c r="C73" s="925" t="s">
        <v>50</v>
      </c>
      <c r="D73" s="925" t="s">
        <v>754</v>
      </c>
      <c r="E73" s="926">
        <v>3500000</v>
      </c>
      <c r="F73" s="927"/>
      <c r="G73" s="927">
        <v>1750000</v>
      </c>
      <c r="H73" s="946">
        <v>1750000</v>
      </c>
      <c r="I73" s="928"/>
      <c r="J73" s="927"/>
      <c r="K73" s="927">
        <f t="shared" si="9"/>
        <v>3500000</v>
      </c>
      <c r="L73" s="927"/>
      <c r="M73" s="929">
        <f t="shared" si="8"/>
        <v>0</v>
      </c>
      <c r="N73" s="930">
        <f t="shared" ref="N73:N137" si="10">IF($F73="",($E73-$K73),($F73-$K73))</f>
        <v>0</v>
      </c>
      <c r="O73" s="931"/>
      <c r="P73" s="932"/>
      <c r="Q73" s="927"/>
      <c r="R73" s="933"/>
      <c r="S73" s="903" t="s">
        <v>943</v>
      </c>
      <c r="T73" s="901" t="s">
        <v>953</v>
      </c>
      <c r="U73" s="901">
        <v>1371000</v>
      </c>
      <c r="V73" s="901"/>
      <c r="W73" s="901"/>
    </row>
    <row r="74" spans="1:23" s="888" customFormat="1" ht="25.5" x14ac:dyDescent="0.2">
      <c r="B74" s="947" t="s">
        <v>986</v>
      </c>
      <c r="C74" s="925" t="s">
        <v>755</v>
      </c>
      <c r="D74" s="925" t="s">
        <v>756</v>
      </c>
      <c r="E74" s="926">
        <v>2150000</v>
      </c>
      <c r="F74" s="927"/>
      <c r="G74" s="927">
        <v>2150000</v>
      </c>
      <c r="H74" s="946"/>
      <c r="I74" s="928"/>
      <c r="J74" s="927"/>
      <c r="K74" s="927">
        <f t="shared" si="9"/>
        <v>2150000</v>
      </c>
      <c r="L74" s="927"/>
      <c r="M74" s="929">
        <f t="shared" si="8"/>
        <v>0</v>
      </c>
      <c r="N74" s="930">
        <f t="shared" si="10"/>
        <v>0</v>
      </c>
      <c r="O74" s="931"/>
      <c r="P74" s="932"/>
      <c r="Q74" s="927"/>
      <c r="R74" s="933"/>
      <c r="S74" s="903" t="s">
        <v>943</v>
      </c>
      <c r="T74" s="901" t="s">
        <v>954</v>
      </c>
      <c r="U74" s="901">
        <v>3996000</v>
      </c>
      <c r="V74" s="901"/>
      <c r="W74" s="901"/>
    </row>
    <row r="75" spans="1:23" s="888" customFormat="1" ht="12.75" x14ac:dyDescent="0.2">
      <c r="B75" s="947" t="s">
        <v>986</v>
      </c>
      <c r="C75" s="925" t="s">
        <v>99</v>
      </c>
      <c r="D75" s="925" t="s">
        <v>100</v>
      </c>
      <c r="E75" s="926">
        <v>112180000</v>
      </c>
      <c r="F75" s="927">
        <v>124592000</v>
      </c>
      <c r="G75" s="927">
        <v>33645000</v>
      </c>
      <c r="H75" s="946">
        <v>44872000</v>
      </c>
      <c r="I75" s="928">
        <v>39846000</v>
      </c>
      <c r="J75" s="927"/>
      <c r="K75" s="927">
        <f t="shared" si="9"/>
        <v>118363000</v>
      </c>
      <c r="L75" s="927">
        <v>6229000</v>
      </c>
      <c r="M75" s="929">
        <f t="shared" si="8"/>
        <v>0</v>
      </c>
      <c r="N75" s="930">
        <f t="shared" si="10"/>
        <v>6229000</v>
      </c>
      <c r="O75" s="931" t="s">
        <v>725</v>
      </c>
      <c r="P75" s="932"/>
      <c r="Q75" s="927"/>
      <c r="R75" s="933"/>
      <c r="S75" s="903" t="s">
        <v>943</v>
      </c>
      <c r="T75" s="901" t="s">
        <v>955</v>
      </c>
      <c r="U75" s="901">
        <v>1700000</v>
      </c>
      <c r="V75" s="901"/>
      <c r="W75" s="901"/>
    </row>
    <row r="76" spans="1:23" s="888" customFormat="1" ht="12.75" x14ac:dyDescent="0.2">
      <c r="B76" s="947" t="s">
        <v>986</v>
      </c>
      <c r="C76" s="925" t="s">
        <v>107</v>
      </c>
      <c r="D76" s="925" t="s">
        <v>156</v>
      </c>
      <c r="E76" s="926">
        <v>21640000</v>
      </c>
      <c r="F76" s="927"/>
      <c r="G76" s="927">
        <v>6000000</v>
      </c>
      <c r="H76" s="946">
        <v>12000000</v>
      </c>
      <c r="I76" s="928"/>
      <c r="J76" s="927"/>
      <c r="K76" s="927">
        <f t="shared" si="9"/>
        <v>18000000</v>
      </c>
      <c r="L76" s="927"/>
      <c r="M76" s="929">
        <f t="shared" si="8"/>
        <v>3640000</v>
      </c>
      <c r="N76" s="930">
        <f t="shared" si="10"/>
        <v>3640000</v>
      </c>
      <c r="O76" s="931"/>
      <c r="P76" s="932"/>
      <c r="Q76" s="927"/>
      <c r="R76" s="933"/>
      <c r="S76" s="903"/>
      <c r="T76" s="901" t="s">
        <v>961</v>
      </c>
      <c r="U76" s="901">
        <v>1280000</v>
      </c>
      <c r="V76" s="901"/>
      <c r="W76" s="901"/>
    </row>
    <row r="77" spans="1:23" s="888" customFormat="1" ht="25.5" x14ac:dyDescent="0.2">
      <c r="B77" s="947" t="s">
        <v>986</v>
      </c>
      <c r="C77" s="925" t="s">
        <v>515</v>
      </c>
      <c r="D77" s="925" t="s">
        <v>229</v>
      </c>
      <c r="E77" s="926">
        <v>51584330</v>
      </c>
      <c r="F77" s="927">
        <v>39461400</v>
      </c>
      <c r="G77" s="927">
        <v>25750000</v>
      </c>
      <c r="H77" s="946">
        <v>13711400</v>
      </c>
      <c r="I77" s="928"/>
      <c r="J77" s="927"/>
      <c r="K77" s="927">
        <f t="shared" si="9"/>
        <v>39461400</v>
      </c>
      <c r="L77" s="927"/>
      <c r="M77" s="929">
        <f t="shared" si="8"/>
        <v>0</v>
      </c>
      <c r="N77" s="930">
        <f t="shared" si="10"/>
        <v>0</v>
      </c>
      <c r="O77" s="931" t="s">
        <v>729</v>
      </c>
      <c r="P77" s="932">
        <v>43964</v>
      </c>
      <c r="Q77" s="927">
        <v>39461400</v>
      </c>
      <c r="R77" s="933"/>
      <c r="S77" s="903" t="s">
        <v>943</v>
      </c>
      <c r="T77" s="901" t="s">
        <v>944</v>
      </c>
      <c r="U77" s="901">
        <v>320000</v>
      </c>
      <c r="V77" s="901"/>
      <c r="W77" s="901"/>
    </row>
    <row r="78" spans="1:23" s="888" customFormat="1" ht="12.75" x14ac:dyDescent="0.2">
      <c r="B78" s="947" t="s">
        <v>986</v>
      </c>
      <c r="C78" s="925" t="s">
        <v>132</v>
      </c>
      <c r="D78" s="925" t="s">
        <v>731</v>
      </c>
      <c r="E78" s="926">
        <v>15273880</v>
      </c>
      <c r="F78" s="927"/>
      <c r="G78" s="927">
        <v>7636940</v>
      </c>
      <c r="H78" s="946">
        <v>7636940</v>
      </c>
      <c r="I78" s="928"/>
      <c r="J78" s="927"/>
      <c r="K78" s="927">
        <f t="shared" si="9"/>
        <v>15273880</v>
      </c>
      <c r="L78" s="927"/>
      <c r="M78" s="929">
        <f t="shared" si="8"/>
        <v>0</v>
      </c>
      <c r="N78" s="930">
        <f t="shared" si="10"/>
        <v>0</v>
      </c>
      <c r="O78" s="931"/>
      <c r="P78" s="932"/>
      <c r="Q78" s="927"/>
      <c r="R78" s="933"/>
      <c r="S78" s="903" t="s">
        <v>943</v>
      </c>
      <c r="T78" s="901" t="s">
        <v>944</v>
      </c>
      <c r="U78" s="901">
        <v>490000</v>
      </c>
      <c r="V78" s="901"/>
      <c r="W78" s="901"/>
    </row>
    <row r="79" spans="1:23" s="888" customFormat="1" ht="12.75" x14ac:dyDescent="0.2">
      <c r="B79" s="947" t="s">
        <v>986</v>
      </c>
      <c r="C79" s="925" t="s">
        <v>292</v>
      </c>
      <c r="D79" s="925" t="s">
        <v>104</v>
      </c>
      <c r="E79" s="926">
        <v>5250000</v>
      </c>
      <c r="F79" s="927"/>
      <c r="G79" s="927">
        <v>5250000</v>
      </c>
      <c r="H79" s="927"/>
      <c r="I79" s="928"/>
      <c r="J79" s="927"/>
      <c r="K79" s="927">
        <f t="shared" si="9"/>
        <v>5250000</v>
      </c>
      <c r="L79" s="927"/>
      <c r="M79" s="929">
        <f t="shared" si="8"/>
        <v>0</v>
      </c>
      <c r="N79" s="930">
        <f t="shared" si="10"/>
        <v>0</v>
      </c>
      <c r="O79" s="931"/>
      <c r="P79" s="932"/>
      <c r="Q79" s="927"/>
      <c r="R79" s="933"/>
      <c r="S79" s="903"/>
      <c r="T79" s="901" t="s">
        <v>963</v>
      </c>
      <c r="U79" s="901">
        <v>320000</v>
      </c>
      <c r="V79" s="901"/>
      <c r="W79" s="901"/>
    </row>
    <row r="80" spans="1:23" s="888" customFormat="1" ht="25.5" x14ac:dyDescent="0.2">
      <c r="B80" s="947" t="s">
        <v>986</v>
      </c>
      <c r="C80" s="925" t="s">
        <v>514</v>
      </c>
      <c r="D80" s="925" t="s">
        <v>114</v>
      </c>
      <c r="E80" s="926">
        <v>1650000</v>
      </c>
      <c r="F80" s="927"/>
      <c r="G80" s="927">
        <v>1650000</v>
      </c>
      <c r="H80" s="927"/>
      <c r="I80" s="928"/>
      <c r="J80" s="927"/>
      <c r="K80" s="927">
        <f t="shared" si="9"/>
        <v>1650000</v>
      </c>
      <c r="L80" s="927"/>
      <c r="M80" s="929">
        <f t="shared" si="8"/>
        <v>0</v>
      </c>
      <c r="N80" s="930">
        <f t="shared" si="10"/>
        <v>0</v>
      </c>
      <c r="O80" s="931"/>
      <c r="P80" s="932"/>
      <c r="Q80" s="927"/>
      <c r="R80" s="933"/>
      <c r="S80" s="903" t="s">
        <v>957</v>
      </c>
      <c r="T80" s="901" t="s">
        <v>964</v>
      </c>
      <c r="U80" s="901">
        <v>320000</v>
      </c>
      <c r="V80" s="901"/>
      <c r="W80" s="901"/>
    </row>
    <row r="81" spans="1:23" s="888" customFormat="1" ht="12.75" x14ac:dyDescent="0.2">
      <c r="B81" s="947" t="s">
        <v>986</v>
      </c>
      <c r="C81" s="925" t="s">
        <v>346</v>
      </c>
      <c r="D81" s="925" t="s">
        <v>757</v>
      </c>
      <c r="E81" s="926">
        <v>25363286</v>
      </c>
      <c r="F81" s="927"/>
      <c r="G81" s="927">
        <v>12681643</v>
      </c>
      <c r="H81" s="927"/>
      <c r="I81" s="928"/>
      <c r="J81" s="927"/>
      <c r="K81" s="927">
        <f t="shared" si="9"/>
        <v>12681643</v>
      </c>
      <c r="L81" s="927"/>
      <c r="M81" s="929">
        <f t="shared" si="8"/>
        <v>12681643</v>
      </c>
      <c r="N81" s="930">
        <f t="shared" si="10"/>
        <v>12681643</v>
      </c>
      <c r="O81" s="931"/>
      <c r="P81" s="932"/>
      <c r="Q81" s="927"/>
      <c r="R81" s="933"/>
      <c r="S81" s="903"/>
      <c r="T81" s="901"/>
      <c r="U81" s="901"/>
      <c r="V81" s="901"/>
      <c r="W81" s="901"/>
    </row>
    <row r="82" spans="1:23" s="888" customFormat="1" ht="12.75" x14ac:dyDescent="0.2">
      <c r="B82" s="947" t="s">
        <v>986</v>
      </c>
      <c r="C82" s="925" t="s">
        <v>740</v>
      </c>
      <c r="D82" s="925" t="s">
        <v>397</v>
      </c>
      <c r="E82" s="926">
        <v>3423750</v>
      </c>
      <c r="F82" s="927"/>
      <c r="G82" s="946">
        <v>3423750</v>
      </c>
      <c r="H82" s="927"/>
      <c r="I82" s="928"/>
      <c r="J82" s="927"/>
      <c r="K82" s="927">
        <f t="shared" si="9"/>
        <v>3423750</v>
      </c>
      <c r="L82" s="927"/>
      <c r="M82" s="929">
        <f t="shared" si="8"/>
        <v>0</v>
      </c>
      <c r="N82" s="930">
        <f t="shared" si="10"/>
        <v>0</v>
      </c>
      <c r="O82" s="931"/>
      <c r="P82" s="932"/>
      <c r="Q82" s="927"/>
      <c r="R82" s="933"/>
      <c r="S82" s="903"/>
      <c r="T82" s="901"/>
      <c r="U82" s="901"/>
      <c r="V82" s="901"/>
      <c r="W82" s="901"/>
    </row>
    <row r="83" spans="1:23" s="888" customFormat="1" ht="12.75" x14ac:dyDescent="0.2">
      <c r="B83" s="947" t="s">
        <v>986</v>
      </c>
      <c r="C83" s="925" t="s">
        <v>363</v>
      </c>
      <c r="D83" s="925" t="s">
        <v>339</v>
      </c>
      <c r="E83" s="926">
        <v>2350000</v>
      </c>
      <c r="F83" s="927"/>
      <c r="G83" s="946">
        <v>2350000</v>
      </c>
      <c r="H83" s="927"/>
      <c r="I83" s="928"/>
      <c r="J83" s="927"/>
      <c r="K83" s="927">
        <f t="shared" si="9"/>
        <v>2350000</v>
      </c>
      <c r="L83" s="927"/>
      <c r="M83" s="929">
        <f t="shared" si="8"/>
        <v>0</v>
      </c>
      <c r="N83" s="930">
        <f t="shared" si="10"/>
        <v>0</v>
      </c>
      <c r="O83" s="931"/>
      <c r="P83" s="932"/>
      <c r="Q83" s="927"/>
      <c r="R83" s="933"/>
      <c r="S83" s="903" t="s">
        <v>943</v>
      </c>
      <c r="T83" s="901"/>
      <c r="U83" s="901"/>
      <c r="V83" s="901"/>
      <c r="W83" s="901"/>
    </row>
    <row r="84" spans="1:23" s="888" customFormat="1" ht="12.75" x14ac:dyDescent="0.2">
      <c r="B84" s="947" t="s">
        <v>986</v>
      </c>
      <c r="C84" s="925" t="s">
        <v>164</v>
      </c>
      <c r="D84" s="925" t="s">
        <v>173</v>
      </c>
      <c r="E84" s="926">
        <v>22641000</v>
      </c>
      <c r="F84" s="927"/>
      <c r="G84" s="946">
        <v>22641000</v>
      </c>
      <c r="H84" s="927"/>
      <c r="I84" s="928"/>
      <c r="J84" s="927"/>
      <c r="K84" s="927">
        <f t="shared" si="9"/>
        <v>22641000</v>
      </c>
      <c r="L84" s="927"/>
      <c r="M84" s="929">
        <f t="shared" si="8"/>
        <v>0</v>
      </c>
      <c r="N84" s="930">
        <f t="shared" si="10"/>
        <v>0</v>
      </c>
      <c r="O84" s="931"/>
      <c r="P84" s="932"/>
      <c r="Q84" s="927"/>
      <c r="R84" s="933"/>
      <c r="S84" s="903"/>
      <c r="T84" s="901"/>
      <c r="U84" s="901"/>
      <c r="V84" s="901"/>
      <c r="W84" s="901"/>
    </row>
    <row r="85" spans="1:23" s="888" customFormat="1" ht="12.75" x14ac:dyDescent="0.2">
      <c r="B85" s="947" t="s">
        <v>986</v>
      </c>
      <c r="C85" s="925" t="s">
        <v>118</v>
      </c>
      <c r="D85" s="925" t="s">
        <v>301</v>
      </c>
      <c r="E85" s="926">
        <v>28517050</v>
      </c>
      <c r="F85" s="927"/>
      <c r="G85" s="946">
        <v>28517050</v>
      </c>
      <c r="H85" s="927"/>
      <c r="I85" s="928"/>
      <c r="J85" s="927"/>
      <c r="K85" s="927">
        <f t="shared" si="9"/>
        <v>28517050</v>
      </c>
      <c r="L85" s="927"/>
      <c r="M85" s="929">
        <f t="shared" si="8"/>
        <v>0</v>
      </c>
      <c r="N85" s="930">
        <f t="shared" si="10"/>
        <v>0</v>
      </c>
      <c r="O85" s="931"/>
      <c r="P85" s="932"/>
      <c r="Q85" s="927"/>
      <c r="R85" s="933"/>
      <c r="S85" s="903"/>
      <c r="T85" s="901"/>
      <c r="U85" s="901"/>
      <c r="V85" s="901"/>
      <c r="W85" s="901"/>
    </row>
    <row r="86" spans="1:23" s="888" customFormat="1" ht="25.5" x14ac:dyDescent="0.2">
      <c r="B86" s="947" t="s">
        <v>986</v>
      </c>
      <c r="C86" s="925" t="s">
        <v>532</v>
      </c>
      <c r="D86" s="925" t="s">
        <v>204</v>
      </c>
      <c r="E86" s="926">
        <v>26858900</v>
      </c>
      <c r="F86" s="927"/>
      <c r="G86" s="946">
        <v>26858900</v>
      </c>
      <c r="H86" s="927"/>
      <c r="I86" s="928"/>
      <c r="J86" s="927"/>
      <c r="K86" s="927">
        <f t="shared" si="9"/>
        <v>26858900</v>
      </c>
      <c r="L86" s="927"/>
      <c r="M86" s="929">
        <f t="shared" si="8"/>
        <v>0</v>
      </c>
      <c r="N86" s="930">
        <f t="shared" si="10"/>
        <v>0</v>
      </c>
      <c r="O86" s="931"/>
      <c r="P86" s="932"/>
      <c r="Q86" s="927"/>
      <c r="R86" s="933"/>
      <c r="S86" s="903" t="s">
        <v>943</v>
      </c>
      <c r="T86" s="901"/>
      <c r="U86" s="901"/>
      <c r="V86" s="901"/>
      <c r="W86" s="901"/>
    </row>
    <row r="87" spans="1:23" s="888" customFormat="1" ht="25.5" x14ac:dyDescent="0.2">
      <c r="B87" s="947" t="s">
        <v>986</v>
      </c>
      <c r="C87" s="925" t="s">
        <v>31</v>
      </c>
      <c r="D87" s="925" t="s">
        <v>168</v>
      </c>
      <c r="E87" s="926">
        <v>24932000</v>
      </c>
      <c r="F87" s="927"/>
      <c r="G87" s="946">
        <v>24932000</v>
      </c>
      <c r="H87" s="927"/>
      <c r="I87" s="928"/>
      <c r="J87" s="927"/>
      <c r="K87" s="927">
        <f t="shared" si="9"/>
        <v>24932000</v>
      </c>
      <c r="L87" s="927"/>
      <c r="M87" s="929">
        <f t="shared" si="8"/>
        <v>0</v>
      </c>
      <c r="N87" s="930">
        <f t="shared" si="10"/>
        <v>0</v>
      </c>
      <c r="O87" s="931"/>
      <c r="P87" s="932"/>
      <c r="Q87" s="927"/>
      <c r="R87" s="933"/>
      <c r="S87" s="903"/>
      <c r="T87" s="901"/>
      <c r="U87" s="901"/>
      <c r="V87" s="901"/>
      <c r="W87" s="901"/>
    </row>
    <row r="88" spans="1:23" s="888" customFormat="1" ht="12.75" x14ac:dyDescent="0.2">
      <c r="B88" s="947" t="s">
        <v>986</v>
      </c>
      <c r="C88" s="925" t="s">
        <v>987</v>
      </c>
      <c r="D88" s="925" t="s">
        <v>173</v>
      </c>
      <c r="E88" s="926">
        <v>11236000</v>
      </c>
      <c r="F88" s="927"/>
      <c r="G88" s="946">
        <v>11236000</v>
      </c>
      <c r="H88" s="927"/>
      <c r="I88" s="928"/>
      <c r="J88" s="927"/>
      <c r="K88" s="927">
        <f t="shared" si="9"/>
        <v>11236000</v>
      </c>
      <c r="L88" s="927"/>
      <c r="M88" s="929">
        <f t="shared" si="8"/>
        <v>0</v>
      </c>
      <c r="N88" s="930">
        <f t="shared" si="10"/>
        <v>0</v>
      </c>
      <c r="O88" s="931"/>
      <c r="P88" s="932"/>
      <c r="Q88" s="927"/>
      <c r="R88" s="933"/>
      <c r="S88" s="903"/>
      <c r="T88" s="901"/>
      <c r="U88" s="901"/>
      <c r="V88" s="901"/>
      <c r="W88" s="901"/>
    </row>
    <row r="89" spans="1:23" s="888" customFormat="1" ht="25.5" x14ac:dyDescent="0.2">
      <c r="B89" s="947" t="s">
        <v>986</v>
      </c>
      <c r="C89" s="925" t="s">
        <v>988</v>
      </c>
      <c r="D89" s="925" t="s">
        <v>989</v>
      </c>
      <c r="E89" s="926">
        <v>526000</v>
      </c>
      <c r="F89" s="927"/>
      <c r="G89" s="946">
        <v>526000</v>
      </c>
      <c r="H89" s="927"/>
      <c r="I89" s="928"/>
      <c r="J89" s="927"/>
      <c r="K89" s="927">
        <f t="shared" si="9"/>
        <v>526000</v>
      </c>
      <c r="L89" s="927"/>
      <c r="M89" s="929">
        <f t="shared" si="8"/>
        <v>0</v>
      </c>
      <c r="N89" s="930">
        <f t="shared" si="10"/>
        <v>0</v>
      </c>
      <c r="O89" s="931"/>
      <c r="P89" s="932"/>
      <c r="Q89" s="927"/>
      <c r="R89" s="933"/>
      <c r="S89" s="903"/>
      <c r="T89" s="901"/>
      <c r="U89" s="901"/>
      <c r="V89" s="901"/>
      <c r="W89" s="901"/>
    </row>
    <row r="90" spans="1:23" s="888" customFormat="1" ht="12.75" x14ac:dyDescent="0.2">
      <c r="B90" s="947" t="s">
        <v>986</v>
      </c>
      <c r="C90" s="925" t="s">
        <v>394</v>
      </c>
      <c r="D90" s="925" t="s">
        <v>190</v>
      </c>
      <c r="E90" s="926">
        <v>10640000</v>
      </c>
      <c r="F90" s="927"/>
      <c r="G90" s="946">
        <v>10640000</v>
      </c>
      <c r="H90" s="927"/>
      <c r="I90" s="928"/>
      <c r="J90" s="927"/>
      <c r="K90" s="927">
        <f t="shared" si="9"/>
        <v>10640000</v>
      </c>
      <c r="L90" s="927"/>
      <c r="M90" s="929">
        <f t="shared" si="8"/>
        <v>0</v>
      </c>
      <c r="N90" s="930">
        <f t="shared" si="10"/>
        <v>0</v>
      </c>
      <c r="O90" s="931"/>
      <c r="P90" s="932"/>
      <c r="Q90" s="927"/>
      <c r="R90" s="933"/>
      <c r="S90" s="903"/>
      <c r="T90" s="901"/>
      <c r="U90" s="901"/>
      <c r="V90" s="901"/>
      <c r="W90" s="901"/>
    </row>
    <row r="91" spans="1:23" s="888" customFormat="1" ht="12.75" x14ac:dyDescent="0.2">
      <c r="B91" s="947" t="s">
        <v>986</v>
      </c>
      <c r="C91" s="925" t="s">
        <v>990</v>
      </c>
      <c r="D91" s="925"/>
      <c r="E91" s="926">
        <v>1510063</v>
      </c>
      <c r="F91" s="927"/>
      <c r="G91" s="946">
        <v>1510063</v>
      </c>
      <c r="H91" s="927"/>
      <c r="I91" s="928"/>
      <c r="J91" s="927"/>
      <c r="K91" s="927">
        <f t="shared" si="9"/>
        <v>1510063</v>
      </c>
      <c r="L91" s="927"/>
      <c r="M91" s="929">
        <f t="shared" si="8"/>
        <v>0</v>
      </c>
      <c r="N91" s="930">
        <f t="shared" si="10"/>
        <v>0</v>
      </c>
      <c r="O91" s="931"/>
      <c r="P91" s="932"/>
      <c r="Q91" s="927"/>
      <c r="R91" s="933"/>
      <c r="S91" s="903"/>
      <c r="T91" s="901"/>
      <c r="U91" s="901"/>
      <c r="V91" s="901"/>
      <c r="W91" s="901"/>
    </row>
    <row r="92" spans="1:23" s="888" customFormat="1" ht="25.5" x14ac:dyDescent="0.2">
      <c r="B92" s="947" t="s">
        <v>986</v>
      </c>
      <c r="C92" s="925" t="s">
        <v>945</v>
      </c>
      <c r="D92" s="925" t="s">
        <v>559</v>
      </c>
      <c r="E92" s="927">
        <v>8245000</v>
      </c>
      <c r="F92" s="927"/>
      <c r="G92" s="946">
        <v>8245000</v>
      </c>
      <c r="H92" s="927"/>
      <c r="I92" s="928"/>
      <c r="J92" s="927"/>
      <c r="K92" s="927">
        <f t="shared" si="9"/>
        <v>8245000</v>
      </c>
      <c r="L92" s="927"/>
      <c r="M92" s="929">
        <f t="shared" si="8"/>
        <v>0</v>
      </c>
      <c r="N92" s="930">
        <f t="shared" si="10"/>
        <v>0</v>
      </c>
      <c r="O92" s="931"/>
      <c r="P92" s="932"/>
      <c r="Q92" s="927"/>
      <c r="R92" s="933"/>
      <c r="S92" s="903"/>
      <c r="T92" s="901"/>
      <c r="U92" s="901"/>
      <c r="V92" s="901"/>
      <c r="W92" s="901"/>
    </row>
    <row r="93" spans="1:23" s="888" customFormat="1" ht="12.75" x14ac:dyDescent="0.2">
      <c r="B93" s="947" t="s">
        <v>986</v>
      </c>
      <c r="C93" s="925" t="s">
        <v>947</v>
      </c>
      <c r="D93" s="925"/>
      <c r="E93" s="926"/>
      <c r="F93" s="927"/>
      <c r="G93" s="927">
        <f>U93</f>
        <v>10437000</v>
      </c>
      <c r="H93" s="927"/>
      <c r="I93" s="928"/>
      <c r="J93" s="927"/>
      <c r="K93" s="927">
        <f t="shared" si="9"/>
        <v>10437000</v>
      </c>
      <c r="L93" s="927"/>
      <c r="M93" s="929">
        <f t="shared" si="8"/>
        <v>-10437000</v>
      </c>
      <c r="N93" s="930">
        <f t="shared" si="10"/>
        <v>-10437000</v>
      </c>
      <c r="O93" s="931"/>
      <c r="P93" s="932"/>
      <c r="Q93" s="927"/>
      <c r="R93" s="933"/>
      <c r="S93" s="903"/>
      <c r="T93" s="901" t="s">
        <v>948</v>
      </c>
      <c r="U93" s="901">
        <f>SUM(U72:U86)</f>
        <v>10437000</v>
      </c>
      <c r="V93" s="901"/>
      <c r="W93" s="901"/>
    </row>
    <row r="94" spans="1:23" s="888" customFormat="1" ht="12.75" x14ac:dyDescent="0.2">
      <c r="B94" s="947"/>
      <c r="C94" s="925"/>
      <c r="D94" s="925"/>
      <c r="E94" s="926"/>
      <c r="F94" s="927"/>
      <c r="G94" s="927"/>
      <c r="H94" s="927"/>
      <c r="I94" s="928"/>
      <c r="J94" s="927"/>
      <c r="K94" s="927">
        <f t="shared" si="9"/>
        <v>0</v>
      </c>
      <c r="L94" s="927"/>
      <c r="M94" s="929">
        <f t="shared" si="8"/>
        <v>0</v>
      </c>
      <c r="N94" s="930">
        <f t="shared" si="10"/>
        <v>0</v>
      </c>
      <c r="O94" s="931"/>
      <c r="P94" s="932"/>
      <c r="Q94" s="927"/>
      <c r="R94" s="933"/>
      <c r="S94" s="903"/>
      <c r="T94" s="901"/>
      <c r="U94" s="901"/>
      <c r="V94" s="901"/>
      <c r="W94" s="901"/>
    </row>
    <row r="95" spans="1:23" s="906" customFormat="1" ht="20.25" customHeight="1" x14ac:dyDescent="0.2">
      <c r="B95" s="935" t="s">
        <v>949</v>
      </c>
      <c r="C95" s="936" t="s">
        <v>991</v>
      </c>
      <c r="D95" s="937"/>
      <c r="E95" s="938"/>
      <c r="F95" s="939"/>
      <c r="G95" s="939"/>
      <c r="H95" s="939"/>
      <c r="I95" s="940"/>
      <c r="J95" s="939"/>
      <c r="K95" s="941">
        <f>SUM(K71:K94)</f>
        <v>392163986</v>
      </c>
      <c r="L95" s="941">
        <f>SUM(L71:L94)</f>
        <v>6229000</v>
      </c>
      <c r="M95" s="941">
        <f>SUM(M71:M94)</f>
        <v>5884643</v>
      </c>
      <c r="N95" s="942">
        <f>SUM(N71:N94)</f>
        <v>12113643</v>
      </c>
      <c r="O95" s="943"/>
      <c r="P95" s="944"/>
      <c r="Q95" s="939"/>
      <c r="R95" s="945"/>
      <c r="S95" s="908"/>
      <c r="T95" s="909"/>
      <c r="U95" s="909"/>
      <c r="V95" s="909"/>
      <c r="W95" s="909"/>
    </row>
    <row r="96" spans="1:23" s="911" customFormat="1" ht="25.5" x14ac:dyDescent="0.2">
      <c r="A96" s="911">
        <v>5</v>
      </c>
      <c r="B96" s="951" t="s">
        <v>758</v>
      </c>
      <c r="C96" s="948" t="s">
        <v>759</v>
      </c>
      <c r="D96" s="948" t="s">
        <v>695</v>
      </c>
      <c r="E96" s="934"/>
      <c r="F96" s="946">
        <v>116113574</v>
      </c>
      <c r="G96" s="946">
        <v>44758247</v>
      </c>
      <c r="H96" s="946">
        <v>119335327</v>
      </c>
      <c r="I96" s="952"/>
      <c r="J96" s="946"/>
      <c r="K96" s="946">
        <f t="shared" ref="K96:K101" si="11">SUM(G96:J96)</f>
        <v>164093574</v>
      </c>
      <c r="L96" s="946"/>
      <c r="M96" s="929">
        <f t="shared" ref="M96:M101" si="12">IF(F96="",E96-K96-L96,F96-K96-L96)</f>
        <v>-47980000</v>
      </c>
      <c r="N96" s="930">
        <f t="shared" si="10"/>
        <v>-47980000</v>
      </c>
      <c r="O96" s="953" t="s">
        <v>760</v>
      </c>
      <c r="P96" s="954">
        <v>43913</v>
      </c>
      <c r="Q96" s="946"/>
      <c r="R96" s="955"/>
      <c r="S96" s="903" t="s">
        <v>943</v>
      </c>
      <c r="T96" s="912"/>
      <c r="U96" s="912"/>
      <c r="V96" s="912"/>
      <c r="W96" s="912"/>
    </row>
    <row r="97" spans="1:23" s="888" customFormat="1" ht="25.5" x14ac:dyDescent="0.2">
      <c r="B97" s="947" t="s">
        <v>758</v>
      </c>
      <c r="C97" s="925" t="s">
        <v>761</v>
      </c>
      <c r="D97" s="925" t="s">
        <v>695</v>
      </c>
      <c r="E97" s="926">
        <v>334041823</v>
      </c>
      <c r="F97" s="927"/>
      <c r="G97" s="927">
        <v>91102316</v>
      </c>
      <c r="H97" s="946">
        <v>242939507</v>
      </c>
      <c r="I97" s="928"/>
      <c r="J97" s="927"/>
      <c r="K97" s="927">
        <f t="shared" si="11"/>
        <v>334041823</v>
      </c>
      <c r="L97" s="927"/>
      <c r="M97" s="929">
        <f t="shared" si="12"/>
        <v>0</v>
      </c>
      <c r="N97" s="930">
        <f t="shared" si="10"/>
        <v>0</v>
      </c>
      <c r="O97" s="953" t="s">
        <v>760</v>
      </c>
      <c r="P97" s="954">
        <v>43913</v>
      </c>
      <c r="Q97" s="927">
        <v>334041824</v>
      </c>
      <c r="R97" s="933"/>
      <c r="S97" s="903" t="s">
        <v>943</v>
      </c>
      <c r="T97" s="901"/>
      <c r="U97" s="901"/>
      <c r="V97" s="901"/>
      <c r="W97" s="901"/>
    </row>
    <row r="98" spans="1:23" s="888" customFormat="1" ht="38.25" x14ac:dyDescent="0.2">
      <c r="B98" s="947" t="s">
        <v>758</v>
      </c>
      <c r="C98" s="925" t="s">
        <v>992</v>
      </c>
      <c r="D98" s="925" t="s">
        <v>993</v>
      </c>
      <c r="E98" s="926">
        <v>7550000</v>
      </c>
      <c r="F98" s="927"/>
      <c r="G98" s="927">
        <v>7550000</v>
      </c>
      <c r="H98" s="946"/>
      <c r="I98" s="928"/>
      <c r="J98" s="927"/>
      <c r="K98" s="927">
        <f t="shared" si="11"/>
        <v>7550000</v>
      </c>
      <c r="L98" s="927"/>
      <c r="M98" s="929">
        <f t="shared" si="12"/>
        <v>0</v>
      </c>
      <c r="N98" s="930">
        <f t="shared" si="10"/>
        <v>0</v>
      </c>
      <c r="O98" s="953"/>
      <c r="P98" s="954"/>
      <c r="Q98" s="927"/>
      <c r="R98" s="933"/>
      <c r="S98" s="903"/>
      <c r="T98" s="901"/>
      <c r="U98" s="901"/>
      <c r="V98" s="901"/>
      <c r="W98" s="901"/>
    </row>
    <row r="99" spans="1:23" s="888" customFormat="1" ht="25.5" x14ac:dyDescent="0.2">
      <c r="B99" s="947" t="s">
        <v>758</v>
      </c>
      <c r="C99" s="925" t="s">
        <v>994</v>
      </c>
      <c r="D99" s="925" t="s">
        <v>995</v>
      </c>
      <c r="E99" s="926">
        <f>400000+500000</f>
        <v>900000</v>
      </c>
      <c r="F99" s="927"/>
      <c r="G99" s="927">
        <f>400000+500000</f>
        <v>900000</v>
      </c>
      <c r="H99" s="946"/>
      <c r="I99" s="928"/>
      <c r="J99" s="927"/>
      <c r="K99" s="927">
        <f t="shared" si="11"/>
        <v>900000</v>
      </c>
      <c r="L99" s="927"/>
      <c r="M99" s="929">
        <f t="shared" si="12"/>
        <v>0</v>
      </c>
      <c r="N99" s="930">
        <f t="shared" si="10"/>
        <v>0</v>
      </c>
      <c r="O99" s="953"/>
      <c r="P99" s="954"/>
      <c r="Q99" s="927"/>
      <c r="R99" s="933"/>
      <c r="S99" s="903"/>
      <c r="T99" s="901"/>
      <c r="U99" s="901"/>
      <c r="V99" s="901"/>
      <c r="W99" s="901"/>
    </row>
    <row r="100" spans="1:23" s="888" customFormat="1" ht="25.5" x14ac:dyDescent="0.2">
      <c r="B100" s="947" t="s">
        <v>758</v>
      </c>
      <c r="C100" s="925" t="s">
        <v>996</v>
      </c>
      <c r="D100" s="925" t="s">
        <v>980</v>
      </c>
      <c r="E100" s="926">
        <v>2000000</v>
      </c>
      <c r="F100" s="927"/>
      <c r="G100" s="927">
        <v>2000000</v>
      </c>
      <c r="H100" s="946"/>
      <c r="I100" s="928"/>
      <c r="J100" s="927"/>
      <c r="K100" s="927">
        <f t="shared" si="11"/>
        <v>2000000</v>
      </c>
      <c r="L100" s="927"/>
      <c r="M100" s="929">
        <f t="shared" si="12"/>
        <v>0</v>
      </c>
      <c r="N100" s="930">
        <f t="shared" si="10"/>
        <v>0</v>
      </c>
      <c r="O100" s="953"/>
      <c r="P100" s="954"/>
      <c r="Q100" s="927"/>
      <c r="R100" s="933"/>
      <c r="S100" s="903"/>
      <c r="T100" s="901"/>
      <c r="U100" s="901"/>
      <c r="V100" s="901"/>
      <c r="W100" s="901"/>
    </row>
    <row r="101" spans="1:23" s="888" customFormat="1" ht="25.5" x14ac:dyDescent="0.2">
      <c r="B101" s="947" t="s">
        <v>758</v>
      </c>
      <c r="C101" s="925" t="s">
        <v>947</v>
      </c>
      <c r="D101" s="925"/>
      <c r="E101" s="926"/>
      <c r="F101" s="927"/>
      <c r="G101" s="927">
        <f>U101</f>
        <v>0</v>
      </c>
      <c r="H101" s="927"/>
      <c r="I101" s="928"/>
      <c r="J101" s="927"/>
      <c r="K101" s="927">
        <f t="shared" si="11"/>
        <v>0</v>
      </c>
      <c r="L101" s="927"/>
      <c r="M101" s="929">
        <f t="shared" si="12"/>
        <v>0</v>
      </c>
      <c r="N101" s="930">
        <f t="shared" si="10"/>
        <v>0</v>
      </c>
      <c r="O101" s="931"/>
      <c r="P101" s="932"/>
      <c r="Q101" s="927"/>
      <c r="R101" s="933"/>
      <c r="S101" s="903"/>
      <c r="T101" s="901" t="s">
        <v>948</v>
      </c>
      <c r="U101" s="901">
        <f>SUM(U96:U97)</f>
        <v>0</v>
      </c>
      <c r="V101" s="901"/>
      <c r="W101" s="901"/>
    </row>
    <row r="102" spans="1:23" s="906" customFormat="1" ht="12.75" x14ac:dyDescent="0.2">
      <c r="B102" s="935" t="s">
        <v>997</v>
      </c>
      <c r="C102" s="936" t="s">
        <v>998</v>
      </c>
      <c r="D102" s="937"/>
      <c r="E102" s="938"/>
      <c r="F102" s="939"/>
      <c r="G102" s="939"/>
      <c r="H102" s="939"/>
      <c r="I102" s="940"/>
      <c r="J102" s="939"/>
      <c r="K102" s="950">
        <f>SUM(K96:K101)</f>
        <v>508585397</v>
      </c>
      <c r="L102" s="950">
        <f>SUM(L96:L101)</f>
        <v>0</v>
      </c>
      <c r="M102" s="950">
        <f>SUM(M96:M101)</f>
        <v>-47980000</v>
      </c>
      <c r="N102" s="942">
        <f>SUM(N96:N101)</f>
        <v>-47980000</v>
      </c>
      <c r="O102" s="943"/>
      <c r="P102" s="944"/>
      <c r="Q102" s="939"/>
      <c r="R102" s="945"/>
      <c r="S102" s="908"/>
      <c r="T102" s="909"/>
      <c r="U102" s="909"/>
      <c r="V102" s="909"/>
      <c r="W102" s="909"/>
    </row>
    <row r="103" spans="1:23" s="888" customFormat="1" ht="25.5" x14ac:dyDescent="0.2">
      <c r="A103" s="888">
        <v>6</v>
      </c>
      <c r="B103" s="947" t="s">
        <v>762</v>
      </c>
      <c r="C103" s="925" t="s">
        <v>201</v>
      </c>
      <c r="D103" s="925" t="s">
        <v>200</v>
      </c>
      <c r="E103" s="926">
        <v>49280572</v>
      </c>
      <c r="F103" s="927">
        <v>49259836</v>
      </c>
      <c r="G103" s="927">
        <v>24640286</v>
      </c>
      <c r="H103" s="927">
        <v>19712229</v>
      </c>
      <c r="I103" s="928">
        <v>4907321</v>
      </c>
      <c r="J103" s="927"/>
      <c r="K103" s="927">
        <f>SUM(G103:J103)</f>
        <v>49259836</v>
      </c>
      <c r="L103" s="927"/>
      <c r="M103" s="929">
        <f t="shared" ref="M103:M112" si="13">IF(F103="",E103-K103-L103,F103-K103-L103)</f>
        <v>0</v>
      </c>
      <c r="N103" s="930">
        <f t="shared" si="10"/>
        <v>0</v>
      </c>
      <c r="O103" s="931"/>
      <c r="P103" s="932"/>
      <c r="Q103" s="927"/>
      <c r="R103" s="933"/>
      <c r="S103" s="902" t="s">
        <v>957</v>
      </c>
      <c r="T103" s="901" t="s">
        <v>763</v>
      </c>
      <c r="U103" s="901"/>
      <c r="V103" s="901"/>
      <c r="W103" s="901"/>
    </row>
    <row r="104" spans="1:23" s="888" customFormat="1" ht="25.5" x14ac:dyDescent="0.2">
      <c r="B104" s="947" t="s">
        <v>762</v>
      </c>
      <c r="C104" s="925" t="s">
        <v>764</v>
      </c>
      <c r="D104" s="925" t="s">
        <v>200</v>
      </c>
      <c r="E104" s="926">
        <v>20600000</v>
      </c>
      <c r="F104" s="927"/>
      <c r="G104" s="927">
        <v>20600000</v>
      </c>
      <c r="H104" s="927"/>
      <c r="I104" s="928"/>
      <c r="J104" s="927"/>
      <c r="K104" s="927">
        <f t="shared" ref="K104:K134" si="14">SUM(G104:J104)</f>
        <v>20600000</v>
      </c>
      <c r="L104" s="927"/>
      <c r="M104" s="929">
        <f t="shared" si="13"/>
        <v>0</v>
      </c>
      <c r="N104" s="930">
        <f t="shared" si="10"/>
        <v>0</v>
      </c>
      <c r="O104" s="931"/>
      <c r="P104" s="932"/>
      <c r="Q104" s="927"/>
      <c r="R104" s="933"/>
      <c r="S104" s="903" t="s">
        <v>957</v>
      </c>
      <c r="T104" s="901" t="s">
        <v>999</v>
      </c>
      <c r="U104" s="901">
        <v>1950000</v>
      </c>
      <c r="V104" s="901"/>
      <c r="W104" s="901"/>
    </row>
    <row r="105" spans="1:23" s="888" customFormat="1" ht="25.5" x14ac:dyDescent="0.2">
      <c r="B105" s="947" t="s">
        <v>762</v>
      </c>
      <c r="C105" s="925" t="s">
        <v>31</v>
      </c>
      <c r="D105" s="925" t="s">
        <v>385</v>
      </c>
      <c r="E105" s="926">
        <v>52050039</v>
      </c>
      <c r="F105" s="927">
        <v>68065463</v>
      </c>
      <c r="G105" s="927">
        <v>15615000</v>
      </c>
      <c r="H105" s="927">
        <v>52450463</v>
      </c>
      <c r="I105" s="928"/>
      <c r="J105" s="927"/>
      <c r="K105" s="927">
        <f t="shared" si="14"/>
        <v>68065463</v>
      </c>
      <c r="L105" s="927"/>
      <c r="M105" s="929">
        <f t="shared" si="13"/>
        <v>0</v>
      </c>
      <c r="N105" s="930">
        <f t="shared" si="10"/>
        <v>0</v>
      </c>
      <c r="O105" s="931"/>
      <c r="P105" s="932"/>
      <c r="Q105" s="927"/>
      <c r="R105" s="933"/>
      <c r="S105" s="903" t="s">
        <v>943</v>
      </c>
      <c r="T105" s="901" t="s">
        <v>1000</v>
      </c>
      <c r="U105" s="901">
        <v>4500000</v>
      </c>
      <c r="V105" s="901"/>
      <c r="W105" s="901"/>
    </row>
    <row r="106" spans="1:23" s="888" customFormat="1" ht="25.5" x14ac:dyDescent="0.2">
      <c r="B106" s="947" t="s">
        <v>762</v>
      </c>
      <c r="C106" s="925" t="s">
        <v>215</v>
      </c>
      <c r="D106" s="925" t="s">
        <v>216</v>
      </c>
      <c r="E106" s="926">
        <v>110176769</v>
      </c>
      <c r="F106" s="927"/>
      <c r="G106" s="927">
        <v>40064280</v>
      </c>
      <c r="H106" s="927">
        <v>40064280</v>
      </c>
      <c r="I106" s="928"/>
      <c r="J106" s="927"/>
      <c r="K106" s="927">
        <f t="shared" si="14"/>
        <v>80128560</v>
      </c>
      <c r="L106" s="927"/>
      <c r="M106" s="929">
        <f t="shared" si="13"/>
        <v>30048209</v>
      </c>
      <c r="N106" s="930">
        <f t="shared" si="10"/>
        <v>30048209</v>
      </c>
      <c r="O106" s="931"/>
      <c r="P106" s="932"/>
      <c r="Q106" s="927"/>
      <c r="R106" s="933"/>
      <c r="S106" s="903" t="s">
        <v>943</v>
      </c>
      <c r="T106" s="901" t="s">
        <v>1001</v>
      </c>
      <c r="U106" s="901">
        <v>5950000</v>
      </c>
      <c r="V106" s="901"/>
      <c r="W106" s="901"/>
    </row>
    <row r="107" spans="1:23" s="888" customFormat="1" ht="25.5" x14ac:dyDescent="0.2">
      <c r="B107" s="947" t="s">
        <v>762</v>
      </c>
      <c r="C107" s="925" t="s">
        <v>50</v>
      </c>
      <c r="D107" s="925" t="s">
        <v>323</v>
      </c>
      <c r="E107" s="926">
        <v>30676800</v>
      </c>
      <c r="F107" s="927"/>
      <c r="G107" s="927">
        <v>19521600</v>
      </c>
      <c r="H107" s="927"/>
      <c r="I107" s="928"/>
      <c r="J107" s="927"/>
      <c r="K107" s="927">
        <f t="shared" si="14"/>
        <v>19521600</v>
      </c>
      <c r="L107" s="927"/>
      <c r="M107" s="929">
        <f t="shared" si="13"/>
        <v>11155200</v>
      </c>
      <c r="N107" s="930">
        <f t="shared" si="10"/>
        <v>11155200</v>
      </c>
      <c r="O107" s="931" t="s">
        <v>767</v>
      </c>
      <c r="P107" s="932">
        <v>43941</v>
      </c>
      <c r="Q107" s="927"/>
      <c r="R107" s="933"/>
      <c r="S107" s="903" t="s">
        <v>943</v>
      </c>
      <c r="T107" s="901" t="s">
        <v>1002</v>
      </c>
      <c r="U107" s="901">
        <v>8550000</v>
      </c>
      <c r="V107" s="901"/>
      <c r="W107" s="901"/>
    </row>
    <row r="108" spans="1:23" s="888" customFormat="1" ht="25.5" x14ac:dyDescent="0.2">
      <c r="B108" s="947" t="s">
        <v>762</v>
      </c>
      <c r="C108" s="925" t="s">
        <v>99</v>
      </c>
      <c r="D108" s="925" t="s">
        <v>100</v>
      </c>
      <c r="E108" s="926">
        <v>230040000</v>
      </c>
      <c r="F108" s="927">
        <v>230330000</v>
      </c>
      <c r="G108" s="927">
        <v>69012000</v>
      </c>
      <c r="H108" s="927">
        <v>149801500</v>
      </c>
      <c r="I108" s="928"/>
      <c r="J108" s="927"/>
      <c r="K108" s="927">
        <f t="shared" si="14"/>
        <v>218813500</v>
      </c>
      <c r="L108" s="927"/>
      <c r="M108" s="929">
        <f t="shared" si="13"/>
        <v>11516500</v>
      </c>
      <c r="N108" s="930">
        <f t="shared" si="10"/>
        <v>11516500</v>
      </c>
      <c r="O108" s="931"/>
      <c r="P108" s="932"/>
      <c r="Q108" s="927"/>
      <c r="R108" s="933"/>
      <c r="S108" s="903" t="s">
        <v>943</v>
      </c>
      <c r="T108" s="901" t="s">
        <v>1003</v>
      </c>
      <c r="U108" s="901">
        <v>300000</v>
      </c>
      <c r="V108" s="901"/>
      <c r="W108" s="901"/>
    </row>
    <row r="109" spans="1:23" s="888" customFormat="1" ht="25.5" x14ac:dyDescent="0.2">
      <c r="B109" s="947" t="s">
        <v>762</v>
      </c>
      <c r="C109" s="925" t="s">
        <v>692</v>
      </c>
      <c r="D109" s="925" t="s">
        <v>176</v>
      </c>
      <c r="E109" s="926">
        <v>6845234</v>
      </c>
      <c r="F109" s="927"/>
      <c r="G109" s="927">
        <v>6845234</v>
      </c>
      <c r="H109" s="927"/>
      <c r="I109" s="928"/>
      <c r="J109" s="927"/>
      <c r="K109" s="927">
        <f t="shared" si="14"/>
        <v>6845234</v>
      </c>
      <c r="L109" s="927"/>
      <c r="M109" s="929">
        <f t="shared" si="13"/>
        <v>0</v>
      </c>
      <c r="N109" s="930">
        <f t="shared" si="10"/>
        <v>0</v>
      </c>
      <c r="O109" s="931"/>
      <c r="P109" s="932"/>
      <c r="Q109" s="927"/>
      <c r="R109" s="933"/>
      <c r="S109" s="903" t="s">
        <v>943</v>
      </c>
      <c r="T109" s="901" t="s">
        <v>1004</v>
      </c>
      <c r="U109" s="901">
        <v>1810000</v>
      </c>
      <c r="V109" s="901"/>
      <c r="W109" s="901"/>
    </row>
    <row r="110" spans="1:23" s="888" customFormat="1" ht="25.5" x14ac:dyDescent="0.2">
      <c r="B110" s="947" t="s">
        <v>762</v>
      </c>
      <c r="C110" s="925" t="s">
        <v>34</v>
      </c>
      <c r="D110" s="925" t="s">
        <v>204</v>
      </c>
      <c r="E110" s="926">
        <v>55505340</v>
      </c>
      <c r="F110" s="927">
        <v>52345480</v>
      </c>
      <c r="G110" s="927">
        <v>15137820</v>
      </c>
      <c r="H110" s="927">
        <v>20183760</v>
      </c>
      <c r="I110" s="928">
        <v>17023900</v>
      </c>
      <c r="J110" s="927"/>
      <c r="K110" s="927">
        <f t="shared" si="14"/>
        <v>52345480</v>
      </c>
      <c r="L110" s="927"/>
      <c r="M110" s="929">
        <f t="shared" si="13"/>
        <v>0</v>
      </c>
      <c r="N110" s="930">
        <f t="shared" si="10"/>
        <v>0</v>
      </c>
      <c r="O110" s="931" t="s">
        <v>768</v>
      </c>
      <c r="P110" s="932">
        <v>43942</v>
      </c>
      <c r="Q110" s="927"/>
      <c r="R110" s="933"/>
      <c r="S110" s="903" t="s">
        <v>943</v>
      </c>
      <c r="T110" s="901" t="s">
        <v>1005</v>
      </c>
      <c r="U110" s="901">
        <v>1118000</v>
      </c>
      <c r="V110" s="901"/>
      <c r="W110" s="901"/>
    </row>
    <row r="111" spans="1:23" s="888" customFormat="1" ht="25.5" x14ac:dyDescent="0.2">
      <c r="B111" s="947" t="s">
        <v>762</v>
      </c>
      <c r="C111" s="925" t="s">
        <v>118</v>
      </c>
      <c r="D111" s="925" t="s">
        <v>315</v>
      </c>
      <c r="E111" s="926">
        <v>28216000</v>
      </c>
      <c r="F111" s="927">
        <v>28286400</v>
      </c>
      <c r="G111" s="927">
        <v>11286400</v>
      </c>
      <c r="H111" s="927">
        <v>17000000</v>
      </c>
      <c r="I111" s="928"/>
      <c r="J111" s="927"/>
      <c r="K111" s="927">
        <f t="shared" si="14"/>
        <v>28286400</v>
      </c>
      <c r="L111" s="927"/>
      <c r="M111" s="929">
        <f t="shared" si="13"/>
        <v>0</v>
      </c>
      <c r="N111" s="930">
        <f t="shared" si="10"/>
        <v>0</v>
      </c>
      <c r="O111" s="931"/>
      <c r="P111" s="932"/>
      <c r="Q111" s="927"/>
      <c r="R111" s="933"/>
      <c r="S111" s="903" t="s">
        <v>957</v>
      </c>
      <c r="T111" s="901" t="s">
        <v>1006</v>
      </c>
      <c r="U111" s="901">
        <v>2138000</v>
      </c>
      <c r="V111" s="901"/>
      <c r="W111" s="901"/>
    </row>
    <row r="112" spans="1:23" s="888" customFormat="1" ht="25.5" x14ac:dyDescent="0.2">
      <c r="B112" s="947" t="s">
        <v>762</v>
      </c>
      <c r="C112" s="925" t="s">
        <v>1007</v>
      </c>
      <c r="D112" s="925" t="s">
        <v>229</v>
      </c>
      <c r="E112" s="926">
        <v>33258500</v>
      </c>
      <c r="F112" s="927">
        <v>30195000</v>
      </c>
      <c r="G112" s="927">
        <v>16629000</v>
      </c>
      <c r="H112" s="927"/>
      <c r="I112" s="928"/>
      <c r="J112" s="927"/>
      <c r="K112" s="927">
        <f t="shared" si="14"/>
        <v>16629000</v>
      </c>
      <c r="L112" s="927"/>
      <c r="M112" s="929">
        <f t="shared" si="13"/>
        <v>13566000</v>
      </c>
      <c r="N112" s="930">
        <f t="shared" si="10"/>
        <v>13566000</v>
      </c>
      <c r="O112" s="931"/>
      <c r="P112" s="932"/>
      <c r="Q112" s="927"/>
      <c r="R112" s="933"/>
      <c r="S112" s="903" t="s">
        <v>943</v>
      </c>
      <c r="T112" s="901" t="s">
        <v>1008</v>
      </c>
      <c r="U112" s="901">
        <v>3280000</v>
      </c>
      <c r="V112" s="901"/>
      <c r="W112" s="901"/>
    </row>
    <row r="113" spans="2:21" s="901" customFormat="1" ht="25.5" x14ac:dyDescent="0.2">
      <c r="B113" s="947" t="s">
        <v>762</v>
      </c>
      <c r="C113" s="925" t="s">
        <v>257</v>
      </c>
      <c r="D113" s="925" t="s">
        <v>286</v>
      </c>
      <c r="E113" s="934">
        <f>K113</f>
        <v>6875000</v>
      </c>
      <c r="F113" s="927"/>
      <c r="G113" s="927">
        <v>6875000</v>
      </c>
      <c r="H113" s="927"/>
      <c r="I113" s="928"/>
      <c r="J113" s="927"/>
      <c r="K113" s="927">
        <f t="shared" si="14"/>
        <v>6875000</v>
      </c>
      <c r="L113" s="927"/>
      <c r="M113" s="929"/>
      <c r="N113" s="930">
        <f t="shared" si="10"/>
        <v>0</v>
      </c>
      <c r="O113" s="931"/>
      <c r="P113" s="932"/>
      <c r="Q113" s="927"/>
      <c r="R113" s="933"/>
      <c r="S113" s="903"/>
      <c r="T113" s="901" t="s">
        <v>960</v>
      </c>
      <c r="U113" s="901">
        <v>2546000</v>
      </c>
    </row>
    <row r="114" spans="2:21" s="901" customFormat="1" ht="25.5" x14ac:dyDescent="0.2">
      <c r="B114" s="947" t="s">
        <v>762</v>
      </c>
      <c r="C114" s="925" t="s">
        <v>170</v>
      </c>
      <c r="D114" s="925" t="s">
        <v>171</v>
      </c>
      <c r="E114" s="926">
        <v>10220430</v>
      </c>
      <c r="F114" s="927"/>
      <c r="G114" s="927">
        <v>10220430</v>
      </c>
      <c r="H114" s="927"/>
      <c r="I114" s="928"/>
      <c r="J114" s="927"/>
      <c r="K114" s="927">
        <f t="shared" si="14"/>
        <v>10220430</v>
      </c>
      <c r="L114" s="927"/>
      <c r="M114" s="929">
        <f t="shared" ref="M114:M134" si="15">IF(F114="",E114-K114-L114,F114-K114-L114)</f>
        <v>0</v>
      </c>
      <c r="N114" s="930">
        <f t="shared" si="10"/>
        <v>0</v>
      </c>
      <c r="O114" s="931"/>
      <c r="P114" s="932"/>
      <c r="Q114" s="927"/>
      <c r="R114" s="933"/>
      <c r="S114" s="903" t="s">
        <v>171</v>
      </c>
      <c r="T114" s="901" t="s">
        <v>953</v>
      </c>
      <c r="U114" s="901">
        <v>460000</v>
      </c>
    </row>
    <row r="115" spans="2:21" s="901" customFormat="1" ht="25.5" x14ac:dyDescent="0.2">
      <c r="B115" s="947" t="s">
        <v>762</v>
      </c>
      <c r="C115" s="925" t="s">
        <v>514</v>
      </c>
      <c r="D115" s="925" t="s">
        <v>114</v>
      </c>
      <c r="E115" s="926">
        <v>13612000</v>
      </c>
      <c r="F115" s="927"/>
      <c r="G115" s="927">
        <v>13612000</v>
      </c>
      <c r="H115" s="927"/>
      <c r="I115" s="928"/>
      <c r="J115" s="927"/>
      <c r="K115" s="927">
        <f t="shared" si="14"/>
        <v>13612000</v>
      </c>
      <c r="L115" s="927"/>
      <c r="M115" s="929">
        <f t="shared" si="15"/>
        <v>0</v>
      </c>
      <c r="N115" s="930">
        <f t="shared" si="10"/>
        <v>0</v>
      </c>
      <c r="O115" s="931"/>
      <c r="P115" s="932"/>
      <c r="Q115" s="927"/>
      <c r="R115" s="933"/>
      <c r="S115" s="903" t="s">
        <v>968</v>
      </c>
      <c r="T115" s="901" t="s">
        <v>964</v>
      </c>
      <c r="U115" s="901">
        <v>1600000</v>
      </c>
    </row>
    <row r="116" spans="2:21" s="901" customFormat="1" ht="38.25" x14ac:dyDescent="0.2">
      <c r="B116" s="947" t="s">
        <v>762</v>
      </c>
      <c r="C116" s="925" t="s">
        <v>50</v>
      </c>
      <c r="D116" s="925" t="s">
        <v>65</v>
      </c>
      <c r="E116" s="926">
        <v>7260000</v>
      </c>
      <c r="F116" s="927"/>
      <c r="G116" s="927">
        <v>2178000</v>
      </c>
      <c r="H116" s="927">
        <v>5082000</v>
      </c>
      <c r="I116" s="928"/>
      <c r="J116" s="927"/>
      <c r="K116" s="927">
        <f t="shared" si="14"/>
        <v>7260000</v>
      </c>
      <c r="L116" s="927"/>
      <c r="M116" s="929">
        <f t="shared" si="15"/>
        <v>0</v>
      </c>
      <c r="N116" s="930">
        <f t="shared" si="10"/>
        <v>0</v>
      </c>
      <c r="O116" s="931"/>
      <c r="P116" s="932"/>
      <c r="Q116" s="927"/>
      <c r="R116" s="933"/>
      <c r="S116" s="903" t="s">
        <v>957</v>
      </c>
    </row>
    <row r="117" spans="2:21" s="901" customFormat="1" ht="25.5" x14ac:dyDescent="0.2">
      <c r="B117" s="947" t="s">
        <v>762</v>
      </c>
      <c r="C117" s="925" t="s">
        <v>34</v>
      </c>
      <c r="D117" s="925" t="s">
        <v>695</v>
      </c>
      <c r="E117" s="926">
        <v>5115000</v>
      </c>
      <c r="F117" s="927"/>
      <c r="G117" s="927">
        <v>5115000</v>
      </c>
      <c r="H117" s="927"/>
      <c r="I117" s="928"/>
      <c r="J117" s="927"/>
      <c r="K117" s="927">
        <f t="shared" si="14"/>
        <v>5115000</v>
      </c>
      <c r="L117" s="927"/>
      <c r="M117" s="929">
        <f t="shared" si="15"/>
        <v>0</v>
      </c>
      <c r="N117" s="930">
        <f t="shared" si="10"/>
        <v>0</v>
      </c>
      <c r="O117" s="931"/>
      <c r="P117" s="932"/>
      <c r="Q117" s="927"/>
      <c r="R117" s="933"/>
      <c r="S117" s="903" t="s">
        <v>943</v>
      </c>
    </row>
    <row r="118" spans="2:21" s="901" customFormat="1" ht="25.5" x14ac:dyDescent="0.2">
      <c r="B118" s="947" t="s">
        <v>762</v>
      </c>
      <c r="C118" s="925" t="s">
        <v>107</v>
      </c>
      <c r="D118" s="925" t="s">
        <v>341</v>
      </c>
      <c r="E118" s="926"/>
      <c r="F118" s="927">
        <v>8640000</v>
      </c>
      <c r="G118" s="927">
        <v>4000000</v>
      </c>
      <c r="H118" s="927">
        <v>4640000</v>
      </c>
      <c r="I118" s="928"/>
      <c r="J118" s="927"/>
      <c r="K118" s="927">
        <f t="shared" si="14"/>
        <v>8640000</v>
      </c>
      <c r="L118" s="927"/>
      <c r="M118" s="929">
        <f t="shared" si="15"/>
        <v>0</v>
      </c>
      <c r="N118" s="930">
        <f t="shared" si="10"/>
        <v>0</v>
      </c>
      <c r="O118" s="931"/>
      <c r="P118" s="932"/>
      <c r="Q118" s="927"/>
      <c r="R118" s="933"/>
      <c r="S118" s="903"/>
    </row>
    <row r="119" spans="2:21" s="901" customFormat="1" ht="25.5" x14ac:dyDescent="0.2">
      <c r="B119" s="947" t="s">
        <v>762</v>
      </c>
      <c r="C119" s="925" t="s">
        <v>771</v>
      </c>
      <c r="D119" s="925" t="s">
        <v>772</v>
      </c>
      <c r="E119" s="926">
        <v>550000</v>
      </c>
      <c r="F119" s="927"/>
      <c r="G119" s="927">
        <v>550000</v>
      </c>
      <c r="H119" s="927"/>
      <c r="I119" s="928"/>
      <c r="J119" s="927"/>
      <c r="K119" s="927">
        <f t="shared" si="14"/>
        <v>550000</v>
      </c>
      <c r="L119" s="927"/>
      <c r="M119" s="929">
        <f t="shared" si="15"/>
        <v>0</v>
      </c>
      <c r="N119" s="930">
        <f t="shared" si="10"/>
        <v>0</v>
      </c>
      <c r="O119" s="931"/>
      <c r="P119" s="932"/>
      <c r="Q119" s="927"/>
      <c r="R119" s="933"/>
      <c r="S119" s="903" t="s">
        <v>943</v>
      </c>
    </row>
    <row r="120" spans="2:21" s="901" customFormat="1" ht="25.5" x14ac:dyDescent="0.2">
      <c r="B120" s="947" t="s">
        <v>762</v>
      </c>
      <c r="C120" s="925" t="s">
        <v>773</v>
      </c>
      <c r="D120" s="925"/>
      <c r="E120" s="926">
        <v>15480000</v>
      </c>
      <c r="F120" s="927"/>
      <c r="G120" s="927">
        <v>15480000</v>
      </c>
      <c r="H120" s="927"/>
      <c r="I120" s="928"/>
      <c r="J120" s="927"/>
      <c r="K120" s="927">
        <f t="shared" si="14"/>
        <v>15480000</v>
      </c>
      <c r="L120" s="927"/>
      <c r="M120" s="929">
        <f t="shared" si="15"/>
        <v>0</v>
      </c>
      <c r="N120" s="930">
        <f t="shared" si="10"/>
        <v>0</v>
      </c>
      <c r="O120" s="931"/>
      <c r="P120" s="932"/>
      <c r="Q120" s="927"/>
      <c r="R120" s="933"/>
      <c r="S120" s="903"/>
    </row>
    <row r="121" spans="2:21" s="901" customFormat="1" ht="25.5" x14ac:dyDescent="0.2">
      <c r="B121" s="947" t="s">
        <v>762</v>
      </c>
      <c r="C121" s="925" t="s">
        <v>158</v>
      </c>
      <c r="D121" s="925" t="s">
        <v>247</v>
      </c>
      <c r="E121" s="926">
        <v>4875000</v>
      </c>
      <c r="F121" s="927"/>
      <c r="G121" s="927">
        <v>4875000</v>
      </c>
      <c r="H121" s="927"/>
      <c r="I121" s="928"/>
      <c r="J121" s="927"/>
      <c r="K121" s="927">
        <f t="shared" si="14"/>
        <v>4875000</v>
      </c>
      <c r="L121" s="927"/>
      <c r="M121" s="929">
        <f t="shared" si="15"/>
        <v>0</v>
      </c>
      <c r="N121" s="930">
        <f t="shared" si="10"/>
        <v>0</v>
      </c>
      <c r="O121" s="931"/>
      <c r="P121" s="932"/>
      <c r="Q121" s="927"/>
      <c r="R121" s="933"/>
      <c r="S121" s="903" t="s">
        <v>943</v>
      </c>
    </row>
    <row r="122" spans="2:21" s="901" customFormat="1" ht="25.5" x14ac:dyDescent="0.2">
      <c r="B122" s="947" t="s">
        <v>762</v>
      </c>
      <c r="C122" s="925" t="s">
        <v>774</v>
      </c>
      <c r="D122" s="925" t="s">
        <v>229</v>
      </c>
      <c r="E122" s="926">
        <v>126060000</v>
      </c>
      <c r="F122" s="927"/>
      <c r="G122" s="927">
        <v>126060000</v>
      </c>
      <c r="H122" s="927"/>
      <c r="I122" s="928"/>
      <c r="J122" s="927"/>
      <c r="K122" s="927">
        <f t="shared" si="14"/>
        <v>126060000</v>
      </c>
      <c r="L122" s="927"/>
      <c r="M122" s="929">
        <f t="shared" si="15"/>
        <v>0</v>
      </c>
      <c r="N122" s="930">
        <f t="shared" si="10"/>
        <v>0</v>
      </c>
      <c r="O122" s="931" t="s">
        <v>775</v>
      </c>
      <c r="P122" s="932">
        <v>43978</v>
      </c>
      <c r="Q122" s="927"/>
      <c r="R122" s="933"/>
      <c r="S122" s="903" t="s">
        <v>943</v>
      </c>
    </row>
    <row r="123" spans="2:21" s="901" customFormat="1" ht="25.5" x14ac:dyDescent="0.2">
      <c r="B123" s="947" t="s">
        <v>762</v>
      </c>
      <c r="C123" s="925" t="s">
        <v>776</v>
      </c>
      <c r="D123" s="925" t="s">
        <v>229</v>
      </c>
      <c r="E123" s="926">
        <v>64878000</v>
      </c>
      <c r="F123" s="927"/>
      <c r="G123" s="927">
        <v>32439000</v>
      </c>
      <c r="H123" s="927"/>
      <c r="I123" s="928"/>
      <c r="J123" s="927"/>
      <c r="K123" s="927">
        <f t="shared" si="14"/>
        <v>32439000</v>
      </c>
      <c r="L123" s="927"/>
      <c r="M123" s="929">
        <f t="shared" si="15"/>
        <v>32439000</v>
      </c>
      <c r="N123" s="930">
        <f t="shared" si="10"/>
        <v>32439000</v>
      </c>
      <c r="O123" s="931" t="s">
        <v>775</v>
      </c>
      <c r="P123" s="932">
        <v>43978</v>
      </c>
      <c r="Q123" s="927"/>
      <c r="R123" s="933"/>
      <c r="S123" s="903" t="s">
        <v>943</v>
      </c>
    </row>
    <row r="124" spans="2:21" s="901" customFormat="1" ht="25.5" x14ac:dyDescent="0.2">
      <c r="B124" s="947" t="s">
        <v>762</v>
      </c>
      <c r="C124" s="925" t="s">
        <v>394</v>
      </c>
      <c r="D124" s="925" t="s">
        <v>162</v>
      </c>
      <c r="E124" s="926">
        <v>31600000</v>
      </c>
      <c r="F124" s="927"/>
      <c r="G124" s="927">
        <v>31600000</v>
      </c>
      <c r="H124" s="927"/>
      <c r="I124" s="928"/>
      <c r="J124" s="927"/>
      <c r="K124" s="927">
        <f t="shared" si="14"/>
        <v>31600000</v>
      </c>
      <c r="L124" s="927"/>
      <c r="M124" s="929">
        <f t="shared" si="15"/>
        <v>0</v>
      </c>
      <c r="N124" s="930">
        <f t="shared" si="10"/>
        <v>0</v>
      </c>
      <c r="O124" s="931"/>
      <c r="P124" s="932"/>
      <c r="Q124" s="927"/>
      <c r="R124" s="933"/>
      <c r="S124" s="903"/>
    </row>
    <row r="125" spans="2:21" s="901" customFormat="1" ht="25.5" x14ac:dyDescent="0.2">
      <c r="B125" s="947" t="s">
        <v>762</v>
      </c>
      <c r="C125" s="925" t="s">
        <v>777</v>
      </c>
      <c r="D125" s="925" t="s">
        <v>778</v>
      </c>
      <c r="E125" s="934">
        <f>K125</f>
        <v>5328400</v>
      </c>
      <c r="F125" s="927"/>
      <c r="G125" s="927">
        <v>5328400</v>
      </c>
      <c r="H125" s="927"/>
      <c r="I125" s="928"/>
      <c r="J125" s="927"/>
      <c r="K125" s="927">
        <f t="shared" si="14"/>
        <v>5328400</v>
      </c>
      <c r="L125" s="927"/>
      <c r="M125" s="929">
        <f t="shared" si="15"/>
        <v>0</v>
      </c>
      <c r="N125" s="930">
        <f t="shared" si="10"/>
        <v>0</v>
      </c>
      <c r="O125" s="931"/>
      <c r="P125" s="932"/>
      <c r="Q125" s="927"/>
      <c r="R125" s="933"/>
      <c r="S125" s="903" t="s">
        <v>943</v>
      </c>
    </row>
    <row r="126" spans="2:21" s="901" customFormat="1" ht="25.5" x14ac:dyDescent="0.2">
      <c r="B126" s="947" t="s">
        <v>762</v>
      </c>
      <c r="C126" s="925" t="s">
        <v>966</v>
      </c>
      <c r="D126" s="948" t="s">
        <v>967</v>
      </c>
      <c r="E126" s="934">
        <f>K126</f>
        <v>46500000</v>
      </c>
      <c r="F126" s="927"/>
      <c r="G126" s="927">
        <v>46500000</v>
      </c>
      <c r="H126" s="927"/>
      <c r="I126" s="928"/>
      <c r="J126" s="927"/>
      <c r="K126" s="927">
        <f t="shared" si="14"/>
        <v>46500000</v>
      </c>
      <c r="L126" s="927"/>
      <c r="M126" s="929">
        <f t="shared" si="15"/>
        <v>0</v>
      </c>
      <c r="N126" s="930">
        <f t="shared" si="10"/>
        <v>0</v>
      </c>
      <c r="O126" s="931"/>
      <c r="P126" s="932"/>
      <c r="Q126" s="927"/>
      <c r="R126" s="933"/>
      <c r="S126" s="903" t="s">
        <v>957</v>
      </c>
    </row>
    <row r="127" spans="2:21" s="901" customFormat="1" ht="25.5" x14ac:dyDescent="0.2">
      <c r="B127" s="947" t="s">
        <v>762</v>
      </c>
      <c r="C127" s="925" t="s">
        <v>1009</v>
      </c>
      <c r="D127" s="925" t="s">
        <v>229</v>
      </c>
      <c r="E127" s="934">
        <v>29150000</v>
      </c>
      <c r="F127" s="927"/>
      <c r="G127" s="946">
        <v>29150000</v>
      </c>
      <c r="H127" s="927"/>
      <c r="I127" s="928"/>
      <c r="J127" s="927"/>
      <c r="K127" s="927">
        <f t="shared" si="14"/>
        <v>29150000</v>
      </c>
      <c r="L127" s="927"/>
      <c r="M127" s="929">
        <f t="shared" si="15"/>
        <v>0</v>
      </c>
      <c r="N127" s="930">
        <f t="shared" si="10"/>
        <v>0</v>
      </c>
      <c r="O127" s="931"/>
      <c r="P127" s="932"/>
      <c r="Q127" s="927"/>
      <c r="R127" s="933"/>
      <c r="S127" s="903" t="s">
        <v>943</v>
      </c>
    </row>
    <row r="128" spans="2:21" s="901" customFormat="1" ht="25.5" x14ac:dyDescent="0.2">
      <c r="B128" s="947" t="s">
        <v>762</v>
      </c>
      <c r="C128" s="925" t="s">
        <v>1010</v>
      </c>
      <c r="D128" s="925" t="s">
        <v>1011</v>
      </c>
      <c r="E128" s="934">
        <v>4124000</v>
      </c>
      <c r="F128" s="927"/>
      <c r="G128" s="946">
        <v>2276000</v>
      </c>
      <c r="H128" s="927">
        <v>1848000</v>
      </c>
      <c r="I128" s="928"/>
      <c r="J128" s="927"/>
      <c r="K128" s="927">
        <f t="shared" si="14"/>
        <v>4124000</v>
      </c>
      <c r="L128" s="927"/>
      <c r="M128" s="929">
        <f t="shared" si="15"/>
        <v>0</v>
      </c>
      <c r="N128" s="930">
        <f t="shared" si="10"/>
        <v>0</v>
      </c>
      <c r="O128" s="931"/>
      <c r="P128" s="932"/>
      <c r="Q128" s="927"/>
      <c r="R128" s="933"/>
      <c r="S128" s="903"/>
    </row>
    <row r="129" spans="1:23" s="888" customFormat="1" ht="25.5" x14ac:dyDescent="0.2">
      <c r="B129" s="947" t="s">
        <v>762</v>
      </c>
      <c r="C129" s="925" t="s">
        <v>945</v>
      </c>
      <c r="D129" s="925" t="s">
        <v>1012</v>
      </c>
      <c r="E129" s="934">
        <v>1500000</v>
      </c>
      <c r="F129" s="927"/>
      <c r="G129" s="946">
        <v>1500000</v>
      </c>
      <c r="H129" s="927"/>
      <c r="I129" s="928"/>
      <c r="J129" s="927"/>
      <c r="K129" s="927">
        <f t="shared" si="14"/>
        <v>1500000</v>
      </c>
      <c r="L129" s="927"/>
      <c r="M129" s="929">
        <f t="shared" si="15"/>
        <v>0</v>
      </c>
      <c r="N129" s="930">
        <f t="shared" si="10"/>
        <v>0</v>
      </c>
      <c r="O129" s="931"/>
      <c r="P129" s="932"/>
      <c r="Q129" s="927"/>
      <c r="R129" s="933"/>
      <c r="S129" s="903"/>
      <c r="T129" s="901"/>
      <c r="U129" s="901"/>
      <c r="V129" s="901"/>
      <c r="W129" s="901"/>
    </row>
    <row r="130" spans="1:23" s="888" customFormat="1" ht="25.5" x14ac:dyDescent="0.2">
      <c r="B130" s="947" t="s">
        <v>762</v>
      </c>
      <c r="C130" s="925" t="s">
        <v>1013</v>
      </c>
      <c r="D130" s="925" t="s">
        <v>251</v>
      </c>
      <c r="E130" s="934">
        <v>3753600</v>
      </c>
      <c r="F130" s="927"/>
      <c r="G130" s="946">
        <v>3753600</v>
      </c>
      <c r="H130" s="927"/>
      <c r="I130" s="928"/>
      <c r="J130" s="927"/>
      <c r="K130" s="927">
        <f t="shared" si="14"/>
        <v>3753600</v>
      </c>
      <c r="L130" s="927"/>
      <c r="M130" s="929">
        <f t="shared" si="15"/>
        <v>0</v>
      </c>
      <c r="N130" s="930">
        <f t="shared" si="10"/>
        <v>0</v>
      </c>
      <c r="O130" s="931"/>
      <c r="P130" s="932"/>
      <c r="Q130" s="927"/>
      <c r="R130" s="933"/>
      <c r="S130" s="903"/>
      <c r="T130" s="901"/>
      <c r="U130" s="901"/>
      <c r="V130" s="901"/>
      <c r="W130" s="901"/>
    </row>
    <row r="131" spans="1:23" s="888" customFormat="1" ht="38.25" x14ac:dyDescent="0.2">
      <c r="B131" s="947" t="s">
        <v>762</v>
      </c>
      <c r="C131" s="925" t="s">
        <v>264</v>
      </c>
      <c r="D131" s="925" t="s">
        <v>704</v>
      </c>
      <c r="E131" s="934">
        <v>17670000</v>
      </c>
      <c r="F131" s="927"/>
      <c r="G131" s="946">
        <v>17670000</v>
      </c>
      <c r="H131" s="927"/>
      <c r="I131" s="928"/>
      <c r="J131" s="927"/>
      <c r="K131" s="927">
        <f t="shared" si="14"/>
        <v>17670000</v>
      </c>
      <c r="L131" s="927"/>
      <c r="M131" s="929">
        <f t="shared" si="15"/>
        <v>0</v>
      </c>
      <c r="N131" s="930">
        <f t="shared" si="10"/>
        <v>0</v>
      </c>
      <c r="O131" s="931"/>
      <c r="P131" s="932"/>
      <c r="Q131" s="927"/>
      <c r="R131" s="933"/>
      <c r="S131" s="903"/>
      <c r="T131" s="901"/>
      <c r="U131" s="901"/>
      <c r="V131" s="901"/>
      <c r="W131" s="901"/>
    </row>
    <row r="132" spans="1:23" s="888" customFormat="1" ht="25.5" x14ac:dyDescent="0.2">
      <c r="B132" s="947" t="s">
        <v>762</v>
      </c>
      <c r="C132" s="925" t="s">
        <v>1014</v>
      </c>
      <c r="D132" s="925" t="s">
        <v>980</v>
      </c>
      <c r="E132" s="934">
        <v>3000000</v>
      </c>
      <c r="F132" s="927"/>
      <c r="G132" s="946">
        <v>3000000</v>
      </c>
      <c r="H132" s="927"/>
      <c r="I132" s="928"/>
      <c r="J132" s="927"/>
      <c r="K132" s="927">
        <f t="shared" si="14"/>
        <v>3000000</v>
      </c>
      <c r="L132" s="927"/>
      <c r="M132" s="929">
        <f t="shared" si="15"/>
        <v>0</v>
      </c>
      <c r="N132" s="930">
        <f t="shared" si="10"/>
        <v>0</v>
      </c>
      <c r="O132" s="931"/>
      <c r="P132" s="932"/>
      <c r="Q132" s="927"/>
      <c r="R132" s="933"/>
      <c r="S132" s="903"/>
      <c r="T132" s="901"/>
      <c r="U132" s="901"/>
      <c r="V132" s="901"/>
      <c r="W132" s="901"/>
    </row>
    <row r="133" spans="1:23" s="888" customFormat="1" ht="25.5" x14ac:dyDescent="0.2">
      <c r="B133" s="947" t="s">
        <v>762</v>
      </c>
      <c r="C133" s="925" t="s">
        <v>215</v>
      </c>
      <c r="D133" s="925" t="s">
        <v>216</v>
      </c>
      <c r="E133" s="927">
        <v>34693395</v>
      </c>
      <c r="F133" s="927"/>
      <c r="G133" s="927">
        <v>34693395</v>
      </c>
      <c r="H133" s="927"/>
      <c r="I133" s="928"/>
      <c r="J133" s="927"/>
      <c r="K133" s="927">
        <f t="shared" si="14"/>
        <v>34693395</v>
      </c>
      <c r="L133" s="927"/>
      <c r="M133" s="929">
        <f t="shared" si="15"/>
        <v>0</v>
      </c>
      <c r="N133" s="930">
        <f t="shared" si="10"/>
        <v>0</v>
      </c>
      <c r="O133" s="931"/>
      <c r="P133" s="932"/>
      <c r="Q133" s="927"/>
      <c r="R133" s="933"/>
      <c r="S133" s="903"/>
      <c r="T133" s="901"/>
      <c r="U133" s="901"/>
      <c r="V133" s="901"/>
      <c r="W133" s="901"/>
    </row>
    <row r="134" spans="1:23" s="888" customFormat="1" ht="25.5" x14ac:dyDescent="0.2">
      <c r="B134" s="947" t="s">
        <v>762</v>
      </c>
      <c r="C134" s="925" t="s">
        <v>947</v>
      </c>
      <c r="D134" s="925"/>
      <c r="E134" s="926"/>
      <c r="F134" s="927"/>
      <c r="G134" s="927">
        <f>U134</f>
        <v>34202000</v>
      </c>
      <c r="H134" s="927"/>
      <c r="I134" s="928"/>
      <c r="J134" s="927"/>
      <c r="K134" s="927">
        <f t="shared" si="14"/>
        <v>34202000</v>
      </c>
      <c r="L134" s="927"/>
      <c r="M134" s="929">
        <f t="shared" si="15"/>
        <v>-34202000</v>
      </c>
      <c r="N134" s="930">
        <f t="shared" si="10"/>
        <v>-34202000</v>
      </c>
      <c r="O134" s="931"/>
      <c r="P134" s="932"/>
      <c r="Q134" s="927"/>
      <c r="R134" s="933"/>
      <c r="S134" s="903"/>
      <c r="T134" s="901" t="s">
        <v>948</v>
      </c>
      <c r="U134" s="901">
        <f>SUM(U104:U126)</f>
        <v>34202000</v>
      </c>
      <c r="V134" s="901"/>
      <c r="W134" s="901"/>
    </row>
    <row r="135" spans="1:23" s="906" customFormat="1" ht="25.5" x14ac:dyDescent="0.2">
      <c r="B135" s="935" t="s">
        <v>949</v>
      </c>
      <c r="C135" s="936" t="s">
        <v>762</v>
      </c>
      <c r="D135" s="937"/>
      <c r="E135" s="938"/>
      <c r="F135" s="939"/>
      <c r="G135" s="939"/>
      <c r="H135" s="939"/>
      <c r="I135" s="940"/>
      <c r="J135" s="939"/>
      <c r="K135" s="950">
        <f>SUM(K103:K134)</f>
        <v>1003142898</v>
      </c>
      <c r="L135" s="950">
        <f>SUM(L103:L134)</f>
        <v>0</v>
      </c>
      <c r="M135" s="950">
        <f>SUM(M103:M134)</f>
        <v>64522909</v>
      </c>
      <c r="N135" s="942">
        <f>SUM(N103:N134)</f>
        <v>64522909</v>
      </c>
      <c r="O135" s="943"/>
      <c r="P135" s="944"/>
      <c r="Q135" s="939"/>
      <c r="R135" s="945"/>
      <c r="S135" s="908"/>
      <c r="T135" s="909"/>
      <c r="U135" s="909"/>
      <c r="V135" s="909"/>
      <c r="W135" s="909"/>
    </row>
    <row r="136" spans="1:23" s="888" customFormat="1" ht="12.75" x14ac:dyDescent="0.2">
      <c r="A136" s="888">
        <v>7</v>
      </c>
      <c r="B136" s="951" t="s">
        <v>781</v>
      </c>
      <c r="C136" s="925" t="s">
        <v>340</v>
      </c>
      <c r="D136" s="925" t="s">
        <v>341</v>
      </c>
      <c r="E136" s="926">
        <v>500000</v>
      </c>
      <c r="F136" s="927"/>
      <c r="G136" s="927">
        <v>500000</v>
      </c>
      <c r="H136" s="927"/>
      <c r="I136" s="928"/>
      <c r="J136" s="927"/>
      <c r="K136" s="927">
        <f>SUM(G136:J136)</f>
        <v>500000</v>
      </c>
      <c r="L136" s="927"/>
      <c r="M136" s="929">
        <f>IF(F136="",E136-K136-L136,F136-K136-L136)</f>
        <v>0</v>
      </c>
      <c r="N136" s="930">
        <f t="shared" si="10"/>
        <v>0</v>
      </c>
      <c r="O136" s="931"/>
      <c r="P136" s="932"/>
      <c r="Q136" s="927"/>
      <c r="R136" s="933"/>
      <c r="S136" s="902"/>
      <c r="T136" s="901" t="s">
        <v>1015</v>
      </c>
      <c r="U136" s="901"/>
      <c r="V136" s="901"/>
      <c r="W136" s="901"/>
    </row>
    <row r="137" spans="1:23" s="888" customFormat="1" ht="12.75" x14ac:dyDescent="0.2">
      <c r="B137" s="947" t="s">
        <v>781</v>
      </c>
      <c r="C137" s="925" t="s">
        <v>99</v>
      </c>
      <c r="D137" s="925" t="s">
        <v>100</v>
      </c>
      <c r="E137" s="926">
        <v>14800000</v>
      </c>
      <c r="F137" s="927"/>
      <c r="G137" s="927">
        <v>14800000</v>
      </c>
      <c r="H137" s="927"/>
      <c r="I137" s="928"/>
      <c r="J137" s="927"/>
      <c r="K137" s="927">
        <f>SUM(G137:J137)</f>
        <v>14800000</v>
      </c>
      <c r="L137" s="927"/>
      <c r="M137" s="929">
        <f>IF(F137="",E137-K137-L137,F137-K137-L137)</f>
        <v>0</v>
      </c>
      <c r="N137" s="930">
        <f t="shared" si="10"/>
        <v>0</v>
      </c>
      <c r="O137" s="931"/>
      <c r="P137" s="932"/>
      <c r="Q137" s="927"/>
      <c r="R137" s="933"/>
      <c r="S137" s="903" t="s">
        <v>943</v>
      </c>
      <c r="T137" s="901" t="s">
        <v>565</v>
      </c>
      <c r="U137" s="901">
        <v>1350000</v>
      </c>
      <c r="V137" s="901"/>
      <c r="W137" s="901"/>
    </row>
    <row r="138" spans="1:23" s="888" customFormat="1" ht="12.75" x14ac:dyDescent="0.2">
      <c r="B138" s="947" t="s">
        <v>781</v>
      </c>
      <c r="C138" s="925" t="s">
        <v>118</v>
      </c>
      <c r="D138" s="925" t="s">
        <v>301</v>
      </c>
      <c r="E138" s="926">
        <v>1259000</v>
      </c>
      <c r="F138" s="927"/>
      <c r="G138" s="927">
        <v>1259000</v>
      </c>
      <c r="H138" s="927"/>
      <c r="I138" s="928"/>
      <c r="J138" s="927"/>
      <c r="K138" s="927">
        <f>SUM(G138:J138)</f>
        <v>1259000</v>
      </c>
      <c r="L138" s="927"/>
      <c r="M138" s="929">
        <f>IF(F138="",E138-K138-L138,F138-K138-L138)</f>
        <v>0</v>
      </c>
      <c r="N138" s="930">
        <f>IF($F138="",($E138-$K138),($F138-$K138))</f>
        <v>0</v>
      </c>
      <c r="O138" s="931"/>
      <c r="P138" s="932"/>
      <c r="Q138" s="927"/>
      <c r="R138" s="933"/>
      <c r="S138" s="903"/>
      <c r="T138" s="901" t="s">
        <v>1016</v>
      </c>
      <c r="U138" s="901">
        <v>250000</v>
      </c>
      <c r="V138" s="901"/>
      <c r="W138" s="901"/>
    </row>
    <row r="139" spans="1:23" s="888" customFormat="1" ht="12.75" x14ac:dyDescent="0.2">
      <c r="B139" s="947" t="s">
        <v>781</v>
      </c>
      <c r="C139" s="925" t="s">
        <v>947</v>
      </c>
      <c r="D139" s="925"/>
      <c r="E139" s="926"/>
      <c r="F139" s="927"/>
      <c r="G139" s="927">
        <f>U139</f>
        <v>1600000</v>
      </c>
      <c r="H139" s="927"/>
      <c r="I139" s="928"/>
      <c r="J139" s="927"/>
      <c r="K139" s="927">
        <f>SUM(G139:J139)</f>
        <v>1600000</v>
      </c>
      <c r="L139" s="927"/>
      <c r="M139" s="929">
        <f>IF(F139="",E139-K139-L139,F139-K139-L139)</f>
        <v>-1600000</v>
      </c>
      <c r="N139" s="930">
        <f>IF($F139="",($E139-$K139),($F139-$K139))</f>
        <v>-1600000</v>
      </c>
      <c r="O139" s="931"/>
      <c r="P139" s="932"/>
      <c r="Q139" s="927"/>
      <c r="R139" s="933"/>
      <c r="S139" s="903"/>
      <c r="T139" s="901" t="s">
        <v>948</v>
      </c>
      <c r="U139" s="901">
        <f>SUM(U136:U138)</f>
        <v>1600000</v>
      </c>
      <c r="V139" s="901"/>
      <c r="W139" s="901"/>
    </row>
    <row r="140" spans="1:23" s="906" customFormat="1" ht="12.75" x14ac:dyDescent="0.2">
      <c r="B140" s="935" t="s">
        <v>949</v>
      </c>
      <c r="C140" s="936" t="s">
        <v>781</v>
      </c>
      <c r="D140" s="937"/>
      <c r="E140" s="938"/>
      <c r="F140" s="939"/>
      <c r="G140" s="939"/>
      <c r="H140" s="939"/>
      <c r="I140" s="940"/>
      <c r="J140" s="939"/>
      <c r="K140" s="950">
        <f>SUM(K136:K139)</f>
        <v>18159000</v>
      </c>
      <c r="L140" s="950">
        <f>SUM(L136:L139)</f>
        <v>0</v>
      </c>
      <c r="M140" s="950">
        <f>SUM(M136:M139)</f>
        <v>-1600000</v>
      </c>
      <c r="N140" s="942">
        <f>SUM(N136:N139)</f>
        <v>-1600000</v>
      </c>
      <c r="O140" s="943"/>
      <c r="P140" s="944"/>
      <c r="Q140" s="939"/>
      <c r="R140" s="945"/>
      <c r="S140" s="908"/>
      <c r="T140" s="909"/>
      <c r="U140" s="909"/>
      <c r="V140" s="909"/>
      <c r="W140" s="909"/>
    </row>
    <row r="141" spans="1:23" s="888" customFormat="1" ht="25.5" x14ac:dyDescent="0.2">
      <c r="A141" s="888">
        <v>8</v>
      </c>
      <c r="B141" s="947" t="s">
        <v>1017</v>
      </c>
      <c r="C141" s="925" t="s">
        <v>31</v>
      </c>
      <c r="D141" s="925" t="s">
        <v>168</v>
      </c>
      <c r="E141" s="926">
        <v>72650000</v>
      </c>
      <c r="F141" s="927">
        <v>86709000</v>
      </c>
      <c r="G141" s="927">
        <v>21795000</v>
      </c>
      <c r="H141" s="927">
        <v>29060000</v>
      </c>
      <c r="I141" s="928">
        <v>35854000</v>
      </c>
      <c r="J141" s="927"/>
      <c r="K141" s="927">
        <f>SUM(G141:J141)</f>
        <v>86709000</v>
      </c>
      <c r="L141" s="927"/>
      <c r="M141" s="929">
        <f t="shared" ref="M141:M176" si="16">IF(F141="",E141-K141-L141,F141-K141-L141)</f>
        <v>0</v>
      </c>
      <c r="N141" s="930">
        <f t="shared" ref="N141:N204" si="17">IF($F141="",($E141-$K141),($F141-$K141))</f>
        <v>0</v>
      </c>
      <c r="O141" s="931"/>
      <c r="P141" s="932"/>
      <c r="Q141" s="927"/>
      <c r="R141" s="933"/>
      <c r="S141" s="902"/>
      <c r="T141" s="901" t="s">
        <v>783</v>
      </c>
      <c r="U141" s="901"/>
      <c r="V141" s="901"/>
      <c r="W141" s="901"/>
    </row>
    <row r="142" spans="1:23" s="888" customFormat="1" ht="25.5" x14ac:dyDescent="0.2">
      <c r="B142" s="947" t="s">
        <v>1017</v>
      </c>
      <c r="C142" s="925" t="s">
        <v>492</v>
      </c>
      <c r="D142" s="925" t="s">
        <v>784</v>
      </c>
      <c r="E142" s="926">
        <v>174999000</v>
      </c>
      <c r="F142" s="927">
        <v>174999000</v>
      </c>
      <c r="G142" s="927">
        <v>122499300</v>
      </c>
      <c r="H142" s="927">
        <v>52499700</v>
      </c>
      <c r="I142" s="928"/>
      <c r="J142" s="927"/>
      <c r="K142" s="927">
        <f t="shared" ref="K142:K175" si="18">SUM(G142:J142)</f>
        <v>174999000</v>
      </c>
      <c r="L142" s="927"/>
      <c r="M142" s="929">
        <f t="shared" si="16"/>
        <v>0</v>
      </c>
      <c r="N142" s="930">
        <f t="shared" si="17"/>
        <v>0</v>
      </c>
      <c r="O142" s="931"/>
      <c r="P142" s="932"/>
      <c r="Q142" s="927"/>
      <c r="R142" s="933"/>
      <c r="S142" s="903" t="s">
        <v>943</v>
      </c>
      <c r="T142" s="901" t="s">
        <v>1018</v>
      </c>
      <c r="U142" s="901">
        <v>465000</v>
      </c>
      <c r="V142" s="901"/>
      <c r="W142" s="901"/>
    </row>
    <row r="143" spans="1:23" s="888" customFormat="1" ht="25.5" x14ac:dyDescent="0.2">
      <c r="B143" s="947" t="s">
        <v>1017</v>
      </c>
      <c r="C143" s="925" t="s">
        <v>257</v>
      </c>
      <c r="D143" s="925" t="s">
        <v>286</v>
      </c>
      <c r="E143" s="926"/>
      <c r="F143" s="927">
        <v>15068277</v>
      </c>
      <c r="G143" s="927">
        <v>15068277</v>
      </c>
      <c r="H143" s="927"/>
      <c r="I143" s="928"/>
      <c r="J143" s="927"/>
      <c r="K143" s="927">
        <f t="shared" si="18"/>
        <v>15068277</v>
      </c>
      <c r="L143" s="927"/>
      <c r="M143" s="929">
        <f t="shared" si="16"/>
        <v>0</v>
      </c>
      <c r="N143" s="930">
        <f t="shared" si="17"/>
        <v>0</v>
      </c>
      <c r="O143" s="931"/>
      <c r="P143" s="932"/>
      <c r="Q143" s="927"/>
      <c r="R143" s="933"/>
      <c r="S143" s="903"/>
      <c r="T143" s="901" t="s">
        <v>1019</v>
      </c>
      <c r="U143" s="901">
        <v>2100000</v>
      </c>
      <c r="V143" s="901"/>
      <c r="W143" s="901"/>
    </row>
    <row r="144" spans="1:23" s="888" customFormat="1" ht="25.5" x14ac:dyDescent="0.2">
      <c r="B144" s="947" t="s">
        <v>1017</v>
      </c>
      <c r="C144" s="925" t="s">
        <v>691</v>
      </c>
      <c r="D144" s="925"/>
      <c r="E144" s="926">
        <v>41434195</v>
      </c>
      <c r="F144" s="927"/>
      <c r="G144" s="927">
        <f>E144/2</f>
        <v>20717097.5</v>
      </c>
      <c r="H144" s="927"/>
      <c r="I144" s="928"/>
      <c r="J144" s="927"/>
      <c r="K144" s="927">
        <f t="shared" si="18"/>
        <v>20717097.5</v>
      </c>
      <c r="L144" s="927"/>
      <c r="M144" s="929">
        <f t="shared" si="16"/>
        <v>20717097.5</v>
      </c>
      <c r="N144" s="930">
        <f t="shared" si="17"/>
        <v>20717097.5</v>
      </c>
      <c r="O144" s="931"/>
      <c r="P144" s="932"/>
      <c r="Q144" s="927"/>
      <c r="R144" s="933"/>
      <c r="S144" s="903"/>
      <c r="T144" s="901" t="s">
        <v>1016</v>
      </c>
      <c r="U144" s="901">
        <v>2237500</v>
      </c>
      <c r="V144" s="901"/>
      <c r="W144" s="901"/>
    </row>
    <row r="145" spans="2:21" s="901" customFormat="1" ht="25.5" x14ac:dyDescent="0.2">
      <c r="B145" s="947" t="s">
        <v>1017</v>
      </c>
      <c r="C145" s="925" t="s">
        <v>785</v>
      </c>
      <c r="D145" s="925"/>
      <c r="E145" s="934">
        <f>K145</f>
        <v>10000000</v>
      </c>
      <c r="F145" s="927"/>
      <c r="G145" s="927">
        <v>5000000</v>
      </c>
      <c r="H145" s="927">
        <v>5000000</v>
      </c>
      <c r="I145" s="928"/>
      <c r="J145" s="927"/>
      <c r="K145" s="927">
        <f t="shared" si="18"/>
        <v>10000000</v>
      </c>
      <c r="L145" s="927"/>
      <c r="M145" s="929">
        <f t="shared" si="16"/>
        <v>0</v>
      </c>
      <c r="N145" s="930">
        <f t="shared" si="17"/>
        <v>0</v>
      </c>
      <c r="O145" s="931"/>
      <c r="P145" s="932"/>
      <c r="Q145" s="927"/>
      <c r="R145" s="933"/>
      <c r="S145" s="903"/>
      <c r="T145" s="901" t="s">
        <v>1020</v>
      </c>
      <c r="U145" s="901">
        <v>1036000</v>
      </c>
    </row>
    <row r="146" spans="2:21" s="901" customFormat="1" ht="25.5" x14ac:dyDescent="0.2">
      <c r="B146" s="947" t="s">
        <v>1017</v>
      </c>
      <c r="C146" s="925" t="s">
        <v>34</v>
      </c>
      <c r="D146" s="925" t="s">
        <v>204</v>
      </c>
      <c r="E146" s="926">
        <v>146799840</v>
      </c>
      <c r="F146" s="927">
        <v>150106000</v>
      </c>
      <c r="G146" s="927">
        <v>40036320</v>
      </c>
      <c r="H146" s="927">
        <v>53381760</v>
      </c>
      <c r="I146" s="928">
        <v>56687920</v>
      </c>
      <c r="J146" s="927"/>
      <c r="K146" s="927">
        <f t="shared" si="18"/>
        <v>150106000</v>
      </c>
      <c r="L146" s="927"/>
      <c r="M146" s="929">
        <f t="shared" si="16"/>
        <v>0</v>
      </c>
      <c r="N146" s="930">
        <f t="shared" si="17"/>
        <v>0</v>
      </c>
      <c r="O146" s="931" t="s">
        <v>768</v>
      </c>
      <c r="P146" s="932">
        <v>43913</v>
      </c>
      <c r="Q146" s="927"/>
      <c r="R146" s="933"/>
      <c r="S146" s="903" t="s">
        <v>943</v>
      </c>
      <c r="T146" s="901" t="s">
        <v>1021</v>
      </c>
      <c r="U146" s="901">
        <v>1826000</v>
      </c>
    </row>
    <row r="147" spans="2:21" s="901" customFormat="1" ht="25.5" x14ac:dyDescent="0.2">
      <c r="B147" s="947" t="s">
        <v>1017</v>
      </c>
      <c r="C147" s="925" t="s">
        <v>723</v>
      </c>
      <c r="D147" s="925" t="s">
        <v>352</v>
      </c>
      <c r="E147" s="926">
        <v>29119200</v>
      </c>
      <c r="F147" s="927">
        <v>29442523</v>
      </c>
      <c r="G147" s="927">
        <v>13236000</v>
      </c>
      <c r="H147" s="927">
        <v>16206523</v>
      </c>
      <c r="I147" s="928"/>
      <c r="J147" s="927"/>
      <c r="K147" s="927">
        <f t="shared" si="18"/>
        <v>29442523</v>
      </c>
      <c r="L147" s="927"/>
      <c r="M147" s="929">
        <f t="shared" si="16"/>
        <v>0</v>
      </c>
      <c r="N147" s="930">
        <f t="shared" si="17"/>
        <v>0</v>
      </c>
      <c r="O147" s="931" t="s">
        <v>788</v>
      </c>
      <c r="P147" s="932">
        <v>43915</v>
      </c>
      <c r="Q147" s="927"/>
      <c r="R147" s="933"/>
      <c r="S147" s="903" t="s">
        <v>943</v>
      </c>
      <c r="T147" s="901" t="s">
        <v>1005</v>
      </c>
      <c r="U147" s="901">
        <v>1630000</v>
      </c>
    </row>
    <row r="148" spans="2:21" s="901" customFormat="1" ht="25.5" x14ac:dyDescent="0.2">
      <c r="B148" s="947" t="s">
        <v>1017</v>
      </c>
      <c r="C148" s="925" t="s">
        <v>769</v>
      </c>
      <c r="D148" s="925" t="s">
        <v>229</v>
      </c>
      <c r="E148" s="926"/>
      <c r="F148" s="927">
        <v>39602750</v>
      </c>
      <c r="G148" s="927">
        <v>35553650</v>
      </c>
      <c r="H148" s="927">
        <v>4049100</v>
      </c>
      <c r="I148" s="928"/>
      <c r="J148" s="927"/>
      <c r="K148" s="927">
        <f t="shared" si="18"/>
        <v>39602750</v>
      </c>
      <c r="L148" s="927"/>
      <c r="M148" s="929">
        <f t="shared" si="16"/>
        <v>0</v>
      </c>
      <c r="N148" s="930">
        <f t="shared" si="17"/>
        <v>0</v>
      </c>
      <c r="O148" s="931"/>
      <c r="P148" s="932"/>
      <c r="Q148" s="927"/>
      <c r="R148" s="933"/>
      <c r="S148" s="903" t="s">
        <v>943</v>
      </c>
    </row>
    <row r="149" spans="2:21" s="901" customFormat="1" ht="25.5" x14ac:dyDescent="0.2">
      <c r="B149" s="947" t="s">
        <v>1017</v>
      </c>
      <c r="C149" s="925" t="s">
        <v>791</v>
      </c>
      <c r="D149" s="925" t="s">
        <v>104</v>
      </c>
      <c r="E149" s="926">
        <v>8000000</v>
      </c>
      <c r="F149" s="927"/>
      <c r="G149" s="927">
        <v>8000000</v>
      </c>
      <c r="H149" s="927"/>
      <c r="I149" s="928"/>
      <c r="J149" s="927"/>
      <c r="K149" s="927">
        <f t="shared" si="18"/>
        <v>8000000</v>
      </c>
      <c r="L149" s="927"/>
      <c r="M149" s="929">
        <f t="shared" si="16"/>
        <v>0</v>
      </c>
      <c r="N149" s="930">
        <f t="shared" si="17"/>
        <v>0</v>
      </c>
      <c r="O149" s="931"/>
      <c r="P149" s="932"/>
      <c r="Q149" s="927"/>
      <c r="R149" s="933"/>
      <c r="S149" s="903"/>
    </row>
    <row r="150" spans="2:21" s="901" customFormat="1" ht="25.5" x14ac:dyDescent="0.2">
      <c r="B150" s="947" t="s">
        <v>1017</v>
      </c>
      <c r="C150" s="925" t="s">
        <v>239</v>
      </c>
      <c r="D150" s="925" t="s">
        <v>792</v>
      </c>
      <c r="E150" s="926">
        <v>2860000</v>
      </c>
      <c r="F150" s="927"/>
      <c r="G150" s="927">
        <v>1100000</v>
      </c>
      <c r="H150" s="927">
        <v>1760000</v>
      </c>
      <c r="I150" s="928"/>
      <c r="J150" s="927"/>
      <c r="K150" s="927">
        <f t="shared" si="18"/>
        <v>2860000</v>
      </c>
      <c r="L150" s="927"/>
      <c r="M150" s="929">
        <f t="shared" si="16"/>
        <v>0</v>
      </c>
      <c r="N150" s="930">
        <f t="shared" si="17"/>
        <v>0</v>
      </c>
      <c r="O150" s="931"/>
      <c r="P150" s="932"/>
      <c r="Q150" s="927"/>
      <c r="R150" s="933"/>
      <c r="S150" s="903" t="s">
        <v>943</v>
      </c>
    </row>
    <row r="151" spans="2:21" s="901" customFormat="1" ht="25.5" x14ac:dyDescent="0.2">
      <c r="B151" s="947" t="s">
        <v>1017</v>
      </c>
      <c r="C151" s="925" t="s">
        <v>99</v>
      </c>
      <c r="D151" s="925" t="s">
        <v>100</v>
      </c>
      <c r="E151" s="926"/>
      <c r="F151" s="927">
        <v>299315000</v>
      </c>
      <c r="G151" s="927">
        <v>86594970</v>
      </c>
      <c r="H151" s="927">
        <v>115459960</v>
      </c>
      <c r="I151" s="928">
        <v>82295570</v>
      </c>
      <c r="J151" s="927"/>
      <c r="K151" s="927">
        <f t="shared" si="18"/>
        <v>284350500</v>
      </c>
      <c r="L151" s="927"/>
      <c r="M151" s="929">
        <f t="shared" si="16"/>
        <v>14964500</v>
      </c>
      <c r="N151" s="930">
        <f t="shared" si="17"/>
        <v>14964500</v>
      </c>
      <c r="O151" s="931"/>
      <c r="P151" s="932"/>
      <c r="Q151" s="927"/>
      <c r="R151" s="933"/>
      <c r="S151" s="903" t="s">
        <v>943</v>
      </c>
    </row>
    <row r="152" spans="2:21" s="901" customFormat="1" ht="25.5" x14ac:dyDescent="0.2">
      <c r="B152" s="947" t="s">
        <v>1017</v>
      </c>
      <c r="C152" s="925" t="s">
        <v>514</v>
      </c>
      <c r="D152" s="925" t="s">
        <v>114</v>
      </c>
      <c r="E152" s="926">
        <v>20082000</v>
      </c>
      <c r="F152" s="927"/>
      <c r="G152" s="927">
        <v>20082000</v>
      </c>
      <c r="H152" s="927"/>
      <c r="I152" s="928"/>
      <c r="J152" s="927"/>
      <c r="K152" s="927">
        <f t="shared" si="18"/>
        <v>20082000</v>
      </c>
      <c r="L152" s="927"/>
      <c r="M152" s="929">
        <f t="shared" si="16"/>
        <v>0</v>
      </c>
      <c r="N152" s="930">
        <f t="shared" si="17"/>
        <v>0</v>
      </c>
      <c r="O152" s="931"/>
      <c r="P152" s="932"/>
      <c r="Q152" s="927"/>
      <c r="R152" s="933"/>
      <c r="S152" s="903" t="s">
        <v>114</v>
      </c>
    </row>
    <row r="153" spans="2:21" s="901" customFormat="1" ht="25.5" x14ac:dyDescent="0.2">
      <c r="B153" s="947" t="s">
        <v>1017</v>
      </c>
      <c r="C153" s="925" t="s">
        <v>795</v>
      </c>
      <c r="D153" s="925"/>
      <c r="E153" s="926">
        <v>600000</v>
      </c>
      <c r="F153" s="927"/>
      <c r="G153" s="927">
        <v>600000</v>
      </c>
      <c r="H153" s="927"/>
      <c r="I153" s="928"/>
      <c r="J153" s="927"/>
      <c r="K153" s="927">
        <f t="shared" si="18"/>
        <v>600000</v>
      </c>
      <c r="L153" s="927"/>
      <c r="M153" s="929">
        <f t="shared" si="16"/>
        <v>0</v>
      </c>
      <c r="N153" s="930">
        <f t="shared" si="17"/>
        <v>0</v>
      </c>
      <c r="O153" s="931"/>
      <c r="P153" s="932"/>
      <c r="Q153" s="927"/>
      <c r="R153" s="933"/>
      <c r="S153" s="903"/>
    </row>
    <row r="154" spans="2:21" s="901" customFormat="1" ht="25.5" x14ac:dyDescent="0.2">
      <c r="B154" s="947" t="s">
        <v>1017</v>
      </c>
      <c r="C154" s="925" t="s">
        <v>515</v>
      </c>
      <c r="D154" s="925" t="s">
        <v>229</v>
      </c>
      <c r="E154" s="926">
        <v>35160000</v>
      </c>
      <c r="F154" s="927">
        <v>38936700</v>
      </c>
      <c r="G154" s="927">
        <v>19338000</v>
      </c>
      <c r="H154" s="927">
        <v>19598700</v>
      </c>
      <c r="I154" s="928"/>
      <c r="J154" s="927"/>
      <c r="K154" s="927">
        <f t="shared" si="18"/>
        <v>38936700</v>
      </c>
      <c r="L154" s="927"/>
      <c r="M154" s="929">
        <f t="shared" si="16"/>
        <v>0</v>
      </c>
      <c r="N154" s="930">
        <f t="shared" si="17"/>
        <v>0</v>
      </c>
      <c r="O154" s="931" t="s">
        <v>797</v>
      </c>
      <c r="P154" s="932"/>
      <c r="Q154" s="927"/>
      <c r="R154" s="933"/>
      <c r="S154" s="903" t="s">
        <v>943</v>
      </c>
    </row>
    <row r="155" spans="2:21" s="901" customFormat="1" ht="25.5" x14ac:dyDescent="0.2">
      <c r="B155" s="947" t="s">
        <v>1017</v>
      </c>
      <c r="C155" s="925" t="s">
        <v>798</v>
      </c>
      <c r="D155" s="925" t="s">
        <v>225</v>
      </c>
      <c r="E155" s="926">
        <v>1980000</v>
      </c>
      <c r="F155" s="927"/>
      <c r="G155" s="927">
        <v>980000</v>
      </c>
      <c r="H155" s="927">
        <v>1000000</v>
      </c>
      <c r="I155" s="928"/>
      <c r="J155" s="927"/>
      <c r="K155" s="927">
        <f t="shared" si="18"/>
        <v>1980000</v>
      </c>
      <c r="L155" s="927"/>
      <c r="M155" s="929">
        <f t="shared" si="16"/>
        <v>0</v>
      </c>
      <c r="N155" s="930">
        <f t="shared" si="17"/>
        <v>0</v>
      </c>
      <c r="O155" s="931"/>
      <c r="P155" s="932"/>
      <c r="Q155" s="927"/>
      <c r="R155" s="933"/>
      <c r="S155" s="903" t="s">
        <v>943</v>
      </c>
    </row>
    <row r="156" spans="2:21" s="901" customFormat="1" ht="25.5" x14ac:dyDescent="0.2">
      <c r="B156" s="947" t="s">
        <v>1017</v>
      </c>
      <c r="C156" s="925" t="s">
        <v>132</v>
      </c>
      <c r="D156" s="925" t="s">
        <v>799</v>
      </c>
      <c r="E156" s="926">
        <v>6770000</v>
      </c>
      <c r="F156" s="927"/>
      <c r="G156" s="927">
        <v>2031000</v>
      </c>
      <c r="H156" s="927"/>
      <c r="I156" s="928"/>
      <c r="J156" s="927"/>
      <c r="K156" s="927">
        <f t="shared" si="18"/>
        <v>2031000</v>
      </c>
      <c r="L156" s="927"/>
      <c r="M156" s="929">
        <f t="shared" si="16"/>
        <v>4739000</v>
      </c>
      <c r="N156" s="930">
        <f t="shared" si="17"/>
        <v>4739000</v>
      </c>
      <c r="O156" s="931"/>
      <c r="P156" s="932"/>
      <c r="Q156" s="927"/>
      <c r="R156" s="933"/>
      <c r="S156" s="903" t="s">
        <v>943</v>
      </c>
    </row>
    <row r="157" spans="2:21" s="901" customFormat="1" ht="25.5" x14ac:dyDescent="0.2">
      <c r="B157" s="947" t="s">
        <v>1017</v>
      </c>
      <c r="C157" s="925" t="s">
        <v>394</v>
      </c>
      <c r="D157" s="925" t="s">
        <v>162</v>
      </c>
      <c r="E157" s="926">
        <v>72800000</v>
      </c>
      <c r="F157" s="927">
        <v>76000000</v>
      </c>
      <c r="G157" s="927">
        <v>36400000</v>
      </c>
      <c r="H157" s="927">
        <v>39600000</v>
      </c>
      <c r="I157" s="928"/>
      <c r="J157" s="927"/>
      <c r="K157" s="927">
        <f t="shared" si="18"/>
        <v>76000000</v>
      </c>
      <c r="L157" s="927"/>
      <c r="M157" s="929">
        <f t="shared" si="16"/>
        <v>0</v>
      </c>
      <c r="N157" s="930">
        <f t="shared" si="17"/>
        <v>0</v>
      </c>
      <c r="O157" s="931" t="s">
        <v>801</v>
      </c>
      <c r="P157" s="932">
        <v>43876</v>
      </c>
      <c r="Q157" s="927"/>
      <c r="R157" s="933"/>
      <c r="S157" s="903"/>
    </row>
    <row r="158" spans="2:21" s="901" customFormat="1" ht="25.5" x14ac:dyDescent="0.2">
      <c r="B158" s="947" t="s">
        <v>1017</v>
      </c>
      <c r="C158" s="925" t="s">
        <v>692</v>
      </c>
      <c r="D158" s="925" t="s">
        <v>416</v>
      </c>
      <c r="E158" s="926">
        <v>1367329</v>
      </c>
      <c r="F158" s="927"/>
      <c r="G158" s="927">
        <v>1367329</v>
      </c>
      <c r="H158" s="927"/>
      <c r="I158" s="928"/>
      <c r="J158" s="927"/>
      <c r="K158" s="927">
        <f t="shared" si="18"/>
        <v>1367329</v>
      </c>
      <c r="L158" s="927"/>
      <c r="M158" s="929">
        <f t="shared" si="16"/>
        <v>0</v>
      </c>
      <c r="N158" s="930">
        <f t="shared" si="17"/>
        <v>0</v>
      </c>
      <c r="O158" s="931"/>
      <c r="P158" s="932"/>
      <c r="Q158" s="927"/>
      <c r="R158" s="933"/>
      <c r="S158" s="903" t="s">
        <v>943</v>
      </c>
    </row>
    <row r="159" spans="2:21" s="901" customFormat="1" ht="25.5" x14ac:dyDescent="0.2">
      <c r="B159" s="947" t="s">
        <v>1017</v>
      </c>
      <c r="C159" s="925" t="s">
        <v>172</v>
      </c>
      <c r="D159" s="925" t="s">
        <v>173</v>
      </c>
      <c r="E159" s="926">
        <v>18080000</v>
      </c>
      <c r="F159" s="927">
        <v>31760000</v>
      </c>
      <c r="G159" s="927">
        <v>5424000</v>
      </c>
      <c r="H159" s="927">
        <v>26336000</v>
      </c>
      <c r="I159" s="928"/>
      <c r="J159" s="927"/>
      <c r="K159" s="927">
        <f t="shared" si="18"/>
        <v>31760000</v>
      </c>
      <c r="L159" s="927"/>
      <c r="M159" s="929">
        <f t="shared" si="16"/>
        <v>0</v>
      </c>
      <c r="N159" s="930">
        <f t="shared" si="17"/>
        <v>0</v>
      </c>
      <c r="O159" s="931"/>
      <c r="P159" s="932"/>
      <c r="Q159" s="927"/>
      <c r="R159" s="933"/>
      <c r="S159" s="903"/>
    </row>
    <row r="160" spans="2:21" s="901" customFormat="1" ht="25.5" x14ac:dyDescent="0.2">
      <c r="B160" s="947" t="s">
        <v>1017</v>
      </c>
      <c r="C160" s="925" t="s">
        <v>107</v>
      </c>
      <c r="D160" s="925" t="s">
        <v>341</v>
      </c>
      <c r="E160" s="926">
        <v>34805000</v>
      </c>
      <c r="F160" s="927">
        <v>34450000</v>
      </c>
      <c r="G160" s="927">
        <v>10000000</v>
      </c>
      <c r="H160" s="927">
        <v>15000000</v>
      </c>
      <c r="I160" s="928">
        <v>9450000</v>
      </c>
      <c r="J160" s="927"/>
      <c r="K160" s="927">
        <f t="shared" si="18"/>
        <v>34450000</v>
      </c>
      <c r="L160" s="927"/>
      <c r="M160" s="929">
        <f t="shared" si="16"/>
        <v>0</v>
      </c>
      <c r="N160" s="930">
        <f t="shared" si="17"/>
        <v>0</v>
      </c>
      <c r="O160" s="931"/>
      <c r="P160" s="932"/>
      <c r="Q160" s="927"/>
      <c r="R160" s="933"/>
      <c r="S160" s="903"/>
    </row>
    <row r="161" spans="2:21" s="901" customFormat="1" ht="25.5" x14ac:dyDescent="0.2">
      <c r="B161" s="947" t="s">
        <v>1017</v>
      </c>
      <c r="C161" s="925" t="s">
        <v>79</v>
      </c>
      <c r="D161" s="925" t="s">
        <v>804</v>
      </c>
      <c r="E161" s="926">
        <v>9300000</v>
      </c>
      <c r="F161" s="927"/>
      <c r="G161" s="927">
        <v>4650000</v>
      </c>
      <c r="H161" s="927">
        <v>4650000</v>
      </c>
      <c r="I161" s="928"/>
      <c r="J161" s="927"/>
      <c r="K161" s="927">
        <f t="shared" si="18"/>
        <v>9300000</v>
      </c>
      <c r="L161" s="927"/>
      <c r="M161" s="929">
        <f t="shared" si="16"/>
        <v>0</v>
      </c>
      <c r="N161" s="930">
        <f t="shared" si="17"/>
        <v>0</v>
      </c>
      <c r="O161" s="931"/>
      <c r="P161" s="932"/>
      <c r="Q161" s="927"/>
      <c r="R161" s="933"/>
      <c r="S161" s="903"/>
    </row>
    <row r="162" spans="2:21" s="901" customFormat="1" ht="25.5" x14ac:dyDescent="0.2">
      <c r="B162" s="947" t="s">
        <v>1017</v>
      </c>
      <c r="C162" s="925" t="s">
        <v>84</v>
      </c>
      <c r="D162" s="925" t="s">
        <v>799</v>
      </c>
      <c r="E162" s="926">
        <v>12658000</v>
      </c>
      <c r="F162" s="927"/>
      <c r="G162" s="927">
        <v>12658000</v>
      </c>
      <c r="H162" s="927"/>
      <c r="I162" s="928"/>
      <c r="J162" s="927"/>
      <c r="K162" s="927">
        <f t="shared" si="18"/>
        <v>12658000</v>
      </c>
      <c r="L162" s="927"/>
      <c r="M162" s="929">
        <f t="shared" si="16"/>
        <v>0</v>
      </c>
      <c r="N162" s="930">
        <f t="shared" si="17"/>
        <v>0</v>
      </c>
      <c r="O162" s="931"/>
      <c r="P162" s="932"/>
      <c r="Q162" s="927"/>
      <c r="R162" s="933"/>
      <c r="S162" s="903" t="s">
        <v>943</v>
      </c>
    </row>
    <row r="163" spans="2:21" s="901" customFormat="1" ht="25.5" x14ac:dyDescent="0.2">
      <c r="B163" s="947" t="s">
        <v>1017</v>
      </c>
      <c r="C163" s="925" t="s">
        <v>175</v>
      </c>
      <c r="D163" s="925" t="s">
        <v>416</v>
      </c>
      <c r="E163" s="926">
        <v>1367329</v>
      </c>
      <c r="F163" s="927"/>
      <c r="G163" s="927">
        <v>1367329</v>
      </c>
      <c r="H163" s="927"/>
      <c r="I163" s="928"/>
      <c r="J163" s="927"/>
      <c r="K163" s="927">
        <f t="shared" si="18"/>
        <v>1367329</v>
      </c>
      <c r="L163" s="927"/>
      <c r="M163" s="929">
        <f t="shared" si="16"/>
        <v>0</v>
      </c>
      <c r="N163" s="930">
        <f t="shared" si="17"/>
        <v>0</v>
      </c>
      <c r="O163" s="931"/>
      <c r="P163" s="932"/>
      <c r="Q163" s="927"/>
      <c r="R163" s="933"/>
      <c r="S163" s="903" t="s">
        <v>943</v>
      </c>
    </row>
    <row r="164" spans="2:21" s="901" customFormat="1" ht="25.5" x14ac:dyDescent="0.2">
      <c r="B164" s="947" t="s">
        <v>1017</v>
      </c>
      <c r="C164" s="925" t="s">
        <v>167</v>
      </c>
      <c r="D164" s="925" t="s">
        <v>708</v>
      </c>
      <c r="E164" s="926">
        <v>2050000</v>
      </c>
      <c r="F164" s="927"/>
      <c r="G164" s="927">
        <v>2050000</v>
      </c>
      <c r="H164" s="927"/>
      <c r="I164" s="928"/>
      <c r="J164" s="927"/>
      <c r="K164" s="927">
        <f t="shared" si="18"/>
        <v>2050000</v>
      </c>
      <c r="L164" s="927"/>
      <c r="M164" s="929">
        <f t="shared" si="16"/>
        <v>0</v>
      </c>
      <c r="N164" s="930">
        <f t="shared" si="17"/>
        <v>0</v>
      </c>
      <c r="O164" s="931"/>
      <c r="P164" s="932"/>
      <c r="Q164" s="927"/>
      <c r="R164" s="933"/>
      <c r="S164" s="903"/>
    </row>
    <row r="165" spans="2:21" s="901" customFormat="1" ht="25.5" x14ac:dyDescent="0.2">
      <c r="B165" s="947" t="s">
        <v>1017</v>
      </c>
      <c r="C165" s="925" t="s">
        <v>806</v>
      </c>
      <c r="D165" s="925" t="s">
        <v>807</v>
      </c>
      <c r="E165" s="926">
        <v>22076000</v>
      </c>
      <c r="F165" s="927"/>
      <c r="G165" s="927">
        <v>6622800</v>
      </c>
      <c r="H165" s="927">
        <v>15453200</v>
      </c>
      <c r="I165" s="928"/>
      <c r="J165" s="927"/>
      <c r="K165" s="927">
        <f t="shared" si="18"/>
        <v>22076000</v>
      </c>
      <c r="L165" s="927"/>
      <c r="M165" s="929">
        <f t="shared" si="16"/>
        <v>0</v>
      </c>
      <c r="N165" s="930">
        <f t="shared" si="17"/>
        <v>0</v>
      </c>
      <c r="O165" s="931"/>
      <c r="P165" s="932"/>
      <c r="Q165" s="927"/>
      <c r="R165" s="933"/>
      <c r="S165" s="903"/>
    </row>
    <row r="166" spans="2:21" s="901" customFormat="1" ht="25.5" x14ac:dyDescent="0.2">
      <c r="B166" s="947" t="s">
        <v>1017</v>
      </c>
      <c r="C166" s="925" t="s">
        <v>170</v>
      </c>
      <c r="D166" s="925" t="s">
        <v>171</v>
      </c>
      <c r="E166" s="926">
        <v>2820000</v>
      </c>
      <c r="F166" s="927"/>
      <c r="G166" s="927">
        <v>2820000</v>
      </c>
      <c r="H166" s="927"/>
      <c r="I166" s="928"/>
      <c r="J166" s="927"/>
      <c r="K166" s="927">
        <f t="shared" si="18"/>
        <v>2820000</v>
      </c>
      <c r="L166" s="927"/>
      <c r="M166" s="929">
        <f t="shared" si="16"/>
        <v>0</v>
      </c>
      <c r="N166" s="930">
        <f t="shared" si="17"/>
        <v>0</v>
      </c>
      <c r="O166" s="931"/>
      <c r="P166" s="932"/>
      <c r="Q166" s="927"/>
      <c r="R166" s="933"/>
      <c r="S166" s="903" t="s">
        <v>171</v>
      </c>
    </row>
    <row r="167" spans="2:21" s="901" customFormat="1" ht="25.5" x14ac:dyDescent="0.2">
      <c r="B167" s="947" t="s">
        <v>1017</v>
      </c>
      <c r="C167" s="925" t="s">
        <v>170</v>
      </c>
      <c r="D167" s="925" t="s">
        <v>171</v>
      </c>
      <c r="E167" s="926"/>
      <c r="F167" s="927">
        <v>128392000</v>
      </c>
      <c r="G167" s="927">
        <v>128392000</v>
      </c>
      <c r="H167" s="927"/>
      <c r="I167" s="928"/>
      <c r="J167" s="927"/>
      <c r="K167" s="927">
        <f t="shared" si="18"/>
        <v>128392000</v>
      </c>
      <c r="L167" s="927"/>
      <c r="M167" s="929">
        <f t="shared" si="16"/>
        <v>0</v>
      </c>
      <c r="N167" s="930">
        <f t="shared" si="17"/>
        <v>0</v>
      </c>
      <c r="O167" s="931"/>
      <c r="P167" s="932"/>
      <c r="Q167" s="927"/>
      <c r="R167" s="933"/>
      <c r="S167" s="903" t="s">
        <v>171</v>
      </c>
    </row>
    <row r="168" spans="2:21" s="901" customFormat="1" ht="25.5" x14ac:dyDescent="0.2">
      <c r="B168" s="947" t="s">
        <v>1017</v>
      </c>
      <c r="C168" s="925" t="s">
        <v>118</v>
      </c>
      <c r="D168" s="925" t="s">
        <v>301</v>
      </c>
      <c r="E168" s="926">
        <v>77970000</v>
      </c>
      <c r="F168" s="927">
        <v>75707000</v>
      </c>
      <c r="G168" s="927">
        <v>54579000</v>
      </c>
      <c r="H168" s="927">
        <v>21128000</v>
      </c>
      <c r="I168" s="928"/>
      <c r="J168" s="927"/>
      <c r="K168" s="927">
        <f t="shared" si="18"/>
        <v>75707000</v>
      </c>
      <c r="L168" s="927"/>
      <c r="M168" s="929">
        <f t="shared" si="16"/>
        <v>0</v>
      </c>
      <c r="N168" s="930">
        <f t="shared" si="17"/>
        <v>0</v>
      </c>
      <c r="O168" s="931"/>
      <c r="P168" s="932"/>
      <c r="Q168" s="927"/>
      <c r="R168" s="933"/>
      <c r="S168" s="903"/>
    </row>
    <row r="169" spans="2:21" s="901" customFormat="1" ht="25.5" x14ac:dyDescent="0.2">
      <c r="B169" s="947" t="s">
        <v>1017</v>
      </c>
      <c r="C169" s="925" t="s">
        <v>247</v>
      </c>
      <c r="D169" s="925" t="s">
        <v>808</v>
      </c>
      <c r="E169" s="926">
        <v>5830000</v>
      </c>
      <c r="F169" s="927"/>
      <c r="G169" s="927">
        <v>5830000</v>
      </c>
      <c r="H169" s="927"/>
      <c r="I169" s="928"/>
      <c r="J169" s="927"/>
      <c r="K169" s="927">
        <f t="shared" si="18"/>
        <v>5830000</v>
      </c>
      <c r="L169" s="927"/>
      <c r="M169" s="929">
        <f t="shared" si="16"/>
        <v>0</v>
      </c>
      <c r="N169" s="930">
        <f t="shared" si="17"/>
        <v>0</v>
      </c>
      <c r="O169" s="931"/>
      <c r="P169" s="932"/>
      <c r="Q169" s="927"/>
      <c r="R169" s="933"/>
      <c r="S169" s="903" t="s">
        <v>943</v>
      </c>
    </row>
    <row r="170" spans="2:21" s="901" customFormat="1" ht="38.25" x14ac:dyDescent="0.2">
      <c r="B170" s="947" t="s">
        <v>1017</v>
      </c>
      <c r="C170" s="925" t="s">
        <v>809</v>
      </c>
      <c r="D170" s="925" t="s">
        <v>65</v>
      </c>
      <c r="E170" s="926">
        <v>880000</v>
      </c>
      <c r="F170" s="927"/>
      <c r="G170" s="927">
        <v>880000</v>
      </c>
      <c r="H170" s="927"/>
      <c r="I170" s="928"/>
      <c r="J170" s="927"/>
      <c r="K170" s="927">
        <f t="shared" si="18"/>
        <v>880000</v>
      </c>
      <c r="L170" s="927"/>
      <c r="M170" s="929">
        <f t="shared" si="16"/>
        <v>0</v>
      </c>
      <c r="N170" s="930">
        <f t="shared" si="17"/>
        <v>0</v>
      </c>
      <c r="O170" s="931"/>
      <c r="P170" s="932"/>
      <c r="Q170" s="927"/>
      <c r="R170" s="933"/>
      <c r="S170" s="903" t="s">
        <v>957</v>
      </c>
    </row>
    <row r="171" spans="2:21" s="901" customFormat="1" ht="25.5" x14ac:dyDescent="0.2">
      <c r="B171" s="947" t="s">
        <v>1017</v>
      </c>
      <c r="C171" s="925" t="s">
        <v>715</v>
      </c>
      <c r="D171" s="925" t="s">
        <v>810</v>
      </c>
      <c r="E171" s="926">
        <v>5313000</v>
      </c>
      <c r="F171" s="927"/>
      <c r="G171" s="927">
        <v>5313000</v>
      </c>
      <c r="H171" s="927"/>
      <c r="I171" s="928"/>
      <c r="J171" s="927"/>
      <c r="K171" s="927">
        <f t="shared" si="18"/>
        <v>5313000</v>
      </c>
      <c r="L171" s="927"/>
      <c r="M171" s="929">
        <f t="shared" si="16"/>
        <v>0</v>
      </c>
      <c r="N171" s="930">
        <f t="shared" si="17"/>
        <v>0</v>
      </c>
      <c r="O171" s="931"/>
      <c r="P171" s="932"/>
      <c r="Q171" s="927"/>
      <c r="R171" s="933"/>
      <c r="S171" s="903" t="s">
        <v>810</v>
      </c>
    </row>
    <row r="172" spans="2:21" s="901" customFormat="1" ht="25.5" x14ac:dyDescent="0.2">
      <c r="B172" s="947" t="s">
        <v>1017</v>
      </c>
      <c r="C172" s="925" t="s">
        <v>257</v>
      </c>
      <c r="D172" s="925" t="s">
        <v>693</v>
      </c>
      <c r="E172" s="934">
        <f>K172</f>
        <v>8116000</v>
      </c>
      <c r="F172" s="927"/>
      <c r="G172" s="927">
        <v>8116000</v>
      </c>
      <c r="H172" s="927"/>
      <c r="I172" s="928"/>
      <c r="J172" s="927"/>
      <c r="K172" s="927">
        <f t="shared" si="18"/>
        <v>8116000</v>
      </c>
      <c r="L172" s="927"/>
      <c r="M172" s="929">
        <f t="shared" si="16"/>
        <v>0</v>
      </c>
      <c r="N172" s="930">
        <f t="shared" si="17"/>
        <v>0</v>
      </c>
      <c r="O172" s="931"/>
      <c r="P172" s="932"/>
      <c r="Q172" s="927"/>
      <c r="R172" s="933"/>
      <c r="S172" s="903"/>
    </row>
    <row r="173" spans="2:21" s="901" customFormat="1" ht="25.5" x14ac:dyDescent="0.2">
      <c r="B173" s="947" t="s">
        <v>1017</v>
      </c>
      <c r="C173" s="925" t="s">
        <v>811</v>
      </c>
      <c r="D173" s="925" t="s">
        <v>142</v>
      </c>
      <c r="E173" s="926">
        <v>374000</v>
      </c>
      <c r="F173" s="927"/>
      <c r="G173" s="927">
        <v>374000</v>
      </c>
      <c r="H173" s="927"/>
      <c r="I173" s="928"/>
      <c r="J173" s="927"/>
      <c r="K173" s="927">
        <f t="shared" si="18"/>
        <v>374000</v>
      </c>
      <c r="L173" s="927"/>
      <c r="M173" s="929">
        <f t="shared" si="16"/>
        <v>0</v>
      </c>
      <c r="N173" s="930">
        <f t="shared" si="17"/>
        <v>0</v>
      </c>
      <c r="O173" s="931"/>
      <c r="P173" s="932"/>
      <c r="Q173" s="927"/>
      <c r="R173" s="933"/>
      <c r="S173" s="903" t="s">
        <v>957</v>
      </c>
    </row>
    <row r="174" spans="2:21" s="901" customFormat="1" ht="25.5" x14ac:dyDescent="0.2">
      <c r="B174" s="947" t="s">
        <v>1017</v>
      </c>
      <c r="C174" s="925" t="s">
        <v>1022</v>
      </c>
      <c r="D174" s="925" t="s">
        <v>1023</v>
      </c>
      <c r="E174" s="926">
        <v>1650000</v>
      </c>
      <c r="F174" s="927"/>
      <c r="G174" s="927">
        <v>1650000</v>
      </c>
      <c r="H174" s="927"/>
      <c r="I174" s="928"/>
      <c r="J174" s="927"/>
      <c r="K174" s="927">
        <f t="shared" si="18"/>
        <v>1650000</v>
      </c>
      <c r="L174" s="927"/>
      <c r="M174" s="929">
        <f t="shared" si="16"/>
        <v>0</v>
      </c>
      <c r="N174" s="930">
        <f t="shared" si="17"/>
        <v>0</v>
      </c>
      <c r="O174" s="931"/>
      <c r="P174" s="932"/>
      <c r="Q174" s="927"/>
      <c r="R174" s="933"/>
      <c r="S174" s="903"/>
    </row>
    <row r="175" spans="2:21" s="901" customFormat="1" ht="25.5" x14ac:dyDescent="0.2">
      <c r="B175" s="947" t="s">
        <v>1017</v>
      </c>
      <c r="C175" s="925" t="s">
        <v>691</v>
      </c>
      <c r="D175" s="925" t="s">
        <v>1024</v>
      </c>
      <c r="E175" s="926">
        <v>21288900</v>
      </c>
      <c r="F175" s="927"/>
      <c r="G175" s="956">
        <v>10358549</v>
      </c>
      <c r="H175" s="927">
        <v>10930351</v>
      </c>
      <c r="I175" s="928"/>
      <c r="J175" s="927"/>
      <c r="K175" s="927">
        <f t="shared" si="18"/>
        <v>21288900</v>
      </c>
      <c r="L175" s="927"/>
      <c r="M175" s="929">
        <f t="shared" si="16"/>
        <v>0</v>
      </c>
      <c r="N175" s="930">
        <f t="shared" si="17"/>
        <v>0</v>
      </c>
      <c r="O175" s="931"/>
      <c r="P175" s="932"/>
      <c r="Q175" s="927"/>
      <c r="R175" s="933"/>
      <c r="S175" s="903"/>
    </row>
    <row r="176" spans="2:21" s="901" customFormat="1" ht="25.5" x14ac:dyDescent="0.2">
      <c r="B176" s="947" t="s">
        <v>1017</v>
      </c>
      <c r="C176" s="925" t="s">
        <v>947</v>
      </c>
      <c r="D176" s="925"/>
      <c r="E176" s="926"/>
      <c r="F176" s="927"/>
      <c r="G176" s="927">
        <f>U176</f>
        <v>9294500</v>
      </c>
      <c r="H176" s="927"/>
      <c r="I176" s="928"/>
      <c r="J176" s="927"/>
      <c r="K176" s="927">
        <f>SUM(G176:J176)</f>
        <v>9294500</v>
      </c>
      <c r="L176" s="927"/>
      <c r="M176" s="929">
        <f t="shared" si="16"/>
        <v>-9294500</v>
      </c>
      <c r="N176" s="930">
        <f t="shared" si="17"/>
        <v>-9294500</v>
      </c>
      <c r="O176" s="931"/>
      <c r="P176" s="932"/>
      <c r="Q176" s="927"/>
      <c r="R176" s="933"/>
      <c r="S176" s="903"/>
      <c r="T176" s="901" t="s">
        <v>948</v>
      </c>
      <c r="U176" s="901">
        <f>SUM(U142:U173)</f>
        <v>9294500</v>
      </c>
    </row>
    <row r="177" spans="1:23" s="906" customFormat="1" ht="38.25" x14ac:dyDescent="0.2">
      <c r="B177" s="935" t="s">
        <v>949</v>
      </c>
      <c r="C177" s="936" t="s">
        <v>1025</v>
      </c>
      <c r="D177" s="937"/>
      <c r="E177" s="938"/>
      <c r="F177" s="939"/>
      <c r="G177" s="939"/>
      <c r="H177" s="939"/>
      <c r="I177" s="940"/>
      <c r="J177" s="939"/>
      <c r="K177" s="950">
        <f>SUM(K141:K176)</f>
        <v>1336178905.5</v>
      </c>
      <c r="L177" s="950">
        <f>SUM(L141:L176)</f>
        <v>0</v>
      </c>
      <c r="M177" s="950">
        <f>SUM(M141:M176)</f>
        <v>31126097.5</v>
      </c>
      <c r="N177" s="942">
        <f>SUM(N141:N176)</f>
        <v>31126097.5</v>
      </c>
      <c r="O177" s="943"/>
      <c r="P177" s="944"/>
      <c r="Q177" s="939"/>
      <c r="R177" s="945"/>
      <c r="S177" s="908"/>
      <c r="T177" s="909"/>
      <c r="U177" s="909"/>
      <c r="V177" s="909"/>
      <c r="W177" s="909"/>
    </row>
    <row r="178" spans="1:23" s="888" customFormat="1" ht="25.5" x14ac:dyDescent="0.2">
      <c r="A178" s="888">
        <v>9</v>
      </c>
      <c r="B178" s="947" t="s">
        <v>1026</v>
      </c>
      <c r="C178" s="925" t="s">
        <v>31</v>
      </c>
      <c r="D178" s="925" t="s">
        <v>195</v>
      </c>
      <c r="E178" s="926">
        <v>88673800</v>
      </c>
      <c r="F178" s="927">
        <v>76418000</v>
      </c>
      <c r="G178" s="927">
        <v>50000000</v>
      </c>
      <c r="H178" s="927">
        <v>26418000</v>
      </c>
      <c r="I178" s="928"/>
      <c r="J178" s="927"/>
      <c r="K178" s="927">
        <f>SUM(G178:J178)</f>
        <v>76418000</v>
      </c>
      <c r="L178" s="927"/>
      <c r="M178" s="929">
        <f t="shared" ref="M178:M193" si="19">IF(F178="",E178-K178-L178,F178-K178-L178)</f>
        <v>0</v>
      </c>
      <c r="N178" s="930">
        <f t="shared" si="17"/>
        <v>0</v>
      </c>
      <c r="O178" s="931"/>
      <c r="P178" s="932"/>
      <c r="Q178" s="927"/>
      <c r="R178" s="933"/>
      <c r="S178" s="902"/>
      <c r="T178" s="901" t="s">
        <v>813</v>
      </c>
      <c r="U178" s="901"/>
      <c r="V178" s="901"/>
      <c r="W178" s="901"/>
    </row>
    <row r="179" spans="1:23" s="888" customFormat="1" ht="25.5" x14ac:dyDescent="0.2">
      <c r="B179" s="947" t="s">
        <v>1026</v>
      </c>
      <c r="C179" s="925" t="s">
        <v>215</v>
      </c>
      <c r="D179" s="925" t="s">
        <v>216</v>
      </c>
      <c r="E179" s="926">
        <v>48612698</v>
      </c>
      <c r="F179" s="927">
        <v>48612698</v>
      </c>
      <c r="G179" s="927">
        <v>22096681</v>
      </c>
      <c r="H179" s="927">
        <v>26516017</v>
      </c>
      <c r="I179" s="928"/>
      <c r="J179" s="927"/>
      <c r="K179" s="927">
        <f t="shared" ref="K179:K192" si="20">SUM(G179:J179)</f>
        <v>48612698</v>
      </c>
      <c r="L179" s="927"/>
      <c r="M179" s="929">
        <f t="shared" si="19"/>
        <v>0</v>
      </c>
      <c r="N179" s="930">
        <f t="shared" si="17"/>
        <v>0</v>
      </c>
      <c r="O179" s="931" t="s">
        <v>814</v>
      </c>
      <c r="P179" s="932">
        <v>43900</v>
      </c>
      <c r="Q179" s="927"/>
      <c r="R179" s="933"/>
      <c r="S179" s="903" t="s">
        <v>957</v>
      </c>
      <c r="T179" s="901" t="s">
        <v>1018</v>
      </c>
      <c r="U179" s="901">
        <v>3325000</v>
      </c>
      <c r="V179" s="901"/>
      <c r="W179" s="901"/>
    </row>
    <row r="180" spans="1:23" s="888" customFormat="1" ht="25.5" x14ac:dyDescent="0.2">
      <c r="B180" s="947" t="s">
        <v>1026</v>
      </c>
      <c r="C180" s="925" t="s">
        <v>175</v>
      </c>
      <c r="D180" s="925" t="s">
        <v>176</v>
      </c>
      <c r="E180" s="926">
        <v>5981800</v>
      </c>
      <c r="F180" s="927">
        <v>5981800</v>
      </c>
      <c r="G180" s="927">
        <v>5981800</v>
      </c>
      <c r="H180" s="927"/>
      <c r="I180" s="928"/>
      <c r="J180" s="927"/>
      <c r="K180" s="927">
        <f t="shared" si="20"/>
        <v>5981800</v>
      </c>
      <c r="L180" s="927"/>
      <c r="M180" s="929">
        <f t="shared" si="19"/>
        <v>0</v>
      </c>
      <c r="N180" s="930">
        <f t="shared" si="17"/>
        <v>0</v>
      </c>
      <c r="O180" s="931"/>
      <c r="P180" s="932"/>
      <c r="Q180" s="927"/>
      <c r="R180" s="933"/>
      <c r="S180" s="903" t="s">
        <v>943</v>
      </c>
      <c r="T180" s="901" t="s">
        <v>1019</v>
      </c>
      <c r="U180" s="901">
        <v>1373000</v>
      </c>
      <c r="V180" s="901"/>
      <c r="W180" s="901"/>
    </row>
    <row r="181" spans="1:23" s="888" customFormat="1" ht="25.5" x14ac:dyDescent="0.2">
      <c r="B181" s="947" t="s">
        <v>1026</v>
      </c>
      <c r="C181" s="925" t="s">
        <v>175</v>
      </c>
      <c r="D181" s="925" t="s">
        <v>416</v>
      </c>
      <c r="E181" s="926">
        <v>1100000</v>
      </c>
      <c r="F181" s="927">
        <v>1100000</v>
      </c>
      <c r="G181" s="927">
        <v>1100000</v>
      </c>
      <c r="H181" s="927"/>
      <c r="I181" s="928"/>
      <c r="J181" s="927"/>
      <c r="K181" s="927">
        <f t="shared" si="20"/>
        <v>1100000</v>
      </c>
      <c r="L181" s="927"/>
      <c r="M181" s="929">
        <f t="shared" si="19"/>
        <v>0</v>
      </c>
      <c r="N181" s="930">
        <f t="shared" si="17"/>
        <v>0</v>
      </c>
      <c r="O181" s="931"/>
      <c r="P181" s="932"/>
      <c r="Q181" s="927"/>
      <c r="R181" s="933"/>
      <c r="S181" s="903" t="s">
        <v>943</v>
      </c>
      <c r="T181" s="901" t="s">
        <v>1016</v>
      </c>
      <c r="U181" s="901">
        <v>2864500</v>
      </c>
      <c r="V181" s="901"/>
      <c r="W181" s="901"/>
    </row>
    <row r="182" spans="1:23" s="888" customFormat="1" ht="25.5" x14ac:dyDescent="0.2">
      <c r="B182" s="947" t="s">
        <v>1026</v>
      </c>
      <c r="C182" s="925" t="s">
        <v>769</v>
      </c>
      <c r="D182" s="925" t="s">
        <v>301</v>
      </c>
      <c r="E182" s="926">
        <v>27588000</v>
      </c>
      <c r="F182" s="927">
        <v>27588000</v>
      </c>
      <c r="G182" s="927">
        <v>11275000</v>
      </c>
      <c r="H182" s="927">
        <v>16313000</v>
      </c>
      <c r="I182" s="928"/>
      <c r="J182" s="927"/>
      <c r="K182" s="927">
        <f t="shared" si="20"/>
        <v>27588000</v>
      </c>
      <c r="L182" s="927"/>
      <c r="M182" s="929">
        <f t="shared" si="19"/>
        <v>0</v>
      </c>
      <c r="N182" s="930">
        <f t="shared" si="17"/>
        <v>0</v>
      </c>
      <c r="O182" s="931"/>
      <c r="P182" s="932"/>
      <c r="Q182" s="927"/>
      <c r="R182" s="933"/>
      <c r="S182" s="903"/>
      <c r="T182" s="901" t="s">
        <v>1020</v>
      </c>
      <c r="U182" s="901">
        <v>500000</v>
      </c>
      <c r="V182" s="901"/>
      <c r="W182" s="901"/>
    </row>
    <row r="183" spans="1:23" s="888" customFormat="1" ht="25.5" x14ac:dyDescent="0.2">
      <c r="B183" s="947" t="s">
        <v>1026</v>
      </c>
      <c r="C183" s="925" t="s">
        <v>769</v>
      </c>
      <c r="D183" s="925" t="s">
        <v>229</v>
      </c>
      <c r="E183" s="926">
        <v>6255000</v>
      </c>
      <c r="F183" s="927"/>
      <c r="G183" s="927">
        <v>6255000</v>
      </c>
      <c r="H183" s="927"/>
      <c r="I183" s="928"/>
      <c r="J183" s="927"/>
      <c r="K183" s="927">
        <f t="shared" si="20"/>
        <v>6255000</v>
      </c>
      <c r="L183" s="927"/>
      <c r="M183" s="929">
        <f t="shared" si="19"/>
        <v>0</v>
      </c>
      <c r="N183" s="930">
        <f t="shared" si="17"/>
        <v>0</v>
      </c>
      <c r="O183" s="931"/>
      <c r="P183" s="932"/>
      <c r="Q183" s="927"/>
      <c r="R183" s="933"/>
      <c r="S183" s="903" t="s">
        <v>943</v>
      </c>
      <c r="T183" s="901"/>
      <c r="U183" s="901"/>
      <c r="V183" s="901"/>
      <c r="W183" s="901"/>
    </row>
    <row r="184" spans="1:23" s="888" customFormat="1" ht="25.5" x14ac:dyDescent="0.2">
      <c r="B184" s="947" t="s">
        <v>1026</v>
      </c>
      <c r="C184" s="925" t="s">
        <v>816</v>
      </c>
      <c r="D184" s="925" t="s">
        <v>778</v>
      </c>
      <c r="E184" s="926">
        <v>7084000</v>
      </c>
      <c r="F184" s="927"/>
      <c r="G184" s="927">
        <v>7084000</v>
      </c>
      <c r="H184" s="927"/>
      <c r="I184" s="928"/>
      <c r="J184" s="927"/>
      <c r="K184" s="927">
        <f t="shared" si="20"/>
        <v>7084000</v>
      </c>
      <c r="L184" s="927"/>
      <c r="M184" s="929">
        <f t="shared" si="19"/>
        <v>0</v>
      </c>
      <c r="N184" s="930">
        <f t="shared" si="17"/>
        <v>0</v>
      </c>
      <c r="O184" s="931"/>
      <c r="P184" s="932"/>
      <c r="Q184" s="927"/>
      <c r="R184" s="933"/>
      <c r="S184" s="903" t="s">
        <v>943</v>
      </c>
      <c r="T184" s="901"/>
      <c r="U184" s="901"/>
      <c r="V184" s="901"/>
      <c r="W184" s="901"/>
    </row>
    <row r="185" spans="1:23" s="888" customFormat="1" ht="25.5" x14ac:dyDescent="0.2">
      <c r="B185" s="947" t="s">
        <v>1026</v>
      </c>
      <c r="C185" s="925" t="s">
        <v>247</v>
      </c>
      <c r="D185" s="925" t="s">
        <v>247</v>
      </c>
      <c r="E185" s="926">
        <v>4000000</v>
      </c>
      <c r="F185" s="927"/>
      <c r="G185" s="927">
        <v>4000000</v>
      </c>
      <c r="H185" s="927">
        <v>2500000</v>
      </c>
      <c r="I185" s="928"/>
      <c r="J185" s="927"/>
      <c r="K185" s="927">
        <f t="shared" si="20"/>
        <v>6500000</v>
      </c>
      <c r="L185" s="927"/>
      <c r="M185" s="929">
        <f t="shared" si="19"/>
        <v>-2500000</v>
      </c>
      <c r="N185" s="930">
        <f t="shared" si="17"/>
        <v>-2500000</v>
      </c>
      <c r="O185" s="931"/>
      <c r="P185" s="932"/>
      <c r="Q185" s="927"/>
      <c r="R185" s="933"/>
      <c r="S185" s="903" t="s">
        <v>943</v>
      </c>
      <c r="T185" s="901"/>
      <c r="U185" s="901"/>
      <c r="V185" s="901"/>
      <c r="W185" s="901"/>
    </row>
    <row r="186" spans="1:23" s="888" customFormat="1" ht="25.5" x14ac:dyDescent="0.2">
      <c r="B186" s="947" t="s">
        <v>1026</v>
      </c>
      <c r="C186" s="925" t="s">
        <v>818</v>
      </c>
      <c r="D186" s="925" t="s">
        <v>127</v>
      </c>
      <c r="E186" s="926">
        <v>2500000</v>
      </c>
      <c r="F186" s="927"/>
      <c r="G186" s="927">
        <v>2500000</v>
      </c>
      <c r="H186" s="927"/>
      <c r="I186" s="928"/>
      <c r="J186" s="927"/>
      <c r="K186" s="927">
        <f t="shared" si="20"/>
        <v>2500000</v>
      </c>
      <c r="L186" s="927"/>
      <c r="M186" s="929">
        <f t="shared" si="19"/>
        <v>0</v>
      </c>
      <c r="N186" s="930">
        <f t="shared" si="17"/>
        <v>0</v>
      </c>
      <c r="O186" s="931"/>
      <c r="P186" s="932"/>
      <c r="Q186" s="927"/>
      <c r="R186" s="933"/>
      <c r="S186" s="903"/>
      <c r="T186" s="901"/>
      <c r="U186" s="901"/>
      <c r="V186" s="901"/>
      <c r="W186" s="901"/>
    </row>
    <row r="187" spans="1:23" s="888" customFormat="1" ht="25.5" x14ac:dyDescent="0.2">
      <c r="B187" s="947" t="s">
        <v>1026</v>
      </c>
      <c r="C187" s="925" t="s">
        <v>170</v>
      </c>
      <c r="D187" s="925" t="s">
        <v>171</v>
      </c>
      <c r="E187" s="926"/>
      <c r="F187" s="927">
        <v>2267500</v>
      </c>
      <c r="G187" s="927">
        <v>2267500</v>
      </c>
      <c r="H187" s="927"/>
      <c r="I187" s="928"/>
      <c r="J187" s="927"/>
      <c r="K187" s="927">
        <f t="shared" si="20"/>
        <v>2267500</v>
      </c>
      <c r="L187" s="927"/>
      <c r="M187" s="929">
        <f t="shared" si="19"/>
        <v>0</v>
      </c>
      <c r="N187" s="930">
        <f t="shared" si="17"/>
        <v>0</v>
      </c>
      <c r="O187" s="931"/>
      <c r="P187" s="932"/>
      <c r="Q187" s="927"/>
      <c r="R187" s="933"/>
      <c r="S187" s="903" t="s">
        <v>171</v>
      </c>
      <c r="T187" s="901"/>
      <c r="U187" s="901"/>
      <c r="V187" s="901"/>
      <c r="W187" s="901"/>
    </row>
    <row r="188" spans="1:23" s="888" customFormat="1" ht="25.5" x14ac:dyDescent="0.2">
      <c r="B188" s="947" t="s">
        <v>1026</v>
      </c>
      <c r="C188" s="925" t="s">
        <v>107</v>
      </c>
      <c r="D188" s="925" t="s">
        <v>108</v>
      </c>
      <c r="E188" s="926">
        <v>11280000</v>
      </c>
      <c r="F188" s="927"/>
      <c r="G188" s="927">
        <v>11280000</v>
      </c>
      <c r="H188" s="927"/>
      <c r="I188" s="928"/>
      <c r="J188" s="927"/>
      <c r="K188" s="927">
        <f t="shared" si="20"/>
        <v>11280000</v>
      </c>
      <c r="L188" s="927"/>
      <c r="M188" s="929">
        <f t="shared" si="19"/>
        <v>0</v>
      </c>
      <c r="N188" s="930">
        <f t="shared" si="17"/>
        <v>0</v>
      </c>
      <c r="O188" s="931"/>
      <c r="P188" s="932"/>
      <c r="Q188" s="927"/>
      <c r="R188" s="933"/>
      <c r="S188" s="903"/>
      <c r="T188" s="901"/>
      <c r="U188" s="901"/>
      <c r="V188" s="901"/>
      <c r="W188" s="901"/>
    </row>
    <row r="189" spans="1:23" s="888" customFormat="1" ht="25.5" x14ac:dyDescent="0.2">
      <c r="B189" s="947" t="s">
        <v>1026</v>
      </c>
      <c r="C189" s="925" t="s">
        <v>261</v>
      </c>
      <c r="D189" s="925" t="s">
        <v>695</v>
      </c>
      <c r="E189" s="926">
        <v>43659000</v>
      </c>
      <c r="F189" s="927">
        <v>41283000</v>
      </c>
      <c r="G189" s="927">
        <v>27783000</v>
      </c>
      <c r="H189" s="927">
        <v>13500000</v>
      </c>
      <c r="I189" s="928"/>
      <c r="J189" s="927"/>
      <c r="K189" s="927">
        <f t="shared" si="20"/>
        <v>41283000</v>
      </c>
      <c r="L189" s="927"/>
      <c r="M189" s="929">
        <f t="shared" si="19"/>
        <v>0</v>
      </c>
      <c r="N189" s="930">
        <f t="shared" si="17"/>
        <v>0</v>
      </c>
      <c r="O189" s="931" t="s">
        <v>819</v>
      </c>
      <c r="P189" s="932">
        <v>43906</v>
      </c>
      <c r="Q189" s="927"/>
      <c r="R189" s="933"/>
      <c r="S189" s="903" t="s">
        <v>943</v>
      </c>
      <c r="T189" s="901"/>
      <c r="U189" s="901"/>
      <c r="V189" s="901"/>
      <c r="W189" s="901"/>
    </row>
    <row r="190" spans="1:23" s="888" customFormat="1" ht="25.5" x14ac:dyDescent="0.2">
      <c r="B190" s="947" t="s">
        <v>1026</v>
      </c>
      <c r="C190" s="925" t="s">
        <v>394</v>
      </c>
      <c r="D190" s="925" t="s">
        <v>162</v>
      </c>
      <c r="E190" s="926">
        <v>13000000</v>
      </c>
      <c r="F190" s="927"/>
      <c r="G190" s="927">
        <v>13000000</v>
      </c>
      <c r="H190" s="927"/>
      <c r="I190" s="928"/>
      <c r="J190" s="927"/>
      <c r="K190" s="927">
        <f t="shared" si="20"/>
        <v>13000000</v>
      </c>
      <c r="L190" s="927"/>
      <c r="M190" s="929">
        <f t="shared" si="19"/>
        <v>0</v>
      </c>
      <c r="N190" s="930">
        <f t="shared" si="17"/>
        <v>0</v>
      </c>
      <c r="O190" s="931"/>
      <c r="P190" s="932"/>
      <c r="Q190" s="927"/>
      <c r="R190" s="933"/>
      <c r="S190" s="903"/>
      <c r="T190" s="901"/>
      <c r="U190" s="901"/>
      <c r="V190" s="901"/>
      <c r="W190" s="901"/>
    </row>
    <row r="191" spans="1:23" s="888" customFormat="1" ht="25.5" x14ac:dyDescent="0.2">
      <c r="B191" s="947" t="s">
        <v>1026</v>
      </c>
      <c r="C191" s="925" t="s">
        <v>1027</v>
      </c>
      <c r="D191" s="925" t="s">
        <v>1028</v>
      </c>
      <c r="E191" s="926">
        <v>3675266</v>
      </c>
      <c r="F191" s="927"/>
      <c r="G191" s="927">
        <v>3675266</v>
      </c>
      <c r="H191" s="927"/>
      <c r="I191" s="928"/>
      <c r="J191" s="927"/>
      <c r="K191" s="927">
        <f t="shared" si="20"/>
        <v>3675266</v>
      </c>
      <c r="L191" s="927"/>
      <c r="M191" s="929">
        <f t="shared" si="19"/>
        <v>0</v>
      </c>
      <c r="N191" s="930">
        <f t="shared" si="17"/>
        <v>0</v>
      </c>
      <c r="O191" s="931"/>
      <c r="P191" s="932"/>
      <c r="Q191" s="927"/>
      <c r="R191" s="933"/>
      <c r="S191" s="903"/>
      <c r="T191" s="901"/>
      <c r="U191" s="901"/>
      <c r="V191" s="901"/>
      <c r="W191" s="901"/>
    </row>
    <row r="192" spans="1:23" s="888" customFormat="1" ht="25.5" x14ac:dyDescent="0.2">
      <c r="B192" s="947" t="s">
        <v>1026</v>
      </c>
      <c r="C192" s="925" t="s">
        <v>1029</v>
      </c>
      <c r="D192" s="925" t="s">
        <v>1030</v>
      </c>
      <c r="E192" s="926">
        <v>1250000</v>
      </c>
      <c r="F192" s="927"/>
      <c r="G192" s="927">
        <v>1250000</v>
      </c>
      <c r="H192" s="927"/>
      <c r="I192" s="928"/>
      <c r="J192" s="927"/>
      <c r="K192" s="927">
        <f t="shared" si="20"/>
        <v>1250000</v>
      </c>
      <c r="L192" s="927"/>
      <c r="M192" s="929">
        <f t="shared" si="19"/>
        <v>0</v>
      </c>
      <c r="N192" s="930">
        <f t="shared" si="17"/>
        <v>0</v>
      </c>
      <c r="O192" s="931"/>
      <c r="P192" s="932"/>
      <c r="Q192" s="927"/>
      <c r="R192" s="933"/>
      <c r="S192" s="903"/>
      <c r="T192" s="901"/>
      <c r="U192" s="901"/>
      <c r="V192" s="901"/>
      <c r="W192" s="901"/>
    </row>
    <row r="193" spans="1:23" s="888" customFormat="1" ht="25.5" x14ac:dyDescent="0.2">
      <c r="B193" s="947" t="s">
        <v>1026</v>
      </c>
      <c r="C193" s="925" t="s">
        <v>947</v>
      </c>
      <c r="D193" s="925"/>
      <c r="E193" s="926"/>
      <c r="F193" s="927"/>
      <c r="G193" s="927">
        <f>U193</f>
        <v>8062500</v>
      </c>
      <c r="H193" s="927"/>
      <c r="I193" s="928"/>
      <c r="J193" s="927"/>
      <c r="K193" s="927">
        <f>SUM(G193:J193)</f>
        <v>8062500</v>
      </c>
      <c r="L193" s="927"/>
      <c r="M193" s="929">
        <f t="shared" si="19"/>
        <v>-8062500</v>
      </c>
      <c r="N193" s="930">
        <f t="shared" si="17"/>
        <v>-8062500</v>
      </c>
      <c r="O193" s="931"/>
      <c r="P193" s="932"/>
      <c r="Q193" s="927"/>
      <c r="R193" s="933"/>
      <c r="S193" s="903"/>
      <c r="T193" s="901" t="s">
        <v>948</v>
      </c>
      <c r="U193" s="901">
        <f>SUM(U179:U190)</f>
        <v>8062500</v>
      </c>
      <c r="V193" s="901"/>
      <c r="W193" s="901"/>
    </row>
    <row r="194" spans="1:23" s="906" customFormat="1" ht="25.5" x14ac:dyDescent="0.2">
      <c r="B194" s="935" t="s">
        <v>997</v>
      </c>
      <c r="C194" s="957" t="s">
        <v>1031</v>
      </c>
      <c r="D194" s="937"/>
      <c r="E194" s="938"/>
      <c r="F194" s="939"/>
      <c r="G194" s="939"/>
      <c r="H194" s="939"/>
      <c r="I194" s="940"/>
      <c r="J194" s="939"/>
      <c r="K194" s="950">
        <f>SUM(K178:K193)</f>
        <v>262857764</v>
      </c>
      <c r="L194" s="950">
        <f>SUM(L178:L193)</f>
        <v>0</v>
      </c>
      <c r="M194" s="950">
        <f>SUM(M178:M193)</f>
        <v>-10562500</v>
      </c>
      <c r="N194" s="942">
        <f>SUM(N178:N193)</f>
        <v>-10562500</v>
      </c>
      <c r="O194" s="943"/>
      <c r="P194" s="944"/>
      <c r="Q194" s="939"/>
      <c r="R194" s="945"/>
      <c r="S194" s="908"/>
      <c r="T194" s="909"/>
      <c r="U194" s="909"/>
      <c r="V194" s="909"/>
      <c r="W194" s="909"/>
    </row>
    <row r="195" spans="1:23" s="888" customFormat="1" ht="12.75" x14ac:dyDescent="0.2">
      <c r="A195" s="888">
        <v>10</v>
      </c>
      <c r="B195" s="947" t="s">
        <v>1032</v>
      </c>
      <c r="C195" s="925" t="s">
        <v>175</v>
      </c>
      <c r="D195" s="925" t="s">
        <v>416</v>
      </c>
      <c r="E195" s="926">
        <v>1100000</v>
      </c>
      <c r="F195" s="927">
        <v>1100000</v>
      </c>
      <c r="G195" s="927">
        <v>1100000</v>
      </c>
      <c r="H195" s="927"/>
      <c r="I195" s="928"/>
      <c r="J195" s="927"/>
      <c r="K195" s="927">
        <f>SUM(G195:J195)</f>
        <v>1100000</v>
      </c>
      <c r="L195" s="927"/>
      <c r="M195" s="929">
        <f t="shared" ref="M195:M223" si="21">IF(F195="",E195-K195-L195,F195-K195-L195)</f>
        <v>0</v>
      </c>
      <c r="N195" s="930">
        <f t="shared" si="17"/>
        <v>0</v>
      </c>
      <c r="O195" s="931"/>
      <c r="P195" s="932"/>
      <c r="Q195" s="927"/>
      <c r="R195" s="933"/>
      <c r="S195" s="903" t="s">
        <v>943</v>
      </c>
      <c r="T195" s="901" t="s">
        <v>822</v>
      </c>
      <c r="U195" s="901"/>
      <c r="V195" s="901"/>
      <c r="W195" s="901"/>
    </row>
    <row r="196" spans="1:23" s="888" customFormat="1" ht="12.75" x14ac:dyDescent="0.2">
      <c r="B196" s="947" t="s">
        <v>1032</v>
      </c>
      <c r="C196" s="925" t="s">
        <v>823</v>
      </c>
      <c r="D196" s="925" t="s">
        <v>416</v>
      </c>
      <c r="E196" s="926">
        <v>1904000</v>
      </c>
      <c r="F196" s="927"/>
      <c r="G196" s="927">
        <v>1904000</v>
      </c>
      <c r="H196" s="927"/>
      <c r="I196" s="928"/>
      <c r="J196" s="927"/>
      <c r="K196" s="927">
        <f t="shared" ref="K196:K223" si="22">SUM(G196:J196)</f>
        <v>1904000</v>
      </c>
      <c r="L196" s="927"/>
      <c r="M196" s="929">
        <f t="shared" si="21"/>
        <v>0</v>
      </c>
      <c r="N196" s="930">
        <f t="shared" si="17"/>
        <v>0</v>
      </c>
      <c r="O196" s="931"/>
      <c r="P196" s="932"/>
      <c r="Q196" s="927"/>
      <c r="R196" s="933"/>
      <c r="S196" s="903" t="s">
        <v>943</v>
      </c>
      <c r="T196" s="901" t="s">
        <v>1003</v>
      </c>
      <c r="U196" s="901">
        <v>900000</v>
      </c>
      <c r="V196" s="901"/>
      <c r="W196" s="901"/>
    </row>
    <row r="197" spans="1:23" s="888" customFormat="1" ht="25.5" x14ac:dyDescent="0.2">
      <c r="B197" s="947" t="s">
        <v>1032</v>
      </c>
      <c r="C197" s="925" t="s">
        <v>394</v>
      </c>
      <c r="D197" s="925" t="s">
        <v>824</v>
      </c>
      <c r="E197" s="926">
        <v>21600000</v>
      </c>
      <c r="F197" s="927"/>
      <c r="G197" s="927">
        <v>16600000</v>
      </c>
      <c r="H197" s="927">
        <v>5000000</v>
      </c>
      <c r="I197" s="928"/>
      <c r="J197" s="927"/>
      <c r="K197" s="927">
        <f t="shared" si="22"/>
        <v>21600000</v>
      </c>
      <c r="L197" s="927"/>
      <c r="M197" s="929">
        <f t="shared" si="21"/>
        <v>0</v>
      </c>
      <c r="N197" s="930">
        <f t="shared" si="17"/>
        <v>0</v>
      </c>
      <c r="O197" s="931"/>
      <c r="P197" s="932"/>
      <c r="Q197" s="927"/>
      <c r="R197" s="933"/>
      <c r="S197" s="903"/>
      <c r="T197" s="901" t="s">
        <v>1004</v>
      </c>
      <c r="U197" s="901">
        <v>2400000</v>
      </c>
      <c r="V197" s="901"/>
      <c r="W197" s="901"/>
    </row>
    <row r="198" spans="1:23" s="888" customFormat="1" ht="12.75" x14ac:dyDescent="0.2">
      <c r="B198" s="947" t="s">
        <v>1032</v>
      </c>
      <c r="C198" s="925" t="s">
        <v>31</v>
      </c>
      <c r="D198" s="925" t="s">
        <v>825</v>
      </c>
      <c r="E198" s="926">
        <v>7140000</v>
      </c>
      <c r="F198" s="927">
        <v>19774000</v>
      </c>
      <c r="G198" s="927">
        <v>7140000</v>
      </c>
      <c r="H198" s="927">
        <v>12634000</v>
      </c>
      <c r="I198" s="928"/>
      <c r="J198" s="927"/>
      <c r="K198" s="927">
        <f t="shared" si="22"/>
        <v>19774000</v>
      </c>
      <c r="L198" s="927"/>
      <c r="M198" s="929">
        <f t="shared" si="21"/>
        <v>0</v>
      </c>
      <c r="N198" s="930">
        <f t="shared" si="17"/>
        <v>0</v>
      </c>
      <c r="O198" s="931"/>
      <c r="P198" s="932"/>
      <c r="Q198" s="927"/>
      <c r="R198" s="933"/>
      <c r="S198" s="903"/>
      <c r="T198" s="901" t="s">
        <v>1018</v>
      </c>
      <c r="U198" s="901">
        <v>2700000</v>
      </c>
      <c r="V198" s="901"/>
      <c r="W198" s="901"/>
    </row>
    <row r="199" spans="1:23" s="888" customFormat="1" ht="12.75" x14ac:dyDescent="0.2">
      <c r="B199" s="947" t="s">
        <v>1032</v>
      </c>
      <c r="C199" s="925" t="s">
        <v>50</v>
      </c>
      <c r="D199" s="925" t="s">
        <v>61</v>
      </c>
      <c r="E199" s="926">
        <v>78936000</v>
      </c>
      <c r="F199" s="927"/>
      <c r="G199" s="927">
        <v>38918000</v>
      </c>
      <c r="H199" s="927">
        <v>40018000</v>
      </c>
      <c r="I199" s="928"/>
      <c r="J199" s="927"/>
      <c r="K199" s="927">
        <f t="shared" si="22"/>
        <v>78936000</v>
      </c>
      <c r="L199" s="927"/>
      <c r="M199" s="929">
        <f t="shared" si="21"/>
        <v>0</v>
      </c>
      <c r="N199" s="930">
        <f t="shared" si="17"/>
        <v>0</v>
      </c>
      <c r="O199" s="931"/>
      <c r="P199" s="932"/>
      <c r="Q199" s="927"/>
      <c r="R199" s="933"/>
      <c r="S199" s="903" t="s">
        <v>943</v>
      </c>
      <c r="T199" s="901" t="s">
        <v>1019</v>
      </c>
      <c r="U199" s="901">
        <v>1800000</v>
      </c>
      <c r="V199" s="901"/>
      <c r="W199" s="901"/>
    </row>
    <row r="200" spans="1:23" s="888" customFormat="1" ht="12.75" x14ac:dyDescent="0.2">
      <c r="B200" s="947" t="s">
        <v>1032</v>
      </c>
      <c r="C200" s="925" t="s">
        <v>50</v>
      </c>
      <c r="D200" s="925" t="s">
        <v>323</v>
      </c>
      <c r="E200" s="926">
        <v>24472800</v>
      </c>
      <c r="F200" s="927"/>
      <c r="G200" s="927">
        <v>17130960</v>
      </c>
      <c r="H200" s="927">
        <v>7341840</v>
      </c>
      <c r="I200" s="928"/>
      <c r="J200" s="927"/>
      <c r="K200" s="927">
        <f t="shared" si="22"/>
        <v>24472800</v>
      </c>
      <c r="L200" s="927"/>
      <c r="M200" s="929">
        <f t="shared" si="21"/>
        <v>0</v>
      </c>
      <c r="N200" s="930">
        <f t="shared" si="17"/>
        <v>0</v>
      </c>
      <c r="O200" s="931" t="s">
        <v>827</v>
      </c>
      <c r="P200" s="932"/>
      <c r="Q200" s="927"/>
      <c r="R200" s="933"/>
      <c r="S200" s="903" t="s">
        <v>943</v>
      </c>
      <c r="T200" s="901" t="s">
        <v>1016</v>
      </c>
      <c r="U200" s="901">
        <v>1032000</v>
      </c>
      <c r="V200" s="901"/>
      <c r="W200" s="901"/>
    </row>
    <row r="201" spans="1:23" s="888" customFormat="1" ht="25.5" x14ac:dyDescent="0.2">
      <c r="B201" s="947" t="s">
        <v>1032</v>
      </c>
      <c r="C201" s="925" t="s">
        <v>828</v>
      </c>
      <c r="D201" s="925" t="s">
        <v>829</v>
      </c>
      <c r="E201" s="934">
        <f>K201</f>
        <v>294525</v>
      </c>
      <c r="F201" s="927"/>
      <c r="G201" s="927">
        <v>294525</v>
      </c>
      <c r="H201" s="927"/>
      <c r="I201" s="928"/>
      <c r="J201" s="927"/>
      <c r="K201" s="927">
        <f t="shared" si="22"/>
        <v>294525</v>
      </c>
      <c r="L201" s="927"/>
      <c r="M201" s="929">
        <f t="shared" si="21"/>
        <v>0</v>
      </c>
      <c r="N201" s="930">
        <f t="shared" si="17"/>
        <v>0</v>
      </c>
      <c r="O201" s="931"/>
      <c r="P201" s="932"/>
      <c r="Q201" s="927"/>
      <c r="R201" s="933"/>
      <c r="S201" s="903"/>
      <c r="T201" s="901" t="s">
        <v>1020</v>
      </c>
      <c r="U201" s="901">
        <v>300000</v>
      </c>
      <c r="V201" s="901"/>
      <c r="W201" s="901"/>
    </row>
    <row r="202" spans="1:23" s="888" customFormat="1" ht="25.5" x14ac:dyDescent="0.2">
      <c r="B202" s="947" t="s">
        <v>1032</v>
      </c>
      <c r="C202" s="925" t="s">
        <v>831</v>
      </c>
      <c r="D202" s="925" t="s">
        <v>526</v>
      </c>
      <c r="E202" s="934">
        <f>K202</f>
        <v>2000000</v>
      </c>
      <c r="F202" s="927"/>
      <c r="G202" s="927">
        <v>2000000</v>
      </c>
      <c r="H202" s="927"/>
      <c r="I202" s="928"/>
      <c r="J202" s="927"/>
      <c r="K202" s="927">
        <f t="shared" si="22"/>
        <v>2000000</v>
      </c>
      <c r="L202" s="927"/>
      <c r="M202" s="929">
        <f t="shared" si="21"/>
        <v>0</v>
      </c>
      <c r="N202" s="930">
        <f t="shared" si="17"/>
        <v>0</v>
      </c>
      <c r="O202" s="931"/>
      <c r="P202" s="932"/>
      <c r="Q202" s="927"/>
      <c r="R202" s="933"/>
      <c r="S202" s="903"/>
      <c r="T202" s="901" t="s">
        <v>1021</v>
      </c>
      <c r="U202" s="901">
        <v>1248000</v>
      </c>
      <c r="V202" s="901"/>
      <c r="W202" s="901"/>
    </row>
    <row r="203" spans="1:23" s="888" customFormat="1" ht="25.5" x14ac:dyDescent="0.2">
      <c r="B203" s="947" t="s">
        <v>1032</v>
      </c>
      <c r="C203" s="925" t="s">
        <v>92</v>
      </c>
      <c r="D203" s="925" t="s">
        <v>204</v>
      </c>
      <c r="E203" s="926">
        <v>56045000</v>
      </c>
      <c r="F203" s="927">
        <v>69982000</v>
      </c>
      <c r="G203" s="927">
        <v>15285000</v>
      </c>
      <c r="H203" s="927">
        <v>20380000</v>
      </c>
      <c r="I203" s="928">
        <v>34317000</v>
      </c>
      <c r="J203" s="927"/>
      <c r="K203" s="927">
        <f t="shared" si="22"/>
        <v>69982000</v>
      </c>
      <c r="L203" s="927"/>
      <c r="M203" s="929">
        <f t="shared" si="21"/>
        <v>0</v>
      </c>
      <c r="N203" s="930">
        <f t="shared" si="17"/>
        <v>0</v>
      </c>
      <c r="O203" s="931" t="s">
        <v>725</v>
      </c>
      <c r="P203" s="932"/>
      <c r="Q203" s="927"/>
      <c r="R203" s="933"/>
      <c r="S203" s="903" t="s">
        <v>943</v>
      </c>
      <c r="T203" s="901"/>
      <c r="U203" s="901"/>
      <c r="V203" s="901"/>
      <c r="W203" s="901"/>
    </row>
    <row r="204" spans="1:23" s="888" customFormat="1" ht="12.75" x14ac:dyDescent="0.2">
      <c r="B204" s="947" t="s">
        <v>1032</v>
      </c>
      <c r="C204" s="925" t="s">
        <v>99</v>
      </c>
      <c r="D204" s="925" t="s">
        <v>100</v>
      </c>
      <c r="E204" s="926">
        <v>139717600</v>
      </c>
      <c r="F204" s="927">
        <v>139717600</v>
      </c>
      <c r="G204" s="927">
        <v>41915280</v>
      </c>
      <c r="H204" s="927">
        <v>97802320</v>
      </c>
      <c r="I204" s="928"/>
      <c r="J204" s="927"/>
      <c r="K204" s="927">
        <f t="shared" si="22"/>
        <v>139717600</v>
      </c>
      <c r="L204" s="927"/>
      <c r="M204" s="929">
        <f t="shared" si="21"/>
        <v>0</v>
      </c>
      <c r="N204" s="930">
        <f t="shared" si="17"/>
        <v>0</v>
      </c>
      <c r="O204" s="931"/>
      <c r="P204" s="932"/>
      <c r="Q204" s="927"/>
      <c r="R204" s="933"/>
      <c r="S204" s="903" t="s">
        <v>943</v>
      </c>
      <c r="T204" s="901"/>
      <c r="U204" s="901"/>
      <c r="V204" s="901"/>
      <c r="W204" s="901"/>
    </row>
    <row r="205" spans="1:23" s="888" customFormat="1" ht="25.5" x14ac:dyDescent="0.2">
      <c r="B205" s="947" t="s">
        <v>1032</v>
      </c>
      <c r="C205" s="925" t="s">
        <v>514</v>
      </c>
      <c r="D205" s="925" t="s">
        <v>114</v>
      </c>
      <c r="E205" s="926">
        <v>6714000</v>
      </c>
      <c r="F205" s="927"/>
      <c r="G205" s="927">
        <v>6714000</v>
      </c>
      <c r="H205" s="927"/>
      <c r="I205" s="928"/>
      <c r="J205" s="927"/>
      <c r="K205" s="927">
        <f t="shared" si="22"/>
        <v>6714000</v>
      </c>
      <c r="L205" s="927"/>
      <c r="M205" s="929">
        <f t="shared" si="21"/>
        <v>0</v>
      </c>
      <c r="N205" s="930">
        <f t="shared" ref="N205:N268" si="23">IF($F205="",($E205-$K205),($F205-$K205))</f>
        <v>0</v>
      </c>
      <c r="O205" s="931"/>
      <c r="P205" s="932"/>
      <c r="Q205" s="927"/>
      <c r="R205" s="933"/>
      <c r="S205" s="903" t="s">
        <v>957</v>
      </c>
      <c r="T205" s="901"/>
      <c r="U205" s="901"/>
      <c r="V205" s="901"/>
      <c r="W205" s="901"/>
    </row>
    <row r="206" spans="1:23" s="888" customFormat="1" ht="12.75" x14ac:dyDescent="0.2">
      <c r="B206" s="947" t="s">
        <v>1032</v>
      </c>
      <c r="C206" s="925" t="s">
        <v>107</v>
      </c>
      <c r="D206" s="925" t="s">
        <v>341</v>
      </c>
      <c r="E206" s="926">
        <v>4800000</v>
      </c>
      <c r="F206" s="927">
        <v>4800000</v>
      </c>
      <c r="G206" s="927">
        <v>2800000</v>
      </c>
      <c r="H206" s="927">
        <v>2000000</v>
      </c>
      <c r="I206" s="928"/>
      <c r="J206" s="927"/>
      <c r="K206" s="927">
        <f t="shared" si="22"/>
        <v>4800000</v>
      </c>
      <c r="L206" s="927"/>
      <c r="M206" s="929">
        <f t="shared" si="21"/>
        <v>0</v>
      </c>
      <c r="N206" s="930">
        <f t="shared" si="23"/>
        <v>0</v>
      </c>
      <c r="O206" s="931"/>
      <c r="P206" s="932"/>
      <c r="Q206" s="927"/>
      <c r="R206" s="933"/>
      <c r="S206" s="903"/>
      <c r="T206" s="901"/>
      <c r="U206" s="901"/>
      <c r="V206" s="901"/>
      <c r="W206" s="901"/>
    </row>
    <row r="207" spans="1:23" s="888" customFormat="1" ht="12.75" x14ac:dyDescent="0.2">
      <c r="B207" s="947" t="s">
        <v>1032</v>
      </c>
      <c r="C207" s="925" t="s">
        <v>834</v>
      </c>
      <c r="D207" s="925" t="s">
        <v>273</v>
      </c>
      <c r="E207" s="926">
        <v>8566950</v>
      </c>
      <c r="F207" s="927">
        <v>20546400</v>
      </c>
      <c r="G207" s="927">
        <v>8566950</v>
      </c>
      <c r="H207" s="927">
        <v>11980400</v>
      </c>
      <c r="I207" s="928">
        <v>-950</v>
      </c>
      <c r="J207" s="927"/>
      <c r="K207" s="927">
        <f t="shared" si="22"/>
        <v>20546400</v>
      </c>
      <c r="L207" s="927"/>
      <c r="M207" s="929">
        <f t="shared" si="21"/>
        <v>0</v>
      </c>
      <c r="N207" s="930">
        <f t="shared" si="23"/>
        <v>0</v>
      </c>
      <c r="O207" s="931"/>
      <c r="P207" s="932"/>
      <c r="Q207" s="927"/>
      <c r="R207" s="933"/>
      <c r="S207" s="903"/>
      <c r="T207" s="901"/>
      <c r="U207" s="901"/>
      <c r="V207" s="901"/>
      <c r="W207" s="901"/>
    </row>
    <row r="208" spans="1:23" s="888" customFormat="1" ht="25.5" x14ac:dyDescent="0.2">
      <c r="B208" s="947" t="s">
        <v>1032</v>
      </c>
      <c r="C208" s="925" t="s">
        <v>835</v>
      </c>
      <c r="D208" s="925" t="s">
        <v>836</v>
      </c>
      <c r="E208" s="926">
        <v>3696000</v>
      </c>
      <c r="F208" s="927"/>
      <c r="G208" s="927">
        <v>3696000</v>
      </c>
      <c r="H208" s="927"/>
      <c r="I208" s="928"/>
      <c r="J208" s="927"/>
      <c r="K208" s="927">
        <f t="shared" si="22"/>
        <v>3696000</v>
      </c>
      <c r="L208" s="927"/>
      <c r="M208" s="929">
        <f t="shared" si="21"/>
        <v>0</v>
      </c>
      <c r="N208" s="930">
        <f t="shared" si="23"/>
        <v>0</v>
      </c>
      <c r="O208" s="931"/>
      <c r="P208" s="932"/>
      <c r="Q208" s="927"/>
      <c r="R208" s="933"/>
      <c r="S208" s="903" t="s">
        <v>1033</v>
      </c>
      <c r="T208" s="901"/>
      <c r="U208" s="901"/>
      <c r="V208" s="901"/>
      <c r="W208" s="901"/>
    </row>
    <row r="209" spans="2:19" s="901" customFormat="1" ht="12.75" x14ac:dyDescent="0.2">
      <c r="B209" s="947" t="s">
        <v>1032</v>
      </c>
      <c r="C209" s="925" t="s">
        <v>838</v>
      </c>
      <c r="D209" s="925"/>
      <c r="E209" s="926">
        <v>1440750</v>
      </c>
      <c r="F209" s="927"/>
      <c r="G209" s="927">
        <v>1440750</v>
      </c>
      <c r="H209" s="927"/>
      <c r="I209" s="928"/>
      <c r="J209" s="927"/>
      <c r="K209" s="927">
        <f t="shared" si="22"/>
        <v>1440750</v>
      </c>
      <c r="L209" s="927"/>
      <c r="M209" s="929">
        <f t="shared" si="21"/>
        <v>0</v>
      </c>
      <c r="N209" s="930">
        <f t="shared" si="23"/>
        <v>0</v>
      </c>
      <c r="O209" s="931"/>
      <c r="P209" s="932"/>
      <c r="Q209" s="927"/>
      <c r="R209" s="933"/>
      <c r="S209" s="903"/>
    </row>
    <row r="210" spans="2:19" s="901" customFormat="1" ht="12.75" x14ac:dyDescent="0.2">
      <c r="B210" s="947" t="s">
        <v>1032</v>
      </c>
      <c r="C210" s="925" t="s">
        <v>839</v>
      </c>
      <c r="D210" s="925" t="s">
        <v>840</v>
      </c>
      <c r="E210" s="926"/>
      <c r="F210" s="927">
        <v>3824000</v>
      </c>
      <c r="G210" s="927">
        <v>3824000</v>
      </c>
      <c r="H210" s="927"/>
      <c r="I210" s="928"/>
      <c r="J210" s="927"/>
      <c r="K210" s="927">
        <f t="shared" si="22"/>
        <v>3824000</v>
      </c>
      <c r="L210" s="927"/>
      <c r="M210" s="929">
        <f t="shared" si="21"/>
        <v>0</v>
      </c>
      <c r="N210" s="930">
        <f t="shared" si="23"/>
        <v>0</v>
      </c>
      <c r="O210" s="931"/>
      <c r="P210" s="932"/>
      <c r="Q210" s="927"/>
      <c r="R210" s="933"/>
      <c r="S210" s="903" t="s">
        <v>943</v>
      </c>
    </row>
    <row r="211" spans="2:19" s="901" customFormat="1" ht="25.5" x14ac:dyDescent="0.2">
      <c r="B211" s="947" t="s">
        <v>1032</v>
      </c>
      <c r="C211" s="925" t="s">
        <v>257</v>
      </c>
      <c r="D211" s="925" t="s">
        <v>286</v>
      </c>
      <c r="E211" s="926"/>
      <c r="F211" s="927">
        <v>3859649</v>
      </c>
      <c r="G211" s="927">
        <v>3859649</v>
      </c>
      <c r="H211" s="927"/>
      <c r="I211" s="928"/>
      <c r="J211" s="927"/>
      <c r="K211" s="927">
        <f t="shared" si="22"/>
        <v>3859649</v>
      </c>
      <c r="L211" s="927"/>
      <c r="M211" s="929">
        <f t="shared" si="21"/>
        <v>0</v>
      </c>
      <c r="N211" s="930">
        <f t="shared" si="23"/>
        <v>0</v>
      </c>
      <c r="O211" s="931"/>
      <c r="P211" s="932"/>
      <c r="Q211" s="927"/>
      <c r="R211" s="933"/>
      <c r="S211" s="903"/>
    </row>
    <row r="212" spans="2:19" s="901" customFormat="1" ht="25.5" x14ac:dyDescent="0.2">
      <c r="B212" s="947" t="s">
        <v>1032</v>
      </c>
      <c r="C212" s="925" t="s">
        <v>769</v>
      </c>
      <c r="D212" s="925" t="s">
        <v>229</v>
      </c>
      <c r="E212" s="926">
        <v>14018000</v>
      </c>
      <c r="F212" s="927"/>
      <c r="G212" s="927">
        <v>14018000</v>
      </c>
      <c r="H212" s="927"/>
      <c r="I212" s="928"/>
      <c r="J212" s="927"/>
      <c r="K212" s="927">
        <f t="shared" si="22"/>
        <v>14018000</v>
      </c>
      <c r="L212" s="927"/>
      <c r="M212" s="929">
        <f t="shared" si="21"/>
        <v>0</v>
      </c>
      <c r="N212" s="930">
        <f t="shared" si="23"/>
        <v>0</v>
      </c>
      <c r="O212" s="931" t="s">
        <v>844</v>
      </c>
      <c r="P212" s="932">
        <v>43915</v>
      </c>
      <c r="Q212" s="927"/>
      <c r="R212" s="933"/>
      <c r="S212" s="903" t="s">
        <v>943</v>
      </c>
    </row>
    <row r="213" spans="2:19" s="901" customFormat="1" ht="25.5" x14ac:dyDescent="0.2">
      <c r="B213" s="947" t="s">
        <v>1032</v>
      </c>
      <c r="C213" s="925" t="s">
        <v>845</v>
      </c>
      <c r="D213" s="925" t="s">
        <v>846</v>
      </c>
      <c r="E213" s="926">
        <v>13352000</v>
      </c>
      <c r="F213" s="927"/>
      <c r="G213" s="927">
        <v>13352000</v>
      </c>
      <c r="H213" s="927"/>
      <c r="I213" s="928"/>
      <c r="J213" s="927"/>
      <c r="K213" s="927">
        <f t="shared" si="22"/>
        <v>13352000</v>
      </c>
      <c r="L213" s="927"/>
      <c r="M213" s="929">
        <f t="shared" si="21"/>
        <v>0</v>
      </c>
      <c r="N213" s="930">
        <f t="shared" si="23"/>
        <v>0</v>
      </c>
      <c r="O213" s="931"/>
      <c r="P213" s="932"/>
      <c r="Q213" s="927"/>
      <c r="R213" s="933"/>
      <c r="S213" s="903" t="s">
        <v>1033</v>
      </c>
    </row>
    <row r="214" spans="2:19" s="901" customFormat="1" ht="25.5" x14ac:dyDescent="0.2">
      <c r="B214" s="947" t="s">
        <v>1032</v>
      </c>
      <c r="C214" s="925" t="s">
        <v>158</v>
      </c>
      <c r="D214" s="925" t="s">
        <v>441</v>
      </c>
      <c r="E214" s="926">
        <v>3542000</v>
      </c>
      <c r="F214" s="927"/>
      <c r="G214" s="927">
        <v>3542000</v>
      </c>
      <c r="H214" s="927"/>
      <c r="I214" s="928"/>
      <c r="J214" s="927"/>
      <c r="K214" s="927">
        <f t="shared" si="22"/>
        <v>3542000</v>
      </c>
      <c r="L214" s="927"/>
      <c r="M214" s="929">
        <f t="shared" si="21"/>
        <v>0</v>
      </c>
      <c r="N214" s="930">
        <f t="shared" si="23"/>
        <v>0</v>
      </c>
      <c r="O214" s="931"/>
      <c r="P214" s="932"/>
      <c r="Q214" s="927"/>
      <c r="R214" s="933"/>
      <c r="S214" s="903"/>
    </row>
    <row r="215" spans="2:19" s="901" customFormat="1" ht="12.75" x14ac:dyDescent="0.2">
      <c r="B215" s="947" t="s">
        <v>1032</v>
      </c>
      <c r="C215" s="925" t="s">
        <v>118</v>
      </c>
      <c r="D215" s="925" t="s">
        <v>301</v>
      </c>
      <c r="E215" s="926">
        <v>44855950</v>
      </c>
      <c r="F215" s="927"/>
      <c r="G215" s="927">
        <v>34855950</v>
      </c>
      <c r="H215" s="927">
        <v>10000000</v>
      </c>
      <c r="I215" s="928"/>
      <c r="J215" s="927"/>
      <c r="K215" s="927">
        <f t="shared" si="22"/>
        <v>44855950</v>
      </c>
      <c r="L215" s="927"/>
      <c r="M215" s="929">
        <f t="shared" si="21"/>
        <v>0</v>
      </c>
      <c r="N215" s="930">
        <f t="shared" si="23"/>
        <v>0</v>
      </c>
      <c r="O215" s="931"/>
      <c r="P215" s="932"/>
      <c r="Q215" s="927"/>
      <c r="R215" s="933"/>
      <c r="S215" s="903"/>
    </row>
    <row r="216" spans="2:19" s="901" customFormat="1" ht="12.75" x14ac:dyDescent="0.2">
      <c r="B216" s="947" t="s">
        <v>1032</v>
      </c>
      <c r="C216" s="925" t="s">
        <v>254</v>
      </c>
      <c r="D216" s="925" t="s">
        <v>299</v>
      </c>
      <c r="E216" s="926">
        <v>660000</v>
      </c>
      <c r="F216" s="927"/>
      <c r="G216" s="927">
        <v>660000</v>
      </c>
      <c r="H216" s="927"/>
      <c r="I216" s="928"/>
      <c r="J216" s="927"/>
      <c r="K216" s="927">
        <f t="shared" si="22"/>
        <v>660000</v>
      </c>
      <c r="L216" s="927"/>
      <c r="M216" s="929">
        <f t="shared" si="21"/>
        <v>0</v>
      </c>
      <c r="N216" s="930">
        <f t="shared" si="23"/>
        <v>0</v>
      </c>
      <c r="O216" s="931"/>
      <c r="P216" s="932"/>
      <c r="Q216" s="927"/>
      <c r="R216" s="933"/>
      <c r="S216" s="903"/>
    </row>
    <row r="217" spans="2:19" s="901" customFormat="1" ht="12.75" x14ac:dyDescent="0.2">
      <c r="B217" s="947" t="s">
        <v>1032</v>
      </c>
      <c r="C217" s="925" t="s">
        <v>170</v>
      </c>
      <c r="D217" s="925" t="s">
        <v>171</v>
      </c>
      <c r="E217" s="926"/>
      <c r="F217" s="927">
        <v>33332000</v>
      </c>
      <c r="G217" s="927">
        <v>33332000</v>
      </c>
      <c r="H217" s="927"/>
      <c r="I217" s="928"/>
      <c r="J217" s="927"/>
      <c r="K217" s="927">
        <f t="shared" si="22"/>
        <v>33332000</v>
      </c>
      <c r="L217" s="927"/>
      <c r="M217" s="929">
        <f t="shared" si="21"/>
        <v>0</v>
      </c>
      <c r="N217" s="930">
        <f t="shared" si="23"/>
        <v>0</v>
      </c>
      <c r="O217" s="931"/>
      <c r="P217" s="932"/>
      <c r="Q217" s="927"/>
      <c r="R217" s="933"/>
      <c r="S217" s="903" t="s">
        <v>171</v>
      </c>
    </row>
    <row r="218" spans="2:19" s="901" customFormat="1" ht="25.5" x14ac:dyDescent="0.2">
      <c r="B218" s="947" t="s">
        <v>1032</v>
      </c>
      <c r="C218" s="925" t="s">
        <v>250</v>
      </c>
      <c r="D218" s="925" t="s">
        <v>251</v>
      </c>
      <c r="E218" s="926">
        <v>5280000</v>
      </c>
      <c r="F218" s="927"/>
      <c r="G218" s="927">
        <v>5280000</v>
      </c>
      <c r="H218" s="927"/>
      <c r="I218" s="928"/>
      <c r="J218" s="927"/>
      <c r="K218" s="927">
        <f t="shared" si="22"/>
        <v>5280000</v>
      </c>
      <c r="L218" s="927"/>
      <c r="M218" s="929">
        <f t="shared" si="21"/>
        <v>0</v>
      </c>
      <c r="N218" s="930">
        <f t="shared" si="23"/>
        <v>0</v>
      </c>
      <c r="O218" s="931"/>
      <c r="P218" s="932"/>
      <c r="Q218" s="927"/>
      <c r="R218" s="933"/>
      <c r="S218" s="903" t="s">
        <v>943</v>
      </c>
    </row>
    <row r="219" spans="2:19" s="901" customFormat="1" ht="25.5" x14ac:dyDescent="0.2">
      <c r="B219" s="947" t="s">
        <v>1032</v>
      </c>
      <c r="C219" s="925" t="s">
        <v>849</v>
      </c>
      <c r="D219" s="925" t="s">
        <v>195</v>
      </c>
      <c r="E219" s="926">
        <v>2060000</v>
      </c>
      <c r="F219" s="927"/>
      <c r="G219" s="927">
        <v>2060000</v>
      </c>
      <c r="H219" s="927"/>
      <c r="I219" s="928"/>
      <c r="J219" s="927"/>
      <c r="K219" s="927">
        <f t="shared" si="22"/>
        <v>2060000</v>
      </c>
      <c r="L219" s="927"/>
      <c r="M219" s="929">
        <f t="shared" si="21"/>
        <v>0</v>
      </c>
      <c r="N219" s="930">
        <f t="shared" si="23"/>
        <v>0</v>
      </c>
      <c r="O219" s="931"/>
      <c r="P219" s="932"/>
      <c r="Q219" s="927"/>
      <c r="R219" s="933"/>
      <c r="S219" s="903"/>
    </row>
    <row r="220" spans="2:19" s="901" customFormat="1" ht="25.5" x14ac:dyDescent="0.2">
      <c r="B220" s="947" t="s">
        <v>1032</v>
      </c>
      <c r="C220" s="925" t="s">
        <v>257</v>
      </c>
      <c r="D220" s="925" t="s">
        <v>526</v>
      </c>
      <c r="E220" s="934">
        <f>K220</f>
        <v>8635500</v>
      </c>
      <c r="F220" s="927"/>
      <c r="G220" s="927">
        <v>7685000</v>
      </c>
      <c r="H220" s="927">
        <v>950500</v>
      </c>
      <c r="I220" s="928"/>
      <c r="J220" s="927"/>
      <c r="K220" s="927">
        <f t="shared" si="22"/>
        <v>8635500</v>
      </c>
      <c r="L220" s="927"/>
      <c r="M220" s="929">
        <f t="shared" si="21"/>
        <v>0</v>
      </c>
      <c r="N220" s="930">
        <f t="shared" si="23"/>
        <v>0</v>
      </c>
      <c r="O220" s="931"/>
      <c r="P220" s="932"/>
      <c r="Q220" s="927"/>
      <c r="R220" s="933"/>
      <c r="S220" s="903"/>
    </row>
    <row r="221" spans="2:19" s="901" customFormat="1" ht="25.5" x14ac:dyDescent="0.2">
      <c r="B221" s="947" t="s">
        <v>1032</v>
      </c>
      <c r="C221" s="925" t="s">
        <v>712</v>
      </c>
      <c r="D221" s="925" t="s">
        <v>956</v>
      </c>
      <c r="E221" s="926">
        <v>7568000</v>
      </c>
      <c r="F221" s="927"/>
      <c r="G221" s="946">
        <f>19004000-11436000</f>
        <v>7568000</v>
      </c>
      <c r="H221" s="927"/>
      <c r="I221" s="928"/>
      <c r="J221" s="927"/>
      <c r="K221" s="927">
        <f t="shared" si="22"/>
        <v>7568000</v>
      </c>
      <c r="L221" s="927"/>
      <c r="M221" s="929">
        <f t="shared" si="21"/>
        <v>0</v>
      </c>
      <c r="N221" s="930">
        <f t="shared" si="23"/>
        <v>0</v>
      </c>
      <c r="O221" s="931"/>
      <c r="P221" s="932"/>
      <c r="Q221" s="927"/>
      <c r="R221" s="933"/>
      <c r="S221" s="903"/>
    </row>
    <row r="222" spans="2:19" s="901" customFormat="1" ht="12.75" x14ac:dyDescent="0.2">
      <c r="B222" s="947" t="s">
        <v>1032</v>
      </c>
      <c r="C222" s="925" t="s">
        <v>1034</v>
      </c>
      <c r="D222" s="925" t="s">
        <v>1035</v>
      </c>
      <c r="E222" s="926">
        <v>1300000</v>
      </c>
      <c r="F222" s="927"/>
      <c r="G222" s="946">
        <v>1300000</v>
      </c>
      <c r="H222" s="927"/>
      <c r="I222" s="928"/>
      <c r="J222" s="927"/>
      <c r="K222" s="927">
        <f t="shared" si="22"/>
        <v>1300000</v>
      </c>
      <c r="L222" s="927"/>
      <c r="M222" s="929">
        <f t="shared" si="21"/>
        <v>0</v>
      </c>
      <c r="N222" s="930">
        <f t="shared" si="23"/>
        <v>0</v>
      </c>
      <c r="O222" s="931"/>
      <c r="P222" s="932"/>
      <c r="Q222" s="927"/>
      <c r="R222" s="933"/>
      <c r="S222" s="903"/>
    </row>
    <row r="223" spans="2:19" s="901" customFormat="1" ht="12.75" x14ac:dyDescent="0.2">
      <c r="B223" s="947" t="s">
        <v>1032</v>
      </c>
      <c r="C223" s="925" t="s">
        <v>1036</v>
      </c>
      <c r="D223" s="925" t="s">
        <v>1035</v>
      </c>
      <c r="E223" s="926">
        <v>9540000</v>
      </c>
      <c r="F223" s="927"/>
      <c r="G223" s="946">
        <v>9540000</v>
      </c>
      <c r="H223" s="927"/>
      <c r="I223" s="928"/>
      <c r="J223" s="927"/>
      <c r="K223" s="927">
        <f t="shared" si="22"/>
        <v>9540000</v>
      </c>
      <c r="L223" s="927"/>
      <c r="M223" s="929">
        <f t="shared" si="21"/>
        <v>0</v>
      </c>
      <c r="N223" s="930">
        <f t="shared" si="23"/>
        <v>0</v>
      </c>
      <c r="O223" s="931"/>
      <c r="P223" s="932"/>
      <c r="Q223" s="927"/>
      <c r="R223" s="933"/>
      <c r="S223" s="903"/>
    </row>
    <row r="224" spans="2:19" s="901" customFormat="1" ht="12.75" x14ac:dyDescent="0.2">
      <c r="B224" s="947"/>
      <c r="C224" s="925"/>
      <c r="D224" s="925"/>
      <c r="E224" s="926"/>
      <c r="F224" s="927"/>
      <c r="G224" s="946"/>
      <c r="H224" s="927"/>
      <c r="I224" s="928"/>
      <c r="J224" s="927"/>
      <c r="K224" s="927"/>
      <c r="L224" s="927"/>
      <c r="M224" s="929"/>
      <c r="N224" s="930">
        <f t="shared" si="23"/>
        <v>0</v>
      </c>
      <c r="O224" s="931"/>
      <c r="P224" s="932"/>
      <c r="Q224" s="927"/>
      <c r="R224" s="933"/>
      <c r="S224" s="903"/>
    </row>
    <row r="225" spans="1:23" s="888" customFormat="1" ht="12.75" x14ac:dyDescent="0.2">
      <c r="B225" s="947" t="s">
        <v>1032</v>
      </c>
      <c r="C225" s="925" t="s">
        <v>947</v>
      </c>
      <c r="D225" s="925"/>
      <c r="E225" s="926"/>
      <c r="F225" s="927"/>
      <c r="G225" s="927">
        <f>U225</f>
        <v>10380000</v>
      </c>
      <c r="H225" s="927"/>
      <c r="I225" s="928"/>
      <c r="J225" s="927"/>
      <c r="K225" s="927">
        <f>SUM(G225:J225)</f>
        <v>10380000</v>
      </c>
      <c r="L225" s="927"/>
      <c r="M225" s="929">
        <f>IF(F225="",E225-K225-L225,F225-K225-L225)</f>
        <v>-10380000</v>
      </c>
      <c r="N225" s="930">
        <f t="shared" si="23"/>
        <v>-10380000</v>
      </c>
      <c r="O225" s="931"/>
      <c r="P225" s="932"/>
      <c r="Q225" s="927"/>
      <c r="R225" s="933"/>
      <c r="S225" s="903"/>
      <c r="T225" s="901" t="s">
        <v>948</v>
      </c>
      <c r="U225" s="901">
        <f>SUM(U196:U221)</f>
        <v>10380000</v>
      </c>
      <c r="V225" s="901"/>
      <c r="W225" s="901"/>
    </row>
    <row r="226" spans="1:23" s="906" customFormat="1" ht="12.75" x14ac:dyDescent="0.2">
      <c r="B226" s="935" t="s">
        <v>949</v>
      </c>
      <c r="C226" s="936" t="s">
        <v>1032</v>
      </c>
      <c r="D226" s="937"/>
      <c r="E226" s="938"/>
      <c r="F226" s="939"/>
      <c r="G226" s="939"/>
      <c r="H226" s="939"/>
      <c r="I226" s="940"/>
      <c r="J226" s="939"/>
      <c r="K226" s="950">
        <f>SUM(K195:K225)</f>
        <v>559185174</v>
      </c>
      <c r="L226" s="950">
        <f>SUM(L195:L225)</f>
        <v>0</v>
      </c>
      <c r="M226" s="950">
        <f>SUM(M195:M225)</f>
        <v>-10380000</v>
      </c>
      <c r="N226" s="942">
        <f>SUM(N195:N225)</f>
        <v>-10380000</v>
      </c>
      <c r="O226" s="943"/>
      <c r="P226" s="944"/>
      <c r="Q226" s="939"/>
      <c r="R226" s="945"/>
      <c r="S226" s="908"/>
      <c r="T226" s="909"/>
      <c r="U226" s="909"/>
      <c r="V226" s="909"/>
      <c r="W226" s="909"/>
    </row>
    <row r="227" spans="1:23" s="888" customFormat="1" ht="12.75" x14ac:dyDescent="0.2">
      <c r="A227" s="888">
        <v>11</v>
      </c>
      <c r="B227" s="947" t="s">
        <v>1037</v>
      </c>
      <c r="C227" s="925" t="s">
        <v>175</v>
      </c>
      <c r="D227" s="925" t="s">
        <v>416</v>
      </c>
      <c r="E227" s="926">
        <v>1777333</v>
      </c>
      <c r="F227" s="927">
        <v>1777333</v>
      </c>
      <c r="G227" s="927">
        <v>1777333</v>
      </c>
      <c r="H227" s="927"/>
      <c r="I227" s="928"/>
      <c r="J227" s="927"/>
      <c r="K227" s="927">
        <f>SUM(G227:J227)</f>
        <v>1777333</v>
      </c>
      <c r="L227" s="927"/>
      <c r="M227" s="929">
        <f>IF(F227="",E227-K227-L227,F227-K227-L227)</f>
        <v>0</v>
      </c>
      <c r="N227" s="930">
        <f t="shared" si="23"/>
        <v>0</v>
      </c>
      <c r="O227" s="931"/>
      <c r="P227" s="932"/>
      <c r="Q227" s="927"/>
      <c r="R227" s="933"/>
      <c r="S227" s="903" t="s">
        <v>943</v>
      </c>
      <c r="T227" s="901" t="s">
        <v>852</v>
      </c>
      <c r="U227" s="901"/>
      <c r="V227" s="901"/>
      <c r="W227" s="901"/>
    </row>
    <row r="228" spans="1:23" s="888" customFormat="1" ht="25.5" x14ac:dyDescent="0.2">
      <c r="B228" s="947" t="s">
        <v>1037</v>
      </c>
      <c r="C228" s="925" t="s">
        <v>257</v>
      </c>
      <c r="D228" s="925" t="s">
        <v>286</v>
      </c>
      <c r="E228" s="934">
        <f>K228</f>
        <v>17548000</v>
      </c>
      <c r="F228" s="927"/>
      <c r="G228" s="927">
        <v>17548000</v>
      </c>
      <c r="H228" s="927"/>
      <c r="I228" s="928"/>
      <c r="J228" s="927"/>
      <c r="K228" s="927">
        <f>SUM(G228:J228)</f>
        <v>17548000</v>
      </c>
      <c r="L228" s="927"/>
      <c r="M228" s="929">
        <f t="shared" ref="M228:M260" si="24">IF(F228="",E228-K228-L228,F228-K228-L228)</f>
        <v>0</v>
      </c>
      <c r="N228" s="930">
        <f t="shared" si="23"/>
        <v>0</v>
      </c>
      <c r="O228" s="931"/>
      <c r="P228" s="932"/>
      <c r="Q228" s="927"/>
      <c r="R228" s="933"/>
      <c r="S228" s="903"/>
      <c r="T228" s="901" t="s">
        <v>1003</v>
      </c>
      <c r="U228" s="901">
        <v>3660000</v>
      </c>
      <c r="V228" s="901"/>
      <c r="W228" s="901"/>
    </row>
    <row r="229" spans="1:23" s="888" customFormat="1" ht="12.75" x14ac:dyDescent="0.2">
      <c r="B229" s="947" t="s">
        <v>1037</v>
      </c>
      <c r="C229" s="925" t="s">
        <v>31</v>
      </c>
      <c r="D229" s="925" t="s">
        <v>195</v>
      </c>
      <c r="E229" s="926">
        <v>123474500</v>
      </c>
      <c r="F229" s="927">
        <v>143590000</v>
      </c>
      <c r="G229" s="927">
        <v>30000000</v>
      </c>
      <c r="H229" s="927">
        <v>50000000</v>
      </c>
      <c r="I229" s="928">
        <v>63590000</v>
      </c>
      <c r="J229" s="927"/>
      <c r="K229" s="927">
        <f t="shared" ref="K229:K259" si="25">SUM(G229:J229)</f>
        <v>143590000</v>
      </c>
      <c r="L229" s="927"/>
      <c r="M229" s="929">
        <f t="shared" si="24"/>
        <v>0</v>
      </c>
      <c r="N229" s="930">
        <f t="shared" si="23"/>
        <v>0</v>
      </c>
      <c r="O229" s="931"/>
      <c r="P229" s="932"/>
      <c r="Q229" s="927"/>
      <c r="R229" s="933"/>
      <c r="S229" s="903"/>
      <c r="T229" s="901" t="s">
        <v>1004</v>
      </c>
      <c r="U229" s="901">
        <v>6160000</v>
      </c>
      <c r="V229" s="901"/>
      <c r="W229" s="901"/>
    </row>
    <row r="230" spans="1:23" s="888" customFormat="1" ht="12.75" x14ac:dyDescent="0.2">
      <c r="B230" s="947" t="s">
        <v>1037</v>
      </c>
      <c r="C230" s="925" t="s">
        <v>215</v>
      </c>
      <c r="D230" s="925" t="s">
        <v>853</v>
      </c>
      <c r="E230" s="926">
        <v>159541961</v>
      </c>
      <c r="F230" s="927">
        <v>173442227</v>
      </c>
      <c r="G230" s="927">
        <v>79770980</v>
      </c>
      <c r="H230" s="927">
        <v>93671247</v>
      </c>
      <c r="I230" s="928"/>
      <c r="J230" s="927"/>
      <c r="K230" s="927">
        <f t="shared" si="25"/>
        <v>173442227</v>
      </c>
      <c r="L230" s="927"/>
      <c r="M230" s="929">
        <f t="shared" si="24"/>
        <v>0</v>
      </c>
      <c r="N230" s="930">
        <f t="shared" si="23"/>
        <v>0</v>
      </c>
      <c r="O230" s="931"/>
      <c r="P230" s="932"/>
      <c r="Q230" s="927"/>
      <c r="R230" s="933"/>
      <c r="S230" s="903" t="s">
        <v>943</v>
      </c>
      <c r="T230" s="901" t="s">
        <v>1018</v>
      </c>
      <c r="U230" s="901">
        <v>4185000</v>
      </c>
      <c r="V230" s="901"/>
      <c r="W230" s="901"/>
    </row>
    <row r="231" spans="1:23" s="888" customFormat="1" ht="12.75" x14ac:dyDescent="0.2">
      <c r="B231" s="947" t="s">
        <v>1037</v>
      </c>
      <c r="C231" s="925" t="s">
        <v>427</v>
      </c>
      <c r="D231" s="925" t="s">
        <v>855</v>
      </c>
      <c r="E231" s="926">
        <v>106370000</v>
      </c>
      <c r="F231" s="927">
        <v>126164500</v>
      </c>
      <c r="G231" s="927">
        <v>31911000</v>
      </c>
      <c r="H231" s="927">
        <v>55844250</v>
      </c>
      <c r="I231" s="928">
        <v>38409250</v>
      </c>
      <c r="J231" s="927"/>
      <c r="K231" s="927">
        <f t="shared" si="25"/>
        <v>126164500</v>
      </c>
      <c r="L231" s="927"/>
      <c r="M231" s="929">
        <f t="shared" si="24"/>
        <v>0</v>
      </c>
      <c r="N231" s="930">
        <f t="shared" si="23"/>
        <v>0</v>
      </c>
      <c r="O231" s="931" t="s">
        <v>856</v>
      </c>
      <c r="P231" s="932">
        <v>43908</v>
      </c>
      <c r="Q231" s="927"/>
      <c r="R231" s="933"/>
      <c r="S231" s="903" t="s">
        <v>943</v>
      </c>
      <c r="T231" s="901" t="s">
        <v>1019</v>
      </c>
      <c r="U231" s="901">
        <v>4060000</v>
      </c>
      <c r="V231" s="901"/>
      <c r="W231" s="901"/>
    </row>
    <row r="232" spans="1:23" s="888" customFormat="1" ht="12.75" x14ac:dyDescent="0.2">
      <c r="B232" s="947" t="s">
        <v>1037</v>
      </c>
      <c r="C232" s="925" t="s">
        <v>155</v>
      </c>
      <c r="D232" s="925" t="s">
        <v>156</v>
      </c>
      <c r="E232" s="926"/>
      <c r="F232" s="927">
        <v>51683600</v>
      </c>
      <c r="G232" s="927">
        <v>4080000</v>
      </c>
      <c r="H232" s="927">
        <v>17200000</v>
      </c>
      <c r="I232" s="928">
        <v>30403600</v>
      </c>
      <c r="J232" s="927"/>
      <c r="K232" s="927">
        <f t="shared" si="25"/>
        <v>51683600</v>
      </c>
      <c r="L232" s="927"/>
      <c r="M232" s="929">
        <f t="shared" si="24"/>
        <v>0</v>
      </c>
      <c r="N232" s="930">
        <f t="shared" si="23"/>
        <v>0</v>
      </c>
      <c r="O232" s="931"/>
      <c r="P232" s="932"/>
      <c r="Q232" s="927"/>
      <c r="R232" s="933"/>
      <c r="S232" s="903"/>
      <c r="T232" s="901" t="s">
        <v>1016</v>
      </c>
      <c r="U232" s="901">
        <v>3031500</v>
      </c>
      <c r="V232" s="901"/>
      <c r="W232" s="901"/>
    </row>
    <row r="233" spans="1:23" s="888" customFormat="1" ht="25.5" x14ac:dyDescent="0.2">
      <c r="B233" s="947" t="s">
        <v>1037</v>
      </c>
      <c r="C233" s="925" t="s">
        <v>164</v>
      </c>
      <c r="D233" s="925" t="s">
        <v>165</v>
      </c>
      <c r="E233" s="926">
        <v>114900000</v>
      </c>
      <c r="F233" s="927">
        <v>174295000</v>
      </c>
      <c r="G233" s="927">
        <v>45960000</v>
      </c>
      <c r="H233" s="927">
        <v>71904000</v>
      </c>
      <c r="I233" s="928">
        <v>56431000</v>
      </c>
      <c r="J233" s="927"/>
      <c r="K233" s="927">
        <f t="shared" si="25"/>
        <v>174295000</v>
      </c>
      <c r="L233" s="927"/>
      <c r="M233" s="929">
        <f t="shared" si="24"/>
        <v>0</v>
      </c>
      <c r="N233" s="930">
        <f t="shared" si="23"/>
        <v>0</v>
      </c>
      <c r="O233" s="931"/>
      <c r="P233" s="932"/>
      <c r="Q233" s="927"/>
      <c r="R233" s="933"/>
      <c r="S233" s="903" t="s">
        <v>165</v>
      </c>
      <c r="T233" s="901" t="s">
        <v>1020</v>
      </c>
      <c r="U233" s="901">
        <v>2720000</v>
      </c>
      <c r="V233" s="901"/>
      <c r="W233" s="901"/>
    </row>
    <row r="234" spans="1:23" s="888" customFormat="1" ht="25.5" x14ac:dyDescent="0.2">
      <c r="B234" s="947" t="s">
        <v>1037</v>
      </c>
      <c r="C234" s="925" t="s">
        <v>167</v>
      </c>
      <c r="D234" s="925" t="s">
        <v>708</v>
      </c>
      <c r="E234" s="926">
        <v>3970000</v>
      </c>
      <c r="F234" s="927"/>
      <c r="G234" s="927">
        <v>3970000</v>
      </c>
      <c r="H234" s="927"/>
      <c r="I234" s="928"/>
      <c r="J234" s="927"/>
      <c r="K234" s="927">
        <f t="shared" si="25"/>
        <v>3970000</v>
      </c>
      <c r="L234" s="927"/>
      <c r="M234" s="929">
        <f t="shared" si="24"/>
        <v>0</v>
      </c>
      <c r="N234" s="930">
        <f t="shared" si="23"/>
        <v>0</v>
      </c>
      <c r="O234" s="931"/>
      <c r="P234" s="932"/>
      <c r="Q234" s="927"/>
      <c r="R234" s="933"/>
      <c r="S234" s="903" t="s">
        <v>708</v>
      </c>
      <c r="T234" s="901" t="s">
        <v>1021</v>
      </c>
      <c r="U234" s="901">
        <v>4158000</v>
      </c>
      <c r="V234" s="901"/>
      <c r="W234" s="901"/>
    </row>
    <row r="235" spans="1:23" s="888" customFormat="1" ht="12.75" x14ac:dyDescent="0.2">
      <c r="B235" s="947" t="s">
        <v>1037</v>
      </c>
      <c r="C235" s="925" t="s">
        <v>394</v>
      </c>
      <c r="D235" s="925" t="s">
        <v>162</v>
      </c>
      <c r="E235" s="926">
        <v>144000000</v>
      </c>
      <c r="F235" s="927">
        <v>144000000</v>
      </c>
      <c r="G235" s="927">
        <v>72000000</v>
      </c>
      <c r="H235" s="927">
        <v>72000000</v>
      </c>
      <c r="I235" s="928"/>
      <c r="J235" s="927"/>
      <c r="K235" s="927">
        <f t="shared" si="25"/>
        <v>144000000</v>
      </c>
      <c r="L235" s="927"/>
      <c r="M235" s="929">
        <f t="shared" si="24"/>
        <v>0</v>
      </c>
      <c r="N235" s="930">
        <f t="shared" si="23"/>
        <v>0</v>
      </c>
      <c r="O235" s="931" t="s">
        <v>801</v>
      </c>
      <c r="P235" s="932">
        <v>43876</v>
      </c>
      <c r="Q235" s="927"/>
      <c r="R235" s="933"/>
      <c r="S235" s="903"/>
      <c r="T235" s="901" t="s">
        <v>1005</v>
      </c>
      <c r="U235" s="901">
        <v>4236000</v>
      </c>
      <c r="V235" s="901"/>
      <c r="W235" s="901"/>
    </row>
    <row r="236" spans="1:23" s="888" customFormat="1" ht="25.5" x14ac:dyDescent="0.2">
      <c r="B236" s="947" t="s">
        <v>1037</v>
      </c>
      <c r="C236" s="925" t="s">
        <v>346</v>
      </c>
      <c r="D236" s="925" t="s">
        <v>857</v>
      </c>
      <c r="E236" s="926">
        <v>80787830</v>
      </c>
      <c r="F236" s="927"/>
      <c r="G236" s="927">
        <v>40393915</v>
      </c>
      <c r="H236" s="927"/>
      <c r="I236" s="928"/>
      <c r="J236" s="927"/>
      <c r="K236" s="927">
        <f t="shared" si="25"/>
        <v>40393915</v>
      </c>
      <c r="L236" s="927"/>
      <c r="M236" s="929">
        <f t="shared" si="24"/>
        <v>40393915</v>
      </c>
      <c r="N236" s="930">
        <f t="shared" si="23"/>
        <v>40393915</v>
      </c>
      <c r="O236" s="931"/>
      <c r="P236" s="932"/>
      <c r="Q236" s="927"/>
      <c r="R236" s="933"/>
      <c r="S236" s="903"/>
      <c r="T236" s="901" t="s">
        <v>1006</v>
      </c>
      <c r="U236" s="901">
        <v>3692000</v>
      </c>
      <c r="V236" s="901"/>
      <c r="W236" s="901"/>
    </row>
    <row r="237" spans="1:23" s="888" customFormat="1" ht="12.75" x14ac:dyDescent="0.2">
      <c r="B237" s="947" t="s">
        <v>1037</v>
      </c>
      <c r="C237" s="925" t="s">
        <v>858</v>
      </c>
      <c r="D237" s="925" t="s">
        <v>859</v>
      </c>
      <c r="E237" s="934">
        <v>135000000</v>
      </c>
      <c r="F237" s="927"/>
      <c r="G237" s="927">
        <v>40500000</v>
      </c>
      <c r="H237" s="927">
        <v>54000000</v>
      </c>
      <c r="I237" s="928"/>
      <c r="J237" s="927"/>
      <c r="K237" s="927">
        <f t="shared" si="25"/>
        <v>94500000</v>
      </c>
      <c r="L237" s="927"/>
      <c r="M237" s="929">
        <f t="shared" si="24"/>
        <v>40500000</v>
      </c>
      <c r="N237" s="930">
        <f t="shared" si="23"/>
        <v>40500000</v>
      </c>
      <c r="O237" s="931" t="s">
        <v>860</v>
      </c>
      <c r="P237" s="932">
        <v>43909</v>
      </c>
      <c r="Q237" s="927"/>
      <c r="R237" s="933"/>
      <c r="S237" s="903"/>
      <c r="T237" s="901" t="s">
        <v>1008</v>
      </c>
      <c r="U237" s="901">
        <v>940000</v>
      </c>
      <c r="V237" s="901"/>
      <c r="W237" s="901"/>
    </row>
    <row r="238" spans="1:23" s="888" customFormat="1" ht="25.5" x14ac:dyDescent="0.2">
      <c r="B238" s="947" t="s">
        <v>1037</v>
      </c>
      <c r="C238" s="925" t="s">
        <v>257</v>
      </c>
      <c r="D238" s="925" t="s">
        <v>286</v>
      </c>
      <c r="E238" s="934"/>
      <c r="F238" s="927">
        <v>29114267</v>
      </c>
      <c r="G238" s="927">
        <v>29114267</v>
      </c>
      <c r="H238" s="927"/>
      <c r="I238" s="928"/>
      <c r="J238" s="927"/>
      <c r="K238" s="927">
        <f t="shared" si="25"/>
        <v>29114267</v>
      </c>
      <c r="L238" s="927"/>
      <c r="M238" s="929">
        <f t="shared" si="24"/>
        <v>0</v>
      </c>
      <c r="N238" s="930">
        <f t="shared" si="23"/>
        <v>0</v>
      </c>
      <c r="O238" s="931"/>
      <c r="P238" s="932"/>
      <c r="Q238" s="927"/>
      <c r="R238" s="933"/>
      <c r="S238" s="903"/>
      <c r="T238" s="901" t="s">
        <v>960</v>
      </c>
      <c r="U238" s="901">
        <v>1290000</v>
      </c>
      <c r="V238" s="901"/>
      <c r="W238" s="901"/>
    </row>
    <row r="239" spans="1:23" s="888" customFormat="1" ht="25.5" x14ac:dyDescent="0.2">
      <c r="B239" s="947" t="s">
        <v>1037</v>
      </c>
      <c r="C239" s="925" t="s">
        <v>861</v>
      </c>
      <c r="D239" s="925" t="s">
        <v>526</v>
      </c>
      <c r="E239" s="934">
        <f>K239</f>
        <v>50000</v>
      </c>
      <c r="F239" s="927"/>
      <c r="G239" s="927">
        <v>50000</v>
      </c>
      <c r="H239" s="927"/>
      <c r="I239" s="928"/>
      <c r="J239" s="927"/>
      <c r="K239" s="927">
        <f t="shared" si="25"/>
        <v>50000</v>
      </c>
      <c r="L239" s="927"/>
      <c r="M239" s="929">
        <f t="shared" si="24"/>
        <v>0</v>
      </c>
      <c r="N239" s="930">
        <f t="shared" si="23"/>
        <v>0</v>
      </c>
      <c r="O239" s="931"/>
      <c r="P239" s="932"/>
      <c r="Q239" s="927"/>
      <c r="R239" s="933"/>
      <c r="S239" s="903"/>
      <c r="T239" s="901" t="s">
        <v>953</v>
      </c>
      <c r="U239" s="901">
        <v>500000</v>
      </c>
      <c r="V239" s="901"/>
      <c r="W239" s="901"/>
    </row>
    <row r="240" spans="1:23" s="888" customFormat="1" ht="25.5" x14ac:dyDescent="0.2">
      <c r="B240" s="947" t="s">
        <v>1037</v>
      </c>
      <c r="C240" s="925" t="s">
        <v>828</v>
      </c>
      <c r="D240" s="925" t="s">
        <v>863</v>
      </c>
      <c r="E240" s="934">
        <f>K240</f>
        <v>180000</v>
      </c>
      <c r="F240" s="927"/>
      <c r="G240" s="927">
        <v>180000</v>
      </c>
      <c r="H240" s="927"/>
      <c r="I240" s="928"/>
      <c r="J240" s="927"/>
      <c r="K240" s="927">
        <f t="shared" si="25"/>
        <v>180000</v>
      </c>
      <c r="L240" s="927"/>
      <c r="M240" s="929">
        <f t="shared" si="24"/>
        <v>0</v>
      </c>
      <c r="N240" s="930">
        <f t="shared" si="23"/>
        <v>0</v>
      </c>
      <c r="O240" s="931"/>
      <c r="P240" s="932"/>
      <c r="Q240" s="927"/>
      <c r="R240" s="933"/>
      <c r="S240" s="903"/>
      <c r="T240" s="901" t="s">
        <v>954</v>
      </c>
      <c r="U240" s="901">
        <v>300000</v>
      </c>
      <c r="V240" s="901"/>
      <c r="W240" s="901"/>
    </row>
    <row r="241" spans="2:19" s="901" customFormat="1" ht="12.75" x14ac:dyDescent="0.2">
      <c r="B241" s="947" t="s">
        <v>1037</v>
      </c>
      <c r="C241" s="925" t="s">
        <v>292</v>
      </c>
      <c r="D241" s="925" t="s">
        <v>864</v>
      </c>
      <c r="E241" s="934">
        <v>47600000</v>
      </c>
      <c r="F241" s="927">
        <v>47600000</v>
      </c>
      <c r="G241" s="927">
        <v>33320000</v>
      </c>
      <c r="H241" s="927">
        <v>14280000</v>
      </c>
      <c r="I241" s="928"/>
      <c r="J241" s="927"/>
      <c r="K241" s="927">
        <f t="shared" si="25"/>
        <v>47600000</v>
      </c>
      <c r="L241" s="927"/>
      <c r="M241" s="929">
        <f t="shared" si="24"/>
        <v>0</v>
      </c>
      <c r="N241" s="930">
        <f t="shared" si="23"/>
        <v>0</v>
      </c>
      <c r="O241" s="931"/>
      <c r="P241" s="932"/>
      <c r="Q241" s="927"/>
      <c r="R241" s="933"/>
      <c r="S241" s="903"/>
    </row>
    <row r="242" spans="2:19" s="901" customFormat="1" ht="12.75" x14ac:dyDescent="0.2">
      <c r="B242" s="947" t="s">
        <v>1037</v>
      </c>
      <c r="C242" s="925" t="s">
        <v>92</v>
      </c>
      <c r="D242" s="925" t="s">
        <v>865</v>
      </c>
      <c r="E242" s="926">
        <v>13335300</v>
      </c>
      <c r="F242" s="927"/>
      <c r="G242" s="927">
        <v>6667650</v>
      </c>
      <c r="H242" s="927"/>
      <c r="I242" s="928"/>
      <c r="J242" s="927"/>
      <c r="K242" s="927">
        <f t="shared" si="25"/>
        <v>6667650</v>
      </c>
      <c r="L242" s="927"/>
      <c r="M242" s="929">
        <f t="shared" si="24"/>
        <v>6667650</v>
      </c>
      <c r="N242" s="930">
        <f t="shared" si="23"/>
        <v>6667650</v>
      </c>
      <c r="O242" s="931"/>
      <c r="P242" s="932"/>
      <c r="Q242" s="927"/>
      <c r="R242" s="933"/>
      <c r="S242" s="903" t="s">
        <v>865</v>
      </c>
    </row>
    <row r="243" spans="2:19" s="901" customFormat="1" ht="12.75" x14ac:dyDescent="0.2">
      <c r="B243" s="947" t="s">
        <v>1037</v>
      </c>
      <c r="C243" s="925" t="s">
        <v>866</v>
      </c>
      <c r="D243" s="925" t="s">
        <v>171</v>
      </c>
      <c r="E243" s="926">
        <v>2820000</v>
      </c>
      <c r="F243" s="927"/>
      <c r="G243" s="927">
        <v>2820000</v>
      </c>
      <c r="H243" s="927"/>
      <c r="I243" s="928"/>
      <c r="J243" s="927"/>
      <c r="K243" s="927">
        <f t="shared" si="25"/>
        <v>2820000</v>
      </c>
      <c r="L243" s="927"/>
      <c r="M243" s="929">
        <f t="shared" si="24"/>
        <v>0</v>
      </c>
      <c r="N243" s="930">
        <f t="shared" si="23"/>
        <v>0</v>
      </c>
      <c r="O243" s="931"/>
      <c r="P243" s="932"/>
      <c r="Q243" s="927"/>
      <c r="R243" s="933"/>
      <c r="S243" s="903" t="s">
        <v>171</v>
      </c>
    </row>
    <row r="244" spans="2:19" s="901" customFormat="1" ht="25.5" x14ac:dyDescent="0.2">
      <c r="B244" s="947" t="s">
        <v>1037</v>
      </c>
      <c r="C244" s="925" t="s">
        <v>167</v>
      </c>
      <c r="D244" s="925" t="s">
        <v>708</v>
      </c>
      <c r="E244" s="934">
        <v>1100000</v>
      </c>
      <c r="F244" s="927"/>
      <c r="G244" s="927">
        <v>1100000</v>
      </c>
      <c r="H244" s="927"/>
      <c r="I244" s="928"/>
      <c r="J244" s="927"/>
      <c r="K244" s="927">
        <f t="shared" si="25"/>
        <v>1100000</v>
      </c>
      <c r="L244" s="927"/>
      <c r="M244" s="929">
        <f t="shared" si="24"/>
        <v>0</v>
      </c>
      <c r="N244" s="930">
        <f t="shared" si="23"/>
        <v>0</v>
      </c>
      <c r="O244" s="931"/>
      <c r="P244" s="932"/>
      <c r="Q244" s="927"/>
      <c r="R244" s="933"/>
      <c r="S244" s="903"/>
    </row>
    <row r="245" spans="2:19" s="901" customFormat="1" ht="25.5" x14ac:dyDescent="0.2">
      <c r="B245" s="947" t="s">
        <v>1037</v>
      </c>
      <c r="C245" s="925" t="s">
        <v>867</v>
      </c>
      <c r="D245" s="925" t="s">
        <v>868</v>
      </c>
      <c r="E245" s="934">
        <v>16269000</v>
      </c>
      <c r="F245" s="927"/>
      <c r="G245" s="927">
        <v>16269000</v>
      </c>
      <c r="H245" s="927"/>
      <c r="I245" s="928"/>
      <c r="J245" s="927"/>
      <c r="K245" s="927">
        <f t="shared" si="25"/>
        <v>16269000</v>
      </c>
      <c r="L245" s="927"/>
      <c r="M245" s="929">
        <f t="shared" si="24"/>
        <v>0</v>
      </c>
      <c r="N245" s="930">
        <f t="shared" si="23"/>
        <v>0</v>
      </c>
      <c r="O245" s="931"/>
      <c r="P245" s="932"/>
      <c r="Q245" s="927"/>
      <c r="R245" s="933"/>
      <c r="S245" s="903"/>
    </row>
    <row r="246" spans="2:19" s="901" customFormat="1" ht="12.75" x14ac:dyDescent="0.2">
      <c r="B246" s="947" t="s">
        <v>1037</v>
      </c>
      <c r="C246" s="925" t="s">
        <v>170</v>
      </c>
      <c r="D246" s="925" t="s">
        <v>171</v>
      </c>
      <c r="E246" s="926"/>
      <c r="F246" s="927">
        <v>236605181</v>
      </c>
      <c r="G246" s="927">
        <v>236605181</v>
      </c>
      <c r="H246" s="927"/>
      <c r="I246" s="928"/>
      <c r="J246" s="927"/>
      <c r="K246" s="927">
        <f t="shared" si="25"/>
        <v>236605181</v>
      </c>
      <c r="L246" s="927"/>
      <c r="M246" s="929">
        <f t="shared" si="24"/>
        <v>0</v>
      </c>
      <c r="N246" s="930">
        <f t="shared" si="23"/>
        <v>0</v>
      </c>
      <c r="O246" s="931"/>
      <c r="P246" s="932"/>
      <c r="Q246" s="927"/>
      <c r="R246" s="933"/>
      <c r="S246" s="903" t="s">
        <v>171</v>
      </c>
    </row>
    <row r="247" spans="2:19" s="901" customFormat="1" ht="12.75" x14ac:dyDescent="0.2">
      <c r="B247" s="947" t="s">
        <v>1037</v>
      </c>
      <c r="C247" s="925" t="s">
        <v>118</v>
      </c>
      <c r="D247" s="925" t="s">
        <v>301</v>
      </c>
      <c r="E247" s="934">
        <v>132100000</v>
      </c>
      <c r="F247" s="927">
        <v>125489700</v>
      </c>
      <c r="G247" s="927">
        <v>40000000</v>
      </c>
      <c r="H247" s="927">
        <v>85489700</v>
      </c>
      <c r="I247" s="928"/>
      <c r="J247" s="927"/>
      <c r="K247" s="927">
        <f t="shared" si="25"/>
        <v>125489700</v>
      </c>
      <c r="L247" s="927"/>
      <c r="M247" s="929">
        <f t="shared" si="24"/>
        <v>0</v>
      </c>
      <c r="N247" s="930">
        <f t="shared" si="23"/>
        <v>0</v>
      </c>
      <c r="O247" s="931"/>
      <c r="P247" s="932"/>
      <c r="Q247" s="927"/>
      <c r="R247" s="933"/>
      <c r="S247" s="903"/>
    </row>
    <row r="248" spans="2:19" s="901" customFormat="1" ht="25.5" x14ac:dyDescent="0.2">
      <c r="B248" s="947" t="s">
        <v>1037</v>
      </c>
      <c r="C248" s="925" t="s">
        <v>869</v>
      </c>
      <c r="D248" s="925" t="s">
        <v>693</v>
      </c>
      <c r="E248" s="934">
        <f>K248</f>
        <v>1800000</v>
      </c>
      <c r="F248" s="927"/>
      <c r="G248" s="927">
        <v>1800000</v>
      </c>
      <c r="H248" s="927"/>
      <c r="I248" s="928"/>
      <c r="J248" s="927"/>
      <c r="K248" s="927">
        <f t="shared" si="25"/>
        <v>1800000</v>
      </c>
      <c r="L248" s="927"/>
      <c r="M248" s="929">
        <f t="shared" si="24"/>
        <v>0</v>
      </c>
      <c r="N248" s="930">
        <f t="shared" si="23"/>
        <v>0</v>
      </c>
      <c r="O248" s="931"/>
      <c r="P248" s="932"/>
      <c r="Q248" s="927"/>
      <c r="R248" s="933"/>
      <c r="S248" s="903"/>
    </row>
    <row r="249" spans="2:19" s="901" customFormat="1" ht="12.75" x14ac:dyDescent="0.2">
      <c r="B249" s="947" t="s">
        <v>1037</v>
      </c>
      <c r="C249" s="925" t="s">
        <v>172</v>
      </c>
      <c r="D249" s="925" t="s">
        <v>173</v>
      </c>
      <c r="E249" s="934">
        <v>6480000</v>
      </c>
      <c r="F249" s="927"/>
      <c r="G249" s="927">
        <v>6480000</v>
      </c>
      <c r="H249" s="927"/>
      <c r="I249" s="928"/>
      <c r="J249" s="927"/>
      <c r="K249" s="927">
        <f t="shared" si="25"/>
        <v>6480000</v>
      </c>
      <c r="L249" s="927"/>
      <c r="M249" s="929">
        <f t="shared" si="24"/>
        <v>0</v>
      </c>
      <c r="N249" s="930">
        <f t="shared" si="23"/>
        <v>0</v>
      </c>
      <c r="O249" s="931"/>
      <c r="P249" s="932"/>
      <c r="Q249" s="927"/>
      <c r="R249" s="933"/>
      <c r="S249" s="903"/>
    </row>
    <row r="250" spans="2:19" s="901" customFormat="1" ht="25.5" x14ac:dyDescent="0.2">
      <c r="B250" s="947" t="s">
        <v>1037</v>
      </c>
      <c r="C250" s="925" t="s">
        <v>257</v>
      </c>
      <c r="D250" s="925" t="s">
        <v>870</v>
      </c>
      <c r="E250" s="934">
        <f>K250</f>
        <v>6222000</v>
      </c>
      <c r="F250" s="927"/>
      <c r="G250" s="927">
        <v>6222000</v>
      </c>
      <c r="H250" s="927"/>
      <c r="I250" s="928"/>
      <c r="J250" s="927"/>
      <c r="K250" s="927">
        <f t="shared" si="25"/>
        <v>6222000</v>
      </c>
      <c r="L250" s="927"/>
      <c r="M250" s="929">
        <f t="shared" si="24"/>
        <v>0</v>
      </c>
      <c r="N250" s="930">
        <f t="shared" si="23"/>
        <v>0</v>
      </c>
      <c r="O250" s="931"/>
      <c r="P250" s="932"/>
      <c r="Q250" s="927"/>
      <c r="R250" s="933"/>
      <c r="S250" s="903"/>
    </row>
    <row r="251" spans="2:19" s="901" customFormat="1" ht="25.5" x14ac:dyDescent="0.2">
      <c r="B251" s="947" t="s">
        <v>1037</v>
      </c>
      <c r="C251" s="925" t="s">
        <v>257</v>
      </c>
      <c r="D251" s="925" t="s">
        <v>871</v>
      </c>
      <c r="E251" s="934">
        <f>K251</f>
        <v>18147750</v>
      </c>
      <c r="F251" s="927"/>
      <c r="G251" s="927">
        <v>18147750</v>
      </c>
      <c r="H251" s="927"/>
      <c r="I251" s="928"/>
      <c r="J251" s="927"/>
      <c r="K251" s="927">
        <f t="shared" si="25"/>
        <v>18147750</v>
      </c>
      <c r="L251" s="927"/>
      <c r="M251" s="929">
        <f t="shared" si="24"/>
        <v>0</v>
      </c>
      <c r="N251" s="930">
        <f t="shared" si="23"/>
        <v>0</v>
      </c>
      <c r="O251" s="931"/>
      <c r="P251" s="932"/>
      <c r="Q251" s="927"/>
      <c r="R251" s="933"/>
      <c r="S251" s="903"/>
    </row>
    <row r="252" spans="2:19" s="901" customFormat="1" ht="12.75" x14ac:dyDescent="0.2">
      <c r="B252" s="947" t="s">
        <v>1037</v>
      </c>
      <c r="C252" s="925" t="s">
        <v>872</v>
      </c>
      <c r="D252" s="925" t="s">
        <v>171</v>
      </c>
      <c r="E252" s="926">
        <v>1850000</v>
      </c>
      <c r="F252" s="927"/>
      <c r="G252" s="927">
        <v>1850000</v>
      </c>
      <c r="H252" s="927"/>
      <c r="I252" s="928"/>
      <c r="J252" s="927"/>
      <c r="K252" s="927">
        <f t="shared" si="25"/>
        <v>1850000</v>
      </c>
      <c r="L252" s="927"/>
      <c r="M252" s="929">
        <f t="shared" si="24"/>
        <v>0</v>
      </c>
      <c r="N252" s="930">
        <f t="shared" si="23"/>
        <v>0</v>
      </c>
      <c r="O252" s="931"/>
      <c r="P252" s="932"/>
      <c r="Q252" s="927"/>
      <c r="R252" s="933"/>
      <c r="S252" s="903" t="s">
        <v>171</v>
      </c>
    </row>
    <row r="253" spans="2:19" s="901" customFormat="1" ht="25.5" x14ac:dyDescent="0.2">
      <c r="B253" s="947" t="s">
        <v>1037</v>
      </c>
      <c r="C253" s="925" t="s">
        <v>873</v>
      </c>
      <c r="D253" s="925" t="s">
        <v>874</v>
      </c>
      <c r="E253" s="926">
        <v>1500000</v>
      </c>
      <c r="F253" s="927"/>
      <c r="G253" s="927">
        <v>1500000</v>
      </c>
      <c r="H253" s="927"/>
      <c r="I253" s="928"/>
      <c r="J253" s="927"/>
      <c r="K253" s="927">
        <f t="shared" si="25"/>
        <v>1500000</v>
      </c>
      <c r="L253" s="927"/>
      <c r="M253" s="929">
        <f t="shared" si="24"/>
        <v>0</v>
      </c>
      <c r="N253" s="930">
        <f t="shared" si="23"/>
        <v>0</v>
      </c>
      <c r="O253" s="931"/>
      <c r="P253" s="932"/>
      <c r="Q253" s="927"/>
      <c r="R253" s="933"/>
      <c r="S253" s="903" t="s">
        <v>874</v>
      </c>
    </row>
    <row r="254" spans="2:19" s="901" customFormat="1" ht="12.75" x14ac:dyDescent="0.2">
      <c r="B254" s="947" t="s">
        <v>1037</v>
      </c>
      <c r="C254" s="925" t="s">
        <v>740</v>
      </c>
      <c r="D254" s="925" t="s">
        <v>397</v>
      </c>
      <c r="E254" s="934">
        <v>544500</v>
      </c>
      <c r="F254" s="927"/>
      <c r="G254" s="927">
        <v>544500</v>
      </c>
      <c r="H254" s="927"/>
      <c r="I254" s="928"/>
      <c r="J254" s="927"/>
      <c r="K254" s="927">
        <f t="shared" si="25"/>
        <v>544500</v>
      </c>
      <c r="L254" s="927"/>
      <c r="M254" s="929">
        <f t="shared" si="24"/>
        <v>0</v>
      </c>
      <c r="N254" s="930">
        <f t="shared" si="23"/>
        <v>0</v>
      </c>
      <c r="O254" s="931"/>
      <c r="P254" s="932"/>
      <c r="Q254" s="927"/>
      <c r="R254" s="933"/>
      <c r="S254" s="903"/>
    </row>
    <row r="255" spans="2:19" s="901" customFormat="1" ht="25.5" x14ac:dyDescent="0.2">
      <c r="B255" s="947" t="s">
        <v>1037</v>
      </c>
      <c r="C255" s="925" t="s">
        <v>247</v>
      </c>
      <c r="D255" s="925" t="s">
        <v>875</v>
      </c>
      <c r="E255" s="926">
        <v>11990000</v>
      </c>
      <c r="F255" s="927"/>
      <c r="G255" s="927">
        <v>11990000</v>
      </c>
      <c r="H255" s="927"/>
      <c r="I255" s="928"/>
      <c r="J255" s="927"/>
      <c r="K255" s="927">
        <f t="shared" si="25"/>
        <v>11990000</v>
      </c>
      <c r="L255" s="927"/>
      <c r="M255" s="929">
        <f t="shared" si="24"/>
        <v>0</v>
      </c>
      <c r="N255" s="930">
        <f t="shared" si="23"/>
        <v>0</v>
      </c>
      <c r="O255" s="931"/>
      <c r="P255" s="932"/>
      <c r="Q255" s="927"/>
      <c r="R255" s="933"/>
      <c r="S255" s="903" t="s">
        <v>943</v>
      </c>
    </row>
    <row r="256" spans="2:19" s="901" customFormat="1" ht="25.5" x14ac:dyDescent="0.2">
      <c r="B256" s="947" t="s">
        <v>1037</v>
      </c>
      <c r="C256" s="925" t="s">
        <v>607</v>
      </c>
      <c r="D256" s="925" t="s">
        <v>877</v>
      </c>
      <c r="E256" s="934">
        <f>K256</f>
        <v>5383000</v>
      </c>
      <c r="F256" s="927"/>
      <c r="G256" s="927">
        <v>5383000</v>
      </c>
      <c r="H256" s="927"/>
      <c r="I256" s="928"/>
      <c r="J256" s="927"/>
      <c r="K256" s="927">
        <f t="shared" si="25"/>
        <v>5383000</v>
      </c>
      <c r="L256" s="927"/>
      <c r="M256" s="929">
        <f t="shared" si="24"/>
        <v>0</v>
      </c>
      <c r="N256" s="930">
        <f t="shared" si="23"/>
        <v>0</v>
      </c>
      <c r="O256" s="931"/>
      <c r="P256" s="932"/>
      <c r="Q256" s="927"/>
      <c r="R256" s="933"/>
      <c r="S256" s="903"/>
    </row>
    <row r="257" spans="1:23" s="888" customFormat="1" ht="51" x14ac:dyDescent="0.2">
      <c r="B257" s="947" t="s">
        <v>1037</v>
      </c>
      <c r="C257" s="925" t="s">
        <v>1038</v>
      </c>
      <c r="D257" s="925" t="s">
        <v>1039</v>
      </c>
      <c r="E257" s="934">
        <v>27750000</v>
      </c>
      <c r="F257" s="927"/>
      <c r="G257" s="927">
        <v>27750000</v>
      </c>
      <c r="H257" s="927"/>
      <c r="I257" s="928"/>
      <c r="J257" s="927"/>
      <c r="K257" s="927">
        <f t="shared" si="25"/>
        <v>27750000</v>
      </c>
      <c r="L257" s="927"/>
      <c r="M257" s="929">
        <f t="shared" si="24"/>
        <v>0</v>
      </c>
      <c r="N257" s="930">
        <f t="shared" si="23"/>
        <v>0</v>
      </c>
      <c r="O257" s="931"/>
      <c r="P257" s="932"/>
      <c r="Q257" s="927"/>
      <c r="R257" s="933"/>
      <c r="S257" s="903"/>
      <c r="T257" s="901"/>
      <c r="U257" s="901"/>
      <c r="V257" s="901"/>
      <c r="W257" s="901"/>
    </row>
    <row r="258" spans="1:23" s="888" customFormat="1" ht="25.5" x14ac:dyDescent="0.2">
      <c r="B258" s="947" t="s">
        <v>1037</v>
      </c>
      <c r="C258" s="925" t="s">
        <v>1040</v>
      </c>
      <c r="D258" s="925" t="s">
        <v>1041</v>
      </c>
      <c r="E258" s="927">
        <v>22216500</v>
      </c>
      <c r="F258" s="927"/>
      <c r="G258" s="927">
        <v>22216500</v>
      </c>
      <c r="H258" s="927"/>
      <c r="I258" s="928"/>
      <c r="J258" s="927"/>
      <c r="K258" s="927">
        <f t="shared" si="25"/>
        <v>22216500</v>
      </c>
      <c r="L258" s="927"/>
      <c r="M258" s="929">
        <f t="shared" si="24"/>
        <v>0</v>
      </c>
      <c r="N258" s="930">
        <f t="shared" si="23"/>
        <v>0</v>
      </c>
      <c r="O258" s="931"/>
      <c r="P258" s="932"/>
      <c r="Q258" s="927"/>
      <c r="R258" s="933"/>
      <c r="S258" s="903"/>
      <c r="T258" s="901"/>
      <c r="U258" s="901"/>
      <c r="V258" s="901"/>
      <c r="W258" s="901"/>
    </row>
    <row r="259" spans="1:23" s="888" customFormat="1" ht="25.5" x14ac:dyDescent="0.2">
      <c r="B259" s="947" t="s">
        <v>1037</v>
      </c>
      <c r="C259" s="925" t="s">
        <v>346</v>
      </c>
      <c r="D259" s="925" t="s">
        <v>1042</v>
      </c>
      <c r="E259" s="927">
        <v>26254839</v>
      </c>
      <c r="F259" s="927"/>
      <c r="G259" s="927">
        <v>26254839</v>
      </c>
      <c r="H259" s="927"/>
      <c r="I259" s="928"/>
      <c r="J259" s="927"/>
      <c r="K259" s="927">
        <f t="shared" si="25"/>
        <v>26254839</v>
      </c>
      <c r="L259" s="927"/>
      <c r="M259" s="929">
        <f t="shared" si="24"/>
        <v>0</v>
      </c>
      <c r="N259" s="930">
        <f t="shared" si="23"/>
        <v>0</v>
      </c>
      <c r="O259" s="931"/>
      <c r="P259" s="932"/>
      <c r="Q259" s="927"/>
      <c r="R259" s="933"/>
      <c r="S259" s="903"/>
      <c r="T259" s="901"/>
      <c r="U259" s="901"/>
      <c r="V259" s="901"/>
      <c r="W259" s="901"/>
    </row>
    <row r="260" spans="1:23" s="888" customFormat="1" ht="12.75" x14ac:dyDescent="0.2">
      <c r="B260" s="947" t="s">
        <v>1037</v>
      </c>
      <c r="C260" s="925" t="s">
        <v>947</v>
      </c>
      <c r="D260" s="925"/>
      <c r="E260" s="926"/>
      <c r="F260" s="927"/>
      <c r="G260" s="927">
        <f>U260</f>
        <v>38932500</v>
      </c>
      <c r="H260" s="927"/>
      <c r="I260" s="928"/>
      <c r="J260" s="927"/>
      <c r="K260" s="927">
        <f>SUM(G260:J260)</f>
        <v>38932500</v>
      </c>
      <c r="L260" s="927"/>
      <c r="M260" s="929">
        <f t="shared" si="24"/>
        <v>-38932500</v>
      </c>
      <c r="N260" s="930">
        <f t="shared" si="23"/>
        <v>-38932500</v>
      </c>
      <c r="O260" s="931"/>
      <c r="P260" s="932"/>
      <c r="Q260" s="927"/>
      <c r="R260" s="933"/>
      <c r="S260" s="903"/>
      <c r="T260" s="901" t="s">
        <v>948</v>
      </c>
      <c r="U260" s="901">
        <f>SUM(U227:U256)</f>
        <v>38932500</v>
      </c>
      <c r="V260" s="901"/>
      <c r="W260" s="901"/>
    </row>
    <row r="261" spans="1:23" s="906" customFormat="1" ht="25.5" x14ac:dyDescent="0.2">
      <c r="B261" s="935" t="s">
        <v>949</v>
      </c>
      <c r="C261" s="936" t="s">
        <v>850</v>
      </c>
      <c r="D261" s="937"/>
      <c r="E261" s="938"/>
      <c r="F261" s="939"/>
      <c r="G261" s="939"/>
      <c r="H261" s="939"/>
      <c r="I261" s="940"/>
      <c r="J261" s="939"/>
      <c r="K261" s="950">
        <f>SUM(K227:K260)</f>
        <v>1606331462</v>
      </c>
      <c r="L261" s="950">
        <f>SUM(L227:L260)</f>
        <v>0</v>
      </c>
      <c r="M261" s="950">
        <f>SUM(M227:M260)</f>
        <v>48629065</v>
      </c>
      <c r="N261" s="942">
        <f>SUM(N227:N260)</f>
        <v>48629065</v>
      </c>
      <c r="O261" s="943"/>
      <c r="P261" s="944"/>
      <c r="Q261" s="939"/>
      <c r="R261" s="945"/>
      <c r="S261" s="908"/>
      <c r="T261" s="909"/>
      <c r="U261" s="909"/>
      <c r="V261" s="909"/>
      <c r="W261" s="909"/>
    </row>
    <row r="262" spans="1:23" s="888" customFormat="1" ht="25.5" x14ac:dyDescent="0.2">
      <c r="A262" s="888">
        <v>12</v>
      </c>
      <c r="B262" s="947" t="s">
        <v>1043</v>
      </c>
      <c r="C262" s="925" t="s">
        <v>607</v>
      </c>
      <c r="D262" s="925" t="s">
        <v>879</v>
      </c>
      <c r="E262" s="934">
        <f>K262</f>
        <v>2000000</v>
      </c>
      <c r="F262" s="927"/>
      <c r="G262" s="927">
        <v>2000000</v>
      </c>
      <c r="H262" s="927"/>
      <c r="I262" s="928"/>
      <c r="J262" s="927"/>
      <c r="K262" s="927">
        <f>SUM(G262:J262)</f>
        <v>2000000</v>
      </c>
      <c r="L262" s="927"/>
      <c r="M262" s="929">
        <f>IF(F262="",E262-K262-L262,F262-K262-L262)</f>
        <v>0</v>
      </c>
      <c r="N262" s="930">
        <f t="shared" si="23"/>
        <v>0</v>
      </c>
      <c r="O262" s="931"/>
      <c r="P262" s="932"/>
      <c r="Q262" s="927"/>
      <c r="R262" s="933"/>
      <c r="S262" s="902"/>
      <c r="T262" s="901"/>
      <c r="U262" s="901"/>
      <c r="V262" s="901"/>
      <c r="W262" s="901"/>
    </row>
    <row r="263" spans="1:23" s="888" customFormat="1" ht="25.5" x14ac:dyDescent="0.2">
      <c r="B263" s="947" t="s">
        <v>1043</v>
      </c>
      <c r="C263" s="925" t="s">
        <v>536</v>
      </c>
      <c r="D263" s="925" t="s">
        <v>700</v>
      </c>
      <c r="E263" s="926">
        <v>8572000</v>
      </c>
      <c r="F263" s="927"/>
      <c r="G263" s="927">
        <v>8572000</v>
      </c>
      <c r="H263" s="927"/>
      <c r="I263" s="928"/>
      <c r="J263" s="927"/>
      <c r="K263" s="927">
        <f t="shared" ref="K263:K268" si="26">SUM(G263:J263)</f>
        <v>8572000</v>
      </c>
      <c r="L263" s="927"/>
      <c r="M263" s="929">
        <f>IF(F263="",E263-K263-L263,F263-K263-L263)</f>
        <v>0</v>
      </c>
      <c r="N263" s="930">
        <f t="shared" si="23"/>
        <v>0</v>
      </c>
      <c r="O263" s="931"/>
      <c r="P263" s="932"/>
      <c r="Q263" s="927"/>
      <c r="R263" s="933"/>
      <c r="S263" s="903" t="s">
        <v>943</v>
      </c>
      <c r="T263" s="901"/>
      <c r="U263" s="901"/>
      <c r="V263" s="901"/>
      <c r="W263" s="901"/>
    </row>
    <row r="264" spans="1:23" s="888" customFormat="1" ht="25.5" x14ac:dyDescent="0.2">
      <c r="B264" s="947" t="s">
        <v>1043</v>
      </c>
      <c r="C264" s="925" t="s">
        <v>882</v>
      </c>
      <c r="D264" s="925" t="s">
        <v>879</v>
      </c>
      <c r="E264" s="934">
        <f>K264</f>
        <v>2000000</v>
      </c>
      <c r="F264" s="927"/>
      <c r="G264" s="927">
        <v>2000000</v>
      </c>
      <c r="H264" s="927"/>
      <c r="I264" s="928"/>
      <c r="J264" s="927"/>
      <c r="K264" s="927">
        <f t="shared" si="26"/>
        <v>2000000</v>
      </c>
      <c r="L264" s="927"/>
      <c r="M264" s="929">
        <f t="shared" ref="M264:M276" si="27">IF(F264="",E264-K264-L264,F264-K264-L264)</f>
        <v>0</v>
      </c>
      <c r="N264" s="930">
        <f t="shared" si="23"/>
        <v>0</v>
      </c>
      <c r="O264" s="931"/>
      <c r="P264" s="932"/>
      <c r="Q264" s="927"/>
      <c r="R264" s="933"/>
      <c r="S264" s="903"/>
      <c r="T264" s="901"/>
      <c r="U264" s="901"/>
      <c r="V264" s="901"/>
      <c r="W264" s="901"/>
    </row>
    <row r="265" spans="1:23" s="888" customFormat="1" ht="25.5" x14ac:dyDescent="0.2">
      <c r="B265" s="947" t="s">
        <v>1043</v>
      </c>
      <c r="C265" s="925" t="s">
        <v>175</v>
      </c>
      <c r="D265" s="925" t="s">
        <v>416</v>
      </c>
      <c r="E265" s="926">
        <v>1100000</v>
      </c>
      <c r="F265" s="927">
        <v>1100000</v>
      </c>
      <c r="G265" s="927">
        <v>1100000</v>
      </c>
      <c r="H265" s="927"/>
      <c r="I265" s="928"/>
      <c r="J265" s="927"/>
      <c r="K265" s="927">
        <f t="shared" si="26"/>
        <v>1100000</v>
      </c>
      <c r="L265" s="927"/>
      <c r="M265" s="929">
        <f t="shared" si="27"/>
        <v>0</v>
      </c>
      <c r="N265" s="930">
        <f t="shared" si="23"/>
        <v>0</v>
      </c>
      <c r="O265" s="931"/>
      <c r="P265" s="932"/>
      <c r="Q265" s="927"/>
      <c r="R265" s="933"/>
      <c r="S265" s="903" t="s">
        <v>943</v>
      </c>
      <c r="T265" s="901"/>
      <c r="U265" s="901"/>
      <c r="V265" s="901"/>
      <c r="W265" s="901"/>
    </row>
    <row r="266" spans="1:23" s="888" customFormat="1" ht="25.5" x14ac:dyDescent="0.2">
      <c r="B266" s="947" t="s">
        <v>1043</v>
      </c>
      <c r="C266" s="925" t="s">
        <v>883</v>
      </c>
      <c r="D266" s="925" t="s">
        <v>704</v>
      </c>
      <c r="E266" s="934">
        <v>2000000</v>
      </c>
      <c r="F266" s="927"/>
      <c r="G266" s="927">
        <v>2000000</v>
      </c>
      <c r="H266" s="927"/>
      <c r="I266" s="928"/>
      <c r="J266" s="927"/>
      <c r="K266" s="927">
        <f t="shared" si="26"/>
        <v>2000000</v>
      </c>
      <c r="L266" s="927"/>
      <c r="M266" s="929">
        <f t="shared" si="27"/>
        <v>0</v>
      </c>
      <c r="N266" s="930">
        <f t="shared" si="23"/>
        <v>0</v>
      </c>
      <c r="O266" s="931"/>
      <c r="P266" s="932"/>
      <c r="Q266" s="927"/>
      <c r="R266" s="933"/>
      <c r="S266" s="903"/>
      <c r="T266" s="901"/>
      <c r="U266" s="901"/>
      <c r="V266" s="901"/>
      <c r="W266" s="901"/>
    </row>
    <row r="267" spans="1:23" s="888" customFormat="1" ht="25.5" x14ac:dyDescent="0.2">
      <c r="B267" s="947" t="s">
        <v>1043</v>
      </c>
      <c r="C267" s="925" t="s">
        <v>884</v>
      </c>
      <c r="D267" s="925" t="s">
        <v>521</v>
      </c>
      <c r="E267" s="934">
        <v>1620000</v>
      </c>
      <c r="F267" s="927"/>
      <c r="G267" s="927">
        <v>1620000</v>
      </c>
      <c r="H267" s="927"/>
      <c r="I267" s="928"/>
      <c r="J267" s="927"/>
      <c r="K267" s="927">
        <f t="shared" si="26"/>
        <v>1620000</v>
      </c>
      <c r="L267" s="927"/>
      <c r="M267" s="929">
        <f t="shared" si="27"/>
        <v>0</v>
      </c>
      <c r="N267" s="930">
        <f t="shared" si="23"/>
        <v>0</v>
      </c>
      <c r="O267" s="931"/>
      <c r="P267" s="932"/>
      <c r="Q267" s="927"/>
      <c r="R267" s="933"/>
      <c r="S267" s="903"/>
      <c r="T267" s="901"/>
      <c r="U267" s="901"/>
      <c r="V267" s="901"/>
      <c r="W267" s="901"/>
    </row>
    <row r="268" spans="1:23" s="888" customFormat="1" ht="25.5" x14ac:dyDescent="0.2">
      <c r="B268" s="947" t="s">
        <v>1043</v>
      </c>
      <c r="C268" s="925" t="s">
        <v>257</v>
      </c>
      <c r="D268" s="925" t="s">
        <v>286</v>
      </c>
      <c r="E268" s="934">
        <f>K268</f>
        <v>2440000</v>
      </c>
      <c r="F268" s="927"/>
      <c r="G268" s="927">
        <v>2440000</v>
      </c>
      <c r="H268" s="927"/>
      <c r="I268" s="928"/>
      <c r="J268" s="927"/>
      <c r="K268" s="927">
        <f t="shared" si="26"/>
        <v>2440000</v>
      </c>
      <c r="L268" s="927"/>
      <c r="M268" s="929">
        <f t="shared" si="27"/>
        <v>0</v>
      </c>
      <c r="N268" s="930">
        <f t="shared" si="23"/>
        <v>0</v>
      </c>
      <c r="O268" s="931"/>
      <c r="P268" s="932"/>
      <c r="Q268" s="927"/>
      <c r="R268" s="933"/>
      <c r="S268" s="903"/>
      <c r="T268" s="901"/>
      <c r="U268" s="901"/>
      <c r="V268" s="901"/>
      <c r="W268" s="901"/>
    </row>
    <row r="269" spans="1:23" s="888" customFormat="1" ht="25.5" x14ac:dyDescent="0.2">
      <c r="B269" s="947" t="s">
        <v>1043</v>
      </c>
      <c r="C269" s="925" t="s">
        <v>886</v>
      </c>
      <c r="D269" s="925" t="s">
        <v>887</v>
      </c>
      <c r="E269" s="934">
        <v>8780000</v>
      </c>
      <c r="F269" s="927"/>
      <c r="G269" s="927">
        <v>8780000</v>
      </c>
      <c r="H269" s="927"/>
      <c r="I269" s="928"/>
      <c r="J269" s="927"/>
      <c r="K269" s="927">
        <f t="shared" ref="K269:K275" si="28">SUM(G269:J269)</f>
        <v>8780000</v>
      </c>
      <c r="L269" s="927"/>
      <c r="M269" s="929">
        <f t="shared" si="27"/>
        <v>0</v>
      </c>
      <c r="N269" s="930">
        <f t="shared" ref="N269:N332" si="29">IF($F269="",($E269-$K269),($F269-$K269))</f>
        <v>0</v>
      </c>
      <c r="O269" s="931"/>
      <c r="P269" s="932"/>
      <c r="Q269" s="927"/>
      <c r="R269" s="933"/>
      <c r="S269" s="903"/>
      <c r="T269" s="901"/>
      <c r="U269" s="901"/>
      <c r="V269" s="901"/>
      <c r="W269" s="901"/>
    </row>
    <row r="270" spans="1:23" s="888" customFormat="1" ht="25.5" x14ac:dyDescent="0.2">
      <c r="B270" s="947" t="s">
        <v>1043</v>
      </c>
      <c r="C270" s="925" t="s">
        <v>536</v>
      </c>
      <c r="D270" s="925" t="s">
        <v>700</v>
      </c>
      <c r="E270" s="926">
        <v>2140000</v>
      </c>
      <c r="F270" s="927"/>
      <c r="G270" s="927">
        <v>2140000</v>
      </c>
      <c r="H270" s="927"/>
      <c r="I270" s="928"/>
      <c r="J270" s="927"/>
      <c r="K270" s="927">
        <f t="shared" si="28"/>
        <v>2140000</v>
      </c>
      <c r="L270" s="927"/>
      <c r="M270" s="929">
        <f t="shared" si="27"/>
        <v>0</v>
      </c>
      <c r="N270" s="930">
        <f t="shared" si="29"/>
        <v>0</v>
      </c>
      <c r="O270" s="931"/>
      <c r="P270" s="932"/>
      <c r="Q270" s="927"/>
      <c r="R270" s="933"/>
      <c r="S270" s="903" t="s">
        <v>943</v>
      </c>
      <c r="T270" s="901"/>
      <c r="U270" s="901"/>
      <c r="V270" s="901"/>
      <c r="W270" s="901"/>
    </row>
    <row r="271" spans="1:23" s="888" customFormat="1" ht="25.5" x14ac:dyDescent="0.2">
      <c r="B271" s="947" t="s">
        <v>1043</v>
      </c>
      <c r="C271" s="925" t="s">
        <v>215</v>
      </c>
      <c r="D271" s="925" t="s">
        <v>403</v>
      </c>
      <c r="E271" s="934">
        <v>3800000</v>
      </c>
      <c r="F271" s="927"/>
      <c r="G271" s="927">
        <v>3800000</v>
      </c>
      <c r="H271" s="927"/>
      <c r="I271" s="928"/>
      <c r="J271" s="927"/>
      <c r="K271" s="927">
        <f t="shared" si="28"/>
        <v>3800000</v>
      </c>
      <c r="L271" s="927"/>
      <c r="M271" s="929">
        <f t="shared" si="27"/>
        <v>0</v>
      </c>
      <c r="N271" s="930">
        <f t="shared" si="29"/>
        <v>0</v>
      </c>
      <c r="O271" s="931"/>
      <c r="P271" s="932"/>
      <c r="Q271" s="927"/>
      <c r="R271" s="933"/>
      <c r="S271" s="903"/>
      <c r="T271" s="901"/>
      <c r="U271" s="901"/>
      <c r="V271" s="901"/>
      <c r="W271" s="901"/>
    </row>
    <row r="272" spans="1:23" s="888" customFormat="1" ht="25.5" x14ac:dyDescent="0.2">
      <c r="B272" s="947" t="s">
        <v>1043</v>
      </c>
      <c r="C272" s="925" t="s">
        <v>889</v>
      </c>
      <c r="D272" s="925" t="s">
        <v>846</v>
      </c>
      <c r="E272" s="926">
        <v>1000000</v>
      </c>
      <c r="F272" s="927"/>
      <c r="G272" s="927">
        <v>1000000</v>
      </c>
      <c r="H272" s="927"/>
      <c r="I272" s="928"/>
      <c r="J272" s="927"/>
      <c r="K272" s="927">
        <f t="shared" si="28"/>
        <v>1000000</v>
      </c>
      <c r="L272" s="927"/>
      <c r="M272" s="929">
        <f t="shared" si="27"/>
        <v>0</v>
      </c>
      <c r="N272" s="930">
        <f t="shared" si="29"/>
        <v>0</v>
      </c>
      <c r="O272" s="931"/>
      <c r="P272" s="932"/>
      <c r="Q272" s="927"/>
      <c r="R272" s="933"/>
      <c r="S272" s="903" t="s">
        <v>846</v>
      </c>
      <c r="T272" s="901"/>
      <c r="U272" s="901"/>
      <c r="V272" s="901"/>
      <c r="W272" s="901"/>
    </row>
    <row r="273" spans="1:23" s="888" customFormat="1" ht="25.5" x14ac:dyDescent="0.2">
      <c r="B273" s="947" t="s">
        <v>1043</v>
      </c>
      <c r="C273" s="925" t="s">
        <v>890</v>
      </c>
      <c r="D273" s="925" t="s">
        <v>195</v>
      </c>
      <c r="E273" s="934">
        <v>7700000</v>
      </c>
      <c r="F273" s="927"/>
      <c r="G273" s="927">
        <v>7700000</v>
      </c>
      <c r="H273" s="927"/>
      <c r="I273" s="928"/>
      <c r="J273" s="927"/>
      <c r="K273" s="927">
        <f t="shared" si="28"/>
        <v>7700000</v>
      </c>
      <c r="L273" s="927"/>
      <c r="M273" s="929">
        <f t="shared" si="27"/>
        <v>0</v>
      </c>
      <c r="N273" s="930">
        <f t="shared" si="29"/>
        <v>0</v>
      </c>
      <c r="O273" s="931"/>
      <c r="P273" s="932"/>
      <c r="Q273" s="927"/>
      <c r="R273" s="933"/>
      <c r="S273" s="903"/>
      <c r="T273" s="901"/>
      <c r="U273" s="901"/>
      <c r="V273" s="901"/>
      <c r="W273" s="901"/>
    </row>
    <row r="274" spans="1:23" s="888" customFormat="1" ht="25.5" x14ac:dyDescent="0.2">
      <c r="B274" s="947" t="s">
        <v>1043</v>
      </c>
      <c r="C274" s="925" t="s">
        <v>883</v>
      </c>
      <c r="D274" s="925" t="s">
        <v>704</v>
      </c>
      <c r="E274" s="934">
        <v>4250000</v>
      </c>
      <c r="F274" s="927"/>
      <c r="G274" s="927">
        <v>4250000</v>
      </c>
      <c r="H274" s="927"/>
      <c r="I274" s="928"/>
      <c r="J274" s="927"/>
      <c r="K274" s="927">
        <f t="shared" si="28"/>
        <v>4250000</v>
      </c>
      <c r="L274" s="927"/>
      <c r="M274" s="929">
        <f t="shared" si="27"/>
        <v>0</v>
      </c>
      <c r="N274" s="930">
        <f t="shared" si="29"/>
        <v>0</v>
      </c>
      <c r="O274" s="931"/>
      <c r="P274" s="932"/>
      <c r="Q274" s="927"/>
      <c r="R274" s="933"/>
      <c r="S274" s="903"/>
      <c r="T274" s="901"/>
      <c r="U274" s="901"/>
      <c r="V274" s="901"/>
      <c r="W274" s="901"/>
    </row>
    <row r="275" spans="1:23" s="888" customFormat="1" ht="25.5" x14ac:dyDescent="0.2">
      <c r="B275" s="947" t="s">
        <v>1043</v>
      </c>
      <c r="C275" s="925" t="s">
        <v>607</v>
      </c>
      <c r="D275" s="925" t="s">
        <v>693</v>
      </c>
      <c r="E275" s="934">
        <f>K275</f>
        <v>3890000</v>
      </c>
      <c r="F275" s="927"/>
      <c r="G275" s="927">
        <v>3890000</v>
      </c>
      <c r="H275" s="927"/>
      <c r="I275" s="928"/>
      <c r="J275" s="927"/>
      <c r="K275" s="927">
        <f t="shared" si="28"/>
        <v>3890000</v>
      </c>
      <c r="L275" s="927"/>
      <c r="M275" s="929">
        <f t="shared" si="27"/>
        <v>0</v>
      </c>
      <c r="N275" s="930">
        <f t="shared" si="29"/>
        <v>0</v>
      </c>
      <c r="O275" s="931"/>
      <c r="P275" s="932"/>
      <c r="Q275" s="927"/>
      <c r="R275" s="933"/>
      <c r="S275" s="903"/>
      <c r="T275" s="901"/>
      <c r="U275" s="901"/>
      <c r="V275" s="901"/>
      <c r="W275" s="901"/>
    </row>
    <row r="276" spans="1:23" s="888" customFormat="1" ht="25.5" x14ac:dyDescent="0.2">
      <c r="B276" s="947" t="s">
        <v>1043</v>
      </c>
      <c r="C276" s="925" t="s">
        <v>947</v>
      </c>
      <c r="D276" s="925"/>
      <c r="E276" s="926"/>
      <c r="F276" s="927"/>
      <c r="G276" s="927">
        <f>U276</f>
        <v>0</v>
      </c>
      <c r="H276" s="927"/>
      <c r="I276" s="928"/>
      <c r="J276" s="927"/>
      <c r="K276" s="927">
        <f>SUM(G276:J276)</f>
        <v>0</v>
      </c>
      <c r="L276" s="927"/>
      <c r="M276" s="929">
        <f t="shared" si="27"/>
        <v>0</v>
      </c>
      <c r="N276" s="930">
        <f t="shared" si="29"/>
        <v>0</v>
      </c>
      <c r="O276" s="931"/>
      <c r="P276" s="932"/>
      <c r="Q276" s="927"/>
      <c r="R276" s="933"/>
      <c r="S276" s="903"/>
      <c r="T276" s="901" t="s">
        <v>948</v>
      </c>
      <c r="U276" s="901">
        <f>SUM(U262:U275)</f>
        <v>0</v>
      </c>
      <c r="V276" s="901"/>
      <c r="W276" s="901"/>
    </row>
    <row r="277" spans="1:23" s="906" customFormat="1" ht="25.5" x14ac:dyDescent="0.2">
      <c r="B277" s="935" t="s">
        <v>949</v>
      </c>
      <c r="C277" s="936" t="s">
        <v>1044</v>
      </c>
      <c r="D277" s="937"/>
      <c r="E277" s="938"/>
      <c r="F277" s="939"/>
      <c r="G277" s="939"/>
      <c r="H277" s="939"/>
      <c r="I277" s="940"/>
      <c r="J277" s="939"/>
      <c r="K277" s="950">
        <f>SUM(K262:K276)</f>
        <v>51292000</v>
      </c>
      <c r="L277" s="950">
        <f>SUM(L262:L276)</f>
        <v>0</v>
      </c>
      <c r="M277" s="950">
        <f>SUM(M262:M276)</f>
        <v>0</v>
      </c>
      <c r="N277" s="942">
        <f>SUM(N262:N276)</f>
        <v>0</v>
      </c>
      <c r="O277" s="943"/>
      <c r="P277" s="944"/>
      <c r="Q277" s="939"/>
      <c r="R277" s="945"/>
      <c r="S277" s="908"/>
      <c r="T277" s="909"/>
      <c r="U277" s="909"/>
      <c r="V277" s="909"/>
      <c r="W277" s="909"/>
    </row>
    <row r="278" spans="1:23" s="888" customFormat="1" ht="12.75" x14ac:dyDescent="0.2">
      <c r="A278" s="888">
        <v>13</v>
      </c>
      <c r="B278" s="947" t="s">
        <v>1045</v>
      </c>
      <c r="C278" s="925" t="s">
        <v>313</v>
      </c>
      <c r="D278" s="925" t="s">
        <v>173</v>
      </c>
      <c r="E278" s="926">
        <v>56650000</v>
      </c>
      <c r="F278" s="927">
        <v>57490000</v>
      </c>
      <c r="G278" s="927">
        <v>16955000</v>
      </c>
      <c r="H278" s="927">
        <v>22660000</v>
      </c>
      <c r="I278" s="928">
        <v>17835000</v>
      </c>
      <c r="J278" s="927">
        <v>40000</v>
      </c>
      <c r="K278" s="927">
        <f>SUM(G278:J278)</f>
        <v>57490000</v>
      </c>
      <c r="L278" s="927"/>
      <c r="M278" s="929">
        <f t="shared" ref="M278:M311" si="30">IF(F278="",E278-K278-L278,F278-K278-L278)</f>
        <v>0</v>
      </c>
      <c r="N278" s="930">
        <f t="shared" si="29"/>
        <v>0</v>
      </c>
      <c r="O278" s="931"/>
      <c r="P278" s="932"/>
      <c r="Q278" s="927"/>
      <c r="R278" s="933"/>
      <c r="S278" s="902"/>
      <c r="T278" s="901" t="s">
        <v>893</v>
      </c>
      <c r="U278" s="901"/>
      <c r="V278" s="901"/>
      <c r="W278" s="901"/>
    </row>
    <row r="279" spans="1:23" s="888" customFormat="1" ht="25.5" x14ac:dyDescent="0.2">
      <c r="B279" s="947" t="s">
        <v>1045</v>
      </c>
      <c r="C279" s="925" t="s">
        <v>894</v>
      </c>
      <c r="D279" s="925" t="s">
        <v>448</v>
      </c>
      <c r="E279" s="926">
        <v>100950000</v>
      </c>
      <c r="F279" s="927">
        <v>118100000</v>
      </c>
      <c r="G279" s="927">
        <v>30285000</v>
      </c>
      <c r="H279" s="927">
        <v>50475000</v>
      </c>
      <c r="I279" s="928">
        <v>37340000</v>
      </c>
      <c r="J279" s="927"/>
      <c r="K279" s="927">
        <f t="shared" ref="K279:K311" si="31">SUM(G279:J279)</f>
        <v>118100000</v>
      </c>
      <c r="L279" s="927"/>
      <c r="M279" s="929">
        <f t="shared" si="30"/>
        <v>0</v>
      </c>
      <c r="N279" s="930">
        <f t="shared" si="29"/>
        <v>0</v>
      </c>
      <c r="O279" s="931"/>
      <c r="P279" s="932"/>
      <c r="Q279" s="927"/>
      <c r="R279" s="933"/>
      <c r="S279" s="903"/>
      <c r="T279" s="901" t="s">
        <v>1002</v>
      </c>
      <c r="U279" s="901">
        <v>5100000</v>
      </c>
      <c r="V279" s="901" t="s">
        <v>896</v>
      </c>
      <c r="W279" s="901"/>
    </row>
    <row r="280" spans="1:23" s="888" customFormat="1" ht="12.75" x14ac:dyDescent="0.2">
      <c r="B280" s="947" t="s">
        <v>1045</v>
      </c>
      <c r="C280" s="925" t="s">
        <v>175</v>
      </c>
      <c r="D280" s="925" t="s">
        <v>416</v>
      </c>
      <c r="E280" s="926">
        <v>1100000</v>
      </c>
      <c r="F280" s="927">
        <v>1100000</v>
      </c>
      <c r="G280" s="927">
        <v>1100000</v>
      </c>
      <c r="H280" s="927"/>
      <c r="I280" s="928"/>
      <c r="J280" s="927"/>
      <c r="K280" s="927">
        <f t="shared" si="31"/>
        <v>1100000</v>
      </c>
      <c r="L280" s="927"/>
      <c r="M280" s="929">
        <f t="shared" si="30"/>
        <v>0</v>
      </c>
      <c r="N280" s="930">
        <f t="shared" si="29"/>
        <v>0</v>
      </c>
      <c r="O280" s="931"/>
      <c r="P280" s="932"/>
      <c r="Q280" s="927"/>
      <c r="R280" s="933"/>
      <c r="S280" s="903" t="s">
        <v>943</v>
      </c>
      <c r="T280" s="901" t="s">
        <v>1003</v>
      </c>
      <c r="U280" s="901">
        <v>6600000</v>
      </c>
      <c r="V280" s="901" t="s">
        <v>896</v>
      </c>
      <c r="W280" s="901"/>
    </row>
    <row r="281" spans="1:23" s="888" customFormat="1" ht="12.75" x14ac:dyDescent="0.2">
      <c r="B281" s="947" t="s">
        <v>1045</v>
      </c>
      <c r="C281" s="925" t="s">
        <v>99</v>
      </c>
      <c r="D281" s="925" t="s">
        <v>100</v>
      </c>
      <c r="E281" s="926">
        <v>106810660</v>
      </c>
      <c r="F281" s="927">
        <v>146375900</v>
      </c>
      <c r="G281" s="927">
        <v>32043198</v>
      </c>
      <c r="H281" s="927">
        <v>42724624</v>
      </c>
      <c r="I281" s="928">
        <v>64289643</v>
      </c>
      <c r="J281" s="927"/>
      <c r="K281" s="927">
        <f t="shared" si="31"/>
        <v>139057465</v>
      </c>
      <c r="L281" s="927"/>
      <c r="M281" s="929">
        <f t="shared" si="30"/>
        <v>7318435</v>
      </c>
      <c r="N281" s="930">
        <f t="shared" si="29"/>
        <v>7318435</v>
      </c>
      <c r="O281" s="931"/>
      <c r="P281" s="932"/>
      <c r="Q281" s="927"/>
      <c r="R281" s="933"/>
      <c r="S281" s="903" t="s">
        <v>943</v>
      </c>
      <c r="T281" s="901" t="s">
        <v>1004</v>
      </c>
      <c r="U281" s="901">
        <v>4450000</v>
      </c>
      <c r="V281" s="901" t="s">
        <v>898</v>
      </c>
      <c r="W281" s="901"/>
    </row>
    <row r="282" spans="1:23" s="888" customFormat="1" ht="12.75" x14ac:dyDescent="0.2">
      <c r="B282" s="947" t="s">
        <v>1045</v>
      </c>
      <c r="C282" s="925" t="s">
        <v>31</v>
      </c>
      <c r="D282" s="925" t="s">
        <v>897</v>
      </c>
      <c r="E282" s="926">
        <v>22772000</v>
      </c>
      <c r="F282" s="927">
        <v>49720000</v>
      </c>
      <c r="G282" s="927">
        <v>6831660</v>
      </c>
      <c r="H282" s="927">
        <v>15000000</v>
      </c>
      <c r="I282" s="928">
        <v>27888340</v>
      </c>
      <c r="J282" s="927"/>
      <c r="K282" s="927">
        <f t="shared" si="31"/>
        <v>49720000</v>
      </c>
      <c r="L282" s="927"/>
      <c r="M282" s="929">
        <f t="shared" si="30"/>
        <v>0</v>
      </c>
      <c r="N282" s="930">
        <f t="shared" si="29"/>
        <v>0</v>
      </c>
      <c r="O282" s="931"/>
      <c r="P282" s="932"/>
      <c r="Q282" s="927"/>
      <c r="R282" s="933"/>
      <c r="S282" s="903"/>
      <c r="T282" s="901" t="s">
        <v>1021</v>
      </c>
      <c r="U282" s="901">
        <v>160000</v>
      </c>
      <c r="V282" s="901" t="s">
        <v>902</v>
      </c>
      <c r="W282" s="901"/>
    </row>
    <row r="283" spans="1:23" s="888" customFormat="1" ht="25.5" x14ac:dyDescent="0.2">
      <c r="B283" s="947" t="s">
        <v>1045</v>
      </c>
      <c r="C283" s="925" t="s">
        <v>899</v>
      </c>
      <c r="D283" s="925" t="s">
        <v>229</v>
      </c>
      <c r="E283" s="926">
        <v>95095000</v>
      </c>
      <c r="F283" s="927">
        <v>89982750</v>
      </c>
      <c r="G283" s="927">
        <v>47547500</v>
      </c>
      <c r="H283" s="927">
        <v>42435250</v>
      </c>
      <c r="I283" s="928"/>
      <c r="J283" s="927"/>
      <c r="K283" s="927">
        <f t="shared" si="31"/>
        <v>89982750</v>
      </c>
      <c r="L283" s="927"/>
      <c r="M283" s="929">
        <f t="shared" si="30"/>
        <v>0</v>
      </c>
      <c r="N283" s="930">
        <f t="shared" si="29"/>
        <v>0</v>
      </c>
      <c r="O283" s="931" t="s">
        <v>901</v>
      </c>
      <c r="P283" s="932">
        <v>43879</v>
      </c>
      <c r="Q283" s="927"/>
      <c r="R283" s="933"/>
      <c r="S283" s="903" t="s">
        <v>943</v>
      </c>
      <c r="T283" s="901"/>
      <c r="U283" s="901"/>
      <c r="V283" s="901"/>
      <c r="W283" s="901"/>
    </row>
    <row r="284" spans="1:23" s="888" customFormat="1" ht="25.5" x14ac:dyDescent="0.2">
      <c r="B284" s="947" t="s">
        <v>1045</v>
      </c>
      <c r="C284" s="925" t="s">
        <v>167</v>
      </c>
      <c r="D284" s="925" t="s">
        <v>903</v>
      </c>
      <c r="E284" s="926">
        <v>7656740</v>
      </c>
      <c r="F284" s="927"/>
      <c r="G284" s="927">
        <v>7656740</v>
      </c>
      <c r="H284" s="927"/>
      <c r="I284" s="928"/>
      <c r="J284" s="927"/>
      <c r="K284" s="927">
        <f t="shared" si="31"/>
        <v>7656740</v>
      </c>
      <c r="L284" s="927"/>
      <c r="M284" s="929">
        <f t="shared" si="30"/>
        <v>0</v>
      </c>
      <c r="N284" s="930">
        <f t="shared" si="29"/>
        <v>0</v>
      </c>
      <c r="O284" s="931"/>
      <c r="P284" s="932"/>
      <c r="Q284" s="927"/>
      <c r="R284" s="933"/>
      <c r="S284" s="903" t="s">
        <v>903</v>
      </c>
      <c r="T284" s="901"/>
      <c r="U284" s="901"/>
      <c r="V284" s="901"/>
      <c r="W284" s="901"/>
    </row>
    <row r="285" spans="1:23" s="888" customFormat="1" ht="12.75" x14ac:dyDescent="0.2">
      <c r="B285" s="947" t="s">
        <v>1045</v>
      </c>
      <c r="C285" s="925" t="s">
        <v>292</v>
      </c>
      <c r="D285" s="925" t="s">
        <v>104</v>
      </c>
      <c r="E285" s="926">
        <v>59536000</v>
      </c>
      <c r="F285" s="927"/>
      <c r="G285" s="927">
        <v>35721600</v>
      </c>
      <c r="H285" s="927">
        <v>23814000</v>
      </c>
      <c r="I285" s="928">
        <v>400</v>
      </c>
      <c r="J285" s="927"/>
      <c r="K285" s="927">
        <f t="shared" si="31"/>
        <v>59536000</v>
      </c>
      <c r="L285" s="927"/>
      <c r="M285" s="929">
        <f t="shared" si="30"/>
        <v>0</v>
      </c>
      <c r="N285" s="930">
        <f t="shared" si="29"/>
        <v>0</v>
      </c>
      <c r="O285" s="931"/>
      <c r="P285" s="932"/>
      <c r="Q285" s="927"/>
      <c r="R285" s="933"/>
      <c r="S285" s="903"/>
      <c r="T285" s="901"/>
      <c r="U285" s="901"/>
      <c r="V285" s="901"/>
      <c r="W285" s="901"/>
    </row>
    <row r="286" spans="1:23" s="888" customFormat="1" ht="25.5" x14ac:dyDescent="0.2">
      <c r="B286" s="947" t="s">
        <v>1045</v>
      </c>
      <c r="C286" s="925" t="s">
        <v>442</v>
      </c>
      <c r="D286" s="925" t="s">
        <v>443</v>
      </c>
      <c r="E286" s="926">
        <v>7748800</v>
      </c>
      <c r="F286" s="927"/>
      <c r="G286" s="927">
        <v>3874400</v>
      </c>
      <c r="H286" s="927">
        <v>3874400</v>
      </c>
      <c r="I286" s="928"/>
      <c r="J286" s="927"/>
      <c r="K286" s="927">
        <f t="shared" si="31"/>
        <v>7748800</v>
      </c>
      <c r="L286" s="927"/>
      <c r="M286" s="929">
        <f t="shared" si="30"/>
        <v>0</v>
      </c>
      <c r="N286" s="930">
        <f t="shared" si="29"/>
        <v>0</v>
      </c>
      <c r="O286" s="931"/>
      <c r="P286" s="932"/>
      <c r="Q286" s="927"/>
      <c r="R286" s="933"/>
      <c r="S286" s="903" t="s">
        <v>943</v>
      </c>
      <c r="T286" s="901"/>
      <c r="U286" s="901"/>
      <c r="V286" s="901"/>
      <c r="W286" s="901"/>
    </row>
    <row r="287" spans="1:23" s="888" customFormat="1" ht="25.5" x14ac:dyDescent="0.2">
      <c r="B287" s="947" t="s">
        <v>1045</v>
      </c>
      <c r="C287" s="925" t="s">
        <v>167</v>
      </c>
      <c r="D287" s="925" t="s">
        <v>286</v>
      </c>
      <c r="E287" s="926">
        <v>8467200</v>
      </c>
      <c r="F287" s="927"/>
      <c r="G287" s="927">
        <v>8467200</v>
      </c>
      <c r="H287" s="927"/>
      <c r="I287" s="928"/>
      <c r="J287" s="927"/>
      <c r="K287" s="927">
        <f t="shared" si="31"/>
        <v>8467200</v>
      </c>
      <c r="L287" s="927"/>
      <c r="M287" s="929">
        <f t="shared" si="30"/>
        <v>0</v>
      </c>
      <c r="N287" s="930">
        <f t="shared" si="29"/>
        <v>0</v>
      </c>
      <c r="O287" s="931"/>
      <c r="P287" s="932"/>
      <c r="Q287" s="927"/>
      <c r="R287" s="933"/>
      <c r="S287" s="903"/>
      <c r="T287" s="901"/>
      <c r="U287" s="901"/>
      <c r="V287" s="901"/>
      <c r="W287" s="901"/>
    </row>
    <row r="288" spans="1:23" s="888" customFormat="1" ht="12.75" x14ac:dyDescent="0.2">
      <c r="B288" s="947" t="s">
        <v>1045</v>
      </c>
      <c r="C288" s="925" t="s">
        <v>340</v>
      </c>
      <c r="D288" s="925" t="s">
        <v>906</v>
      </c>
      <c r="E288" s="926">
        <v>7664000</v>
      </c>
      <c r="F288" s="927"/>
      <c r="G288" s="927">
        <v>7664000</v>
      </c>
      <c r="H288" s="927"/>
      <c r="I288" s="928"/>
      <c r="J288" s="927"/>
      <c r="K288" s="927">
        <f t="shared" si="31"/>
        <v>7664000</v>
      </c>
      <c r="L288" s="927"/>
      <c r="M288" s="929">
        <f t="shared" si="30"/>
        <v>0</v>
      </c>
      <c r="N288" s="930">
        <f t="shared" si="29"/>
        <v>0</v>
      </c>
      <c r="O288" s="931"/>
      <c r="P288" s="932"/>
      <c r="Q288" s="927"/>
      <c r="R288" s="933"/>
      <c r="S288" s="903" t="s">
        <v>943</v>
      </c>
      <c r="T288" s="901"/>
      <c r="U288" s="901"/>
      <c r="V288" s="901"/>
      <c r="W288" s="901"/>
    </row>
    <row r="289" spans="2:19" s="901" customFormat="1" ht="12.75" x14ac:dyDescent="0.2">
      <c r="B289" s="947" t="s">
        <v>1045</v>
      </c>
      <c r="C289" s="925" t="s">
        <v>232</v>
      </c>
      <c r="D289" s="925" t="s">
        <v>341</v>
      </c>
      <c r="E289" s="926">
        <v>10184000</v>
      </c>
      <c r="F289" s="927">
        <v>14288000</v>
      </c>
      <c r="G289" s="927">
        <v>4000000</v>
      </c>
      <c r="H289" s="927">
        <v>6000000</v>
      </c>
      <c r="I289" s="928">
        <v>4288000</v>
      </c>
      <c r="J289" s="927"/>
      <c r="K289" s="927">
        <f t="shared" si="31"/>
        <v>14288000</v>
      </c>
      <c r="L289" s="927"/>
      <c r="M289" s="929">
        <f t="shared" si="30"/>
        <v>0</v>
      </c>
      <c r="N289" s="930">
        <f t="shared" si="29"/>
        <v>0</v>
      </c>
      <c r="O289" s="931"/>
      <c r="P289" s="932"/>
      <c r="Q289" s="927"/>
      <c r="R289" s="933"/>
      <c r="S289" s="903" t="s">
        <v>341</v>
      </c>
    </row>
    <row r="290" spans="2:19" s="901" customFormat="1" ht="25.5" x14ac:dyDescent="0.2">
      <c r="B290" s="947" t="s">
        <v>1045</v>
      </c>
      <c r="C290" s="925" t="s">
        <v>167</v>
      </c>
      <c r="D290" s="925" t="s">
        <v>907</v>
      </c>
      <c r="E290" s="926">
        <v>6644400</v>
      </c>
      <c r="F290" s="927"/>
      <c r="G290" s="927">
        <v>6644400</v>
      </c>
      <c r="H290" s="927"/>
      <c r="I290" s="928"/>
      <c r="J290" s="927"/>
      <c r="K290" s="927">
        <f t="shared" si="31"/>
        <v>6644400</v>
      </c>
      <c r="L290" s="927"/>
      <c r="M290" s="929">
        <f t="shared" si="30"/>
        <v>0</v>
      </c>
      <c r="N290" s="930">
        <f t="shared" si="29"/>
        <v>0</v>
      </c>
      <c r="O290" s="931"/>
      <c r="P290" s="932"/>
      <c r="Q290" s="927"/>
      <c r="R290" s="933"/>
      <c r="S290" s="903" t="s">
        <v>907</v>
      </c>
    </row>
    <row r="291" spans="2:19" s="901" customFormat="1" ht="25.5" x14ac:dyDescent="0.2">
      <c r="B291" s="947" t="s">
        <v>1045</v>
      </c>
      <c r="C291" s="925" t="s">
        <v>514</v>
      </c>
      <c r="D291" s="925" t="s">
        <v>114</v>
      </c>
      <c r="E291" s="926">
        <v>4480000</v>
      </c>
      <c r="F291" s="927"/>
      <c r="G291" s="927">
        <v>4480000</v>
      </c>
      <c r="H291" s="927"/>
      <c r="I291" s="928"/>
      <c r="J291" s="927"/>
      <c r="K291" s="927">
        <f t="shared" si="31"/>
        <v>4480000</v>
      </c>
      <c r="L291" s="927"/>
      <c r="M291" s="929">
        <f t="shared" si="30"/>
        <v>0</v>
      </c>
      <c r="N291" s="930">
        <f t="shared" si="29"/>
        <v>0</v>
      </c>
      <c r="O291" s="931"/>
      <c r="P291" s="932"/>
      <c r="Q291" s="927"/>
      <c r="R291" s="933"/>
      <c r="S291" s="903" t="s">
        <v>114</v>
      </c>
    </row>
    <row r="292" spans="2:19" s="901" customFormat="1" ht="12.75" x14ac:dyDescent="0.2">
      <c r="B292" s="947" t="s">
        <v>1045</v>
      </c>
      <c r="C292" s="925" t="s">
        <v>908</v>
      </c>
      <c r="D292" s="925" t="s">
        <v>57</v>
      </c>
      <c r="E292" s="926">
        <f>34957336+1830276</f>
        <v>36787612</v>
      </c>
      <c r="F292" s="927"/>
      <c r="G292" s="946">
        <v>34957336</v>
      </c>
      <c r="H292" s="927">
        <v>1830276</v>
      </c>
      <c r="I292" s="928"/>
      <c r="J292" s="927"/>
      <c r="K292" s="927">
        <f t="shared" si="31"/>
        <v>36787612</v>
      </c>
      <c r="L292" s="927"/>
      <c r="M292" s="929">
        <f t="shared" si="30"/>
        <v>0</v>
      </c>
      <c r="N292" s="930">
        <f t="shared" si="29"/>
        <v>0</v>
      </c>
      <c r="O292" s="931"/>
      <c r="P292" s="932"/>
      <c r="Q292" s="927"/>
      <c r="R292" s="933"/>
      <c r="S292" s="903" t="s">
        <v>57</v>
      </c>
    </row>
    <row r="293" spans="2:19" s="901" customFormat="1" ht="12.75" x14ac:dyDescent="0.2">
      <c r="B293" s="947" t="s">
        <v>1045</v>
      </c>
      <c r="C293" s="925" t="s">
        <v>56</v>
      </c>
      <c r="D293" s="925" t="s">
        <v>57</v>
      </c>
      <c r="E293" s="926">
        <v>29240000</v>
      </c>
      <c r="F293" s="927"/>
      <c r="G293" s="927">
        <v>29240000</v>
      </c>
      <c r="H293" s="927"/>
      <c r="I293" s="928"/>
      <c r="J293" s="927"/>
      <c r="K293" s="927">
        <f t="shared" si="31"/>
        <v>29240000</v>
      </c>
      <c r="L293" s="927"/>
      <c r="M293" s="929">
        <f t="shared" si="30"/>
        <v>0</v>
      </c>
      <c r="N293" s="930">
        <f t="shared" si="29"/>
        <v>0</v>
      </c>
      <c r="O293" s="931"/>
      <c r="P293" s="932"/>
      <c r="Q293" s="927"/>
      <c r="R293" s="933"/>
      <c r="S293" s="903" t="s">
        <v>57</v>
      </c>
    </row>
    <row r="294" spans="2:19" s="901" customFormat="1" ht="25.5" x14ac:dyDescent="0.2">
      <c r="B294" s="947" t="s">
        <v>1045</v>
      </c>
      <c r="C294" s="925" t="s">
        <v>167</v>
      </c>
      <c r="D294" s="925" t="s">
        <v>907</v>
      </c>
      <c r="E294" s="926">
        <v>1717940</v>
      </c>
      <c r="F294" s="927"/>
      <c r="G294" s="927">
        <v>1717940</v>
      </c>
      <c r="H294" s="927"/>
      <c r="I294" s="928"/>
      <c r="J294" s="927"/>
      <c r="K294" s="927">
        <f t="shared" si="31"/>
        <v>1717940</v>
      </c>
      <c r="L294" s="927"/>
      <c r="M294" s="929">
        <f t="shared" si="30"/>
        <v>0</v>
      </c>
      <c r="N294" s="930">
        <f t="shared" si="29"/>
        <v>0</v>
      </c>
      <c r="O294" s="931"/>
      <c r="P294" s="932"/>
      <c r="Q294" s="927"/>
      <c r="R294" s="933"/>
      <c r="S294" s="903" t="s">
        <v>907</v>
      </c>
    </row>
    <row r="295" spans="2:19" s="901" customFormat="1" ht="12.75" x14ac:dyDescent="0.2">
      <c r="B295" s="947" t="s">
        <v>1045</v>
      </c>
      <c r="C295" s="925" t="s">
        <v>213</v>
      </c>
      <c r="D295" s="925" t="s">
        <v>909</v>
      </c>
      <c r="E295" s="926">
        <v>27600000</v>
      </c>
      <c r="F295" s="927"/>
      <c r="G295" s="927">
        <v>19320000</v>
      </c>
      <c r="H295" s="927">
        <v>8280000</v>
      </c>
      <c r="I295" s="928"/>
      <c r="J295" s="927"/>
      <c r="K295" s="927">
        <f t="shared" si="31"/>
        <v>27600000</v>
      </c>
      <c r="L295" s="927"/>
      <c r="M295" s="929">
        <f t="shared" si="30"/>
        <v>0</v>
      </c>
      <c r="N295" s="930">
        <f t="shared" si="29"/>
        <v>0</v>
      </c>
      <c r="O295" s="931"/>
      <c r="P295" s="932"/>
      <c r="Q295" s="927"/>
      <c r="R295" s="933"/>
      <c r="S295" s="903"/>
    </row>
    <row r="296" spans="2:19" s="901" customFormat="1" ht="12.75" x14ac:dyDescent="0.2">
      <c r="B296" s="947" t="s">
        <v>1045</v>
      </c>
      <c r="C296" s="925" t="s">
        <v>118</v>
      </c>
      <c r="D296" s="925" t="s">
        <v>301</v>
      </c>
      <c r="E296" s="934"/>
      <c r="F296" s="927">
        <f>20632150+1900000</f>
        <v>22532150</v>
      </c>
      <c r="G296" s="927">
        <v>20632150</v>
      </c>
      <c r="H296" s="927">
        <v>1900000</v>
      </c>
      <c r="I296" s="928"/>
      <c r="J296" s="927"/>
      <c r="K296" s="927">
        <f t="shared" si="31"/>
        <v>22532150</v>
      </c>
      <c r="L296" s="927"/>
      <c r="M296" s="929">
        <f t="shared" si="30"/>
        <v>0</v>
      </c>
      <c r="N296" s="930">
        <f t="shared" si="29"/>
        <v>0</v>
      </c>
      <c r="O296" s="931"/>
      <c r="P296" s="932"/>
      <c r="Q296" s="927"/>
      <c r="R296" s="933"/>
      <c r="S296" s="903"/>
    </row>
    <row r="297" spans="2:19" s="901" customFormat="1" ht="12.75" x14ac:dyDescent="0.2">
      <c r="B297" s="947" t="s">
        <v>1045</v>
      </c>
      <c r="C297" s="925" t="s">
        <v>132</v>
      </c>
      <c r="D297" s="925" t="s">
        <v>910</v>
      </c>
      <c r="E297" s="926">
        <v>16784280</v>
      </c>
      <c r="F297" s="927"/>
      <c r="G297" s="927">
        <v>16784280</v>
      </c>
      <c r="H297" s="927"/>
      <c r="I297" s="928"/>
      <c r="J297" s="927"/>
      <c r="K297" s="927">
        <f t="shared" si="31"/>
        <v>16784280</v>
      </c>
      <c r="L297" s="927"/>
      <c r="M297" s="929">
        <f t="shared" si="30"/>
        <v>0</v>
      </c>
      <c r="N297" s="930">
        <f t="shared" si="29"/>
        <v>0</v>
      </c>
      <c r="O297" s="931"/>
      <c r="P297" s="932"/>
      <c r="Q297" s="927"/>
      <c r="R297" s="933"/>
      <c r="S297" s="903" t="s">
        <v>943</v>
      </c>
    </row>
    <row r="298" spans="2:19" s="901" customFormat="1" ht="12.75" x14ac:dyDescent="0.2">
      <c r="B298" s="947" t="s">
        <v>1045</v>
      </c>
      <c r="C298" s="925" t="s">
        <v>132</v>
      </c>
      <c r="D298" s="925" t="s">
        <v>910</v>
      </c>
      <c r="E298" s="926">
        <v>7058729</v>
      </c>
      <c r="F298" s="927"/>
      <c r="G298" s="927">
        <v>7058729</v>
      </c>
      <c r="H298" s="927"/>
      <c r="I298" s="928"/>
      <c r="J298" s="927"/>
      <c r="K298" s="927">
        <f t="shared" si="31"/>
        <v>7058729</v>
      </c>
      <c r="L298" s="927"/>
      <c r="M298" s="929">
        <f t="shared" si="30"/>
        <v>0</v>
      </c>
      <c r="N298" s="930">
        <f t="shared" si="29"/>
        <v>0</v>
      </c>
      <c r="O298" s="931"/>
      <c r="P298" s="932"/>
      <c r="Q298" s="927"/>
      <c r="R298" s="933"/>
      <c r="S298" s="903" t="s">
        <v>943</v>
      </c>
    </row>
    <row r="299" spans="2:19" s="901" customFormat="1" ht="25.5" x14ac:dyDescent="0.2">
      <c r="B299" s="947" t="s">
        <v>1045</v>
      </c>
      <c r="C299" s="925" t="s">
        <v>913</v>
      </c>
      <c r="D299" s="925" t="s">
        <v>727</v>
      </c>
      <c r="E299" s="934">
        <v>11000000</v>
      </c>
      <c r="F299" s="927"/>
      <c r="G299" s="927">
        <v>3000000</v>
      </c>
      <c r="H299" s="927">
        <v>2000000</v>
      </c>
      <c r="I299" s="928">
        <v>6000000</v>
      </c>
      <c r="J299" s="927"/>
      <c r="K299" s="927">
        <f t="shared" si="31"/>
        <v>11000000</v>
      </c>
      <c r="L299" s="927"/>
      <c r="M299" s="929">
        <f t="shared" si="30"/>
        <v>0</v>
      </c>
      <c r="N299" s="930">
        <f t="shared" si="29"/>
        <v>0</v>
      </c>
      <c r="O299" s="931"/>
      <c r="P299" s="932"/>
      <c r="Q299" s="927"/>
      <c r="R299" s="933"/>
      <c r="S299" s="903"/>
    </row>
    <row r="300" spans="2:19" s="901" customFormat="1" ht="25.5" x14ac:dyDescent="0.2">
      <c r="B300" s="947" t="s">
        <v>1045</v>
      </c>
      <c r="C300" s="925" t="s">
        <v>257</v>
      </c>
      <c r="D300" s="925" t="s">
        <v>286</v>
      </c>
      <c r="E300" s="934">
        <v>16883354</v>
      </c>
      <c r="F300" s="927"/>
      <c r="G300" s="927">
        <v>16883354</v>
      </c>
      <c r="H300" s="927"/>
      <c r="I300" s="928"/>
      <c r="J300" s="927"/>
      <c r="K300" s="927">
        <f t="shared" si="31"/>
        <v>16883354</v>
      </c>
      <c r="L300" s="927"/>
      <c r="M300" s="929">
        <f t="shared" si="30"/>
        <v>0</v>
      </c>
      <c r="N300" s="930">
        <f t="shared" si="29"/>
        <v>0</v>
      </c>
      <c r="O300" s="931"/>
      <c r="P300" s="932"/>
      <c r="Q300" s="927"/>
      <c r="R300" s="933"/>
      <c r="S300" s="903"/>
    </row>
    <row r="301" spans="2:19" s="901" customFormat="1" ht="25.5" x14ac:dyDescent="0.2">
      <c r="B301" s="947" t="s">
        <v>1045</v>
      </c>
      <c r="C301" s="925" t="s">
        <v>257</v>
      </c>
      <c r="D301" s="925" t="s">
        <v>727</v>
      </c>
      <c r="E301" s="934">
        <f>K301</f>
        <v>11990000</v>
      </c>
      <c r="F301" s="927"/>
      <c r="G301" s="927">
        <v>11990000</v>
      </c>
      <c r="H301" s="927"/>
      <c r="I301" s="928"/>
      <c r="J301" s="927"/>
      <c r="K301" s="927">
        <f t="shared" si="31"/>
        <v>11990000</v>
      </c>
      <c r="L301" s="927"/>
      <c r="M301" s="929">
        <f t="shared" si="30"/>
        <v>0</v>
      </c>
      <c r="N301" s="930">
        <f t="shared" si="29"/>
        <v>0</v>
      </c>
      <c r="O301" s="931"/>
      <c r="P301" s="932"/>
      <c r="Q301" s="927"/>
      <c r="R301" s="933"/>
      <c r="S301" s="903"/>
    </row>
    <row r="302" spans="2:19" s="901" customFormat="1" ht="12.75" x14ac:dyDescent="0.2">
      <c r="B302" s="947" t="s">
        <v>1045</v>
      </c>
      <c r="C302" s="925" t="s">
        <v>346</v>
      </c>
      <c r="D302" s="925" t="s">
        <v>915</v>
      </c>
      <c r="E302" s="934">
        <v>65401661.600000001</v>
      </c>
      <c r="F302" s="927"/>
      <c r="G302" s="927">
        <v>32700830.800000001</v>
      </c>
      <c r="H302" s="927">
        <v>32700830.800000001</v>
      </c>
      <c r="I302" s="928"/>
      <c r="J302" s="927"/>
      <c r="K302" s="927">
        <f t="shared" si="31"/>
        <v>65401661.600000001</v>
      </c>
      <c r="L302" s="927"/>
      <c r="M302" s="929">
        <f t="shared" si="30"/>
        <v>0</v>
      </c>
      <c r="N302" s="930">
        <f t="shared" si="29"/>
        <v>0</v>
      </c>
      <c r="O302" s="931"/>
      <c r="P302" s="932"/>
      <c r="Q302" s="927"/>
      <c r="R302" s="933"/>
      <c r="S302" s="903"/>
    </row>
    <row r="303" spans="2:19" s="901" customFormat="1" ht="12.75" x14ac:dyDescent="0.2">
      <c r="B303" s="947" t="s">
        <v>1045</v>
      </c>
      <c r="C303" s="925" t="s">
        <v>170</v>
      </c>
      <c r="D303" s="925" t="s">
        <v>171</v>
      </c>
      <c r="E303" s="926"/>
      <c r="F303" s="927">
        <v>25548400</v>
      </c>
      <c r="G303" s="927">
        <v>25548400</v>
      </c>
      <c r="H303" s="927"/>
      <c r="I303" s="928"/>
      <c r="J303" s="927"/>
      <c r="K303" s="927">
        <f t="shared" si="31"/>
        <v>25548400</v>
      </c>
      <c r="L303" s="927"/>
      <c r="M303" s="929">
        <f t="shared" si="30"/>
        <v>0</v>
      </c>
      <c r="N303" s="930">
        <f t="shared" si="29"/>
        <v>0</v>
      </c>
      <c r="O303" s="931"/>
      <c r="P303" s="932"/>
      <c r="Q303" s="927"/>
      <c r="R303" s="933"/>
      <c r="S303" s="903" t="s">
        <v>171</v>
      </c>
    </row>
    <row r="304" spans="2:19" s="901" customFormat="1" ht="25.5" x14ac:dyDescent="0.2">
      <c r="B304" s="947" t="s">
        <v>1045</v>
      </c>
      <c r="C304" s="925" t="s">
        <v>916</v>
      </c>
      <c r="D304" s="925" t="s">
        <v>727</v>
      </c>
      <c r="E304" s="934">
        <f>K304</f>
        <v>2350000</v>
      </c>
      <c r="F304" s="927"/>
      <c r="G304" s="927">
        <v>2350000</v>
      </c>
      <c r="H304" s="927"/>
      <c r="I304" s="928"/>
      <c r="J304" s="927"/>
      <c r="K304" s="927">
        <f t="shared" si="31"/>
        <v>2350000</v>
      </c>
      <c r="L304" s="927"/>
      <c r="M304" s="929">
        <f t="shared" si="30"/>
        <v>0</v>
      </c>
      <c r="N304" s="930">
        <f t="shared" si="29"/>
        <v>0</v>
      </c>
      <c r="O304" s="931"/>
      <c r="P304" s="932"/>
      <c r="Q304" s="927"/>
      <c r="R304" s="933"/>
      <c r="S304" s="903"/>
    </row>
    <row r="305" spans="1:23" s="888" customFormat="1" ht="25.5" x14ac:dyDescent="0.2">
      <c r="B305" s="947" t="s">
        <v>1045</v>
      </c>
      <c r="C305" s="925" t="s">
        <v>442</v>
      </c>
      <c r="D305" s="925" t="s">
        <v>443</v>
      </c>
      <c r="E305" s="926">
        <v>3200000</v>
      </c>
      <c r="F305" s="927"/>
      <c r="G305" s="927">
        <v>1600000</v>
      </c>
      <c r="H305" s="927"/>
      <c r="I305" s="928"/>
      <c r="J305" s="927"/>
      <c r="K305" s="927">
        <f t="shared" si="31"/>
        <v>1600000</v>
      </c>
      <c r="L305" s="927"/>
      <c r="M305" s="929">
        <f t="shared" si="30"/>
        <v>1600000</v>
      </c>
      <c r="N305" s="930">
        <f t="shared" si="29"/>
        <v>1600000</v>
      </c>
      <c r="O305" s="931"/>
      <c r="P305" s="932"/>
      <c r="Q305" s="927"/>
      <c r="R305" s="933"/>
      <c r="S305" s="903" t="s">
        <v>943</v>
      </c>
      <c r="T305" s="901"/>
      <c r="U305" s="901"/>
      <c r="V305" s="901"/>
      <c r="W305" s="901"/>
    </row>
    <row r="306" spans="1:23" s="888" customFormat="1" ht="12.75" x14ac:dyDescent="0.2">
      <c r="B306" s="947" t="s">
        <v>1045</v>
      </c>
      <c r="C306" s="925" t="s">
        <v>394</v>
      </c>
      <c r="D306" s="925" t="s">
        <v>909</v>
      </c>
      <c r="E306" s="934">
        <v>400000</v>
      </c>
      <c r="F306" s="927"/>
      <c r="G306" s="927">
        <v>400000</v>
      </c>
      <c r="H306" s="927"/>
      <c r="I306" s="928"/>
      <c r="J306" s="927"/>
      <c r="K306" s="927">
        <f t="shared" si="31"/>
        <v>400000</v>
      </c>
      <c r="L306" s="927"/>
      <c r="M306" s="929">
        <f t="shared" si="30"/>
        <v>0</v>
      </c>
      <c r="N306" s="930">
        <f t="shared" si="29"/>
        <v>0</v>
      </c>
      <c r="O306" s="931"/>
      <c r="P306" s="932"/>
      <c r="Q306" s="927"/>
      <c r="R306" s="933"/>
      <c r="S306" s="903"/>
      <c r="T306" s="901"/>
      <c r="U306" s="901"/>
      <c r="V306" s="901"/>
      <c r="W306" s="901"/>
    </row>
    <row r="307" spans="1:23" s="888" customFormat="1" ht="25.5" x14ac:dyDescent="0.2">
      <c r="B307" s="947" t="s">
        <v>1045</v>
      </c>
      <c r="C307" s="925" t="s">
        <v>917</v>
      </c>
      <c r="D307" s="925" t="s">
        <v>229</v>
      </c>
      <c r="E307" s="926">
        <v>9130000</v>
      </c>
      <c r="F307" s="927"/>
      <c r="G307" s="927">
        <v>9130000</v>
      </c>
      <c r="H307" s="927"/>
      <c r="I307" s="928"/>
      <c r="J307" s="927"/>
      <c r="K307" s="927">
        <f t="shared" si="31"/>
        <v>9130000</v>
      </c>
      <c r="L307" s="927"/>
      <c r="M307" s="929">
        <f t="shared" si="30"/>
        <v>0</v>
      </c>
      <c r="N307" s="930">
        <f t="shared" si="29"/>
        <v>0</v>
      </c>
      <c r="O307" s="931"/>
      <c r="P307" s="932"/>
      <c r="Q307" s="927"/>
      <c r="R307" s="933"/>
      <c r="S307" s="903" t="s">
        <v>943</v>
      </c>
      <c r="T307" s="901"/>
      <c r="U307" s="901"/>
      <c r="V307" s="901"/>
      <c r="W307" s="901"/>
    </row>
    <row r="308" spans="1:23" s="888" customFormat="1" ht="25.5" x14ac:dyDescent="0.2">
      <c r="B308" s="947" t="s">
        <v>1045</v>
      </c>
      <c r="C308" s="925" t="s">
        <v>1046</v>
      </c>
      <c r="D308" s="925" t="s">
        <v>1039</v>
      </c>
      <c r="E308" s="926"/>
      <c r="F308" s="927">
        <v>33916000</v>
      </c>
      <c r="G308" s="927">
        <v>33916000</v>
      </c>
      <c r="H308" s="927"/>
      <c r="I308" s="928"/>
      <c r="J308" s="927"/>
      <c r="K308" s="927">
        <f t="shared" si="31"/>
        <v>33916000</v>
      </c>
      <c r="L308" s="927"/>
      <c r="M308" s="929">
        <f t="shared" si="30"/>
        <v>0</v>
      </c>
      <c r="N308" s="930">
        <f t="shared" si="29"/>
        <v>0</v>
      </c>
      <c r="O308" s="931"/>
      <c r="P308" s="932"/>
      <c r="Q308" s="927"/>
      <c r="R308" s="933"/>
      <c r="S308" s="903"/>
      <c r="T308" s="901"/>
      <c r="U308" s="901"/>
      <c r="V308" s="901"/>
      <c r="W308" s="901"/>
    </row>
    <row r="309" spans="1:23" s="888" customFormat="1" ht="12.75" x14ac:dyDescent="0.2">
      <c r="B309" s="947" t="s">
        <v>1045</v>
      </c>
      <c r="C309" s="925" t="s">
        <v>107</v>
      </c>
      <c r="D309" s="925" t="s">
        <v>995</v>
      </c>
      <c r="E309" s="926">
        <v>530000</v>
      </c>
      <c r="F309" s="927"/>
      <c r="G309" s="927">
        <v>530000</v>
      </c>
      <c r="H309" s="927"/>
      <c r="I309" s="928"/>
      <c r="J309" s="927"/>
      <c r="K309" s="927">
        <f t="shared" si="31"/>
        <v>530000</v>
      </c>
      <c r="L309" s="927"/>
      <c r="M309" s="929">
        <f t="shared" si="30"/>
        <v>0</v>
      </c>
      <c r="N309" s="930">
        <f t="shared" si="29"/>
        <v>0</v>
      </c>
      <c r="O309" s="931"/>
      <c r="P309" s="932"/>
      <c r="Q309" s="927"/>
      <c r="R309" s="933"/>
      <c r="S309" s="903"/>
      <c r="T309" s="901"/>
      <c r="U309" s="901"/>
      <c r="V309" s="901"/>
      <c r="W309" s="901"/>
    </row>
    <row r="310" spans="1:23" s="888" customFormat="1" ht="12.75" x14ac:dyDescent="0.2">
      <c r="B310" s="947" t="s">
        <v>1045</v>
      </c>
      <c r="C310" s="925" t="s">
        <v>170</v>
      </c>
      <c r="D310" s="925" t="s">
        <v>171</v>
      </c>
      <c r="E310" s="926"/>
      <c r="F310" s="927">
        <v>333000</v>
      </c>
      <c r="G310" s="927">
        <v>333000</v>
      </c>
      <c r="H310" s="927"/>
      <c r="I310" s="928"/>
      <c r="J310" s="927"/>
      <c r="K310" s="927">
        <f t="shared" si="31"/>
        <v>333000</v>
      </c>
      <c r="L310" s="927"/>
      <c r="M310" s="929"/>
      <c r="N310" s="930">
        <f t="shared" si="29"/>
        <v>0</v>
      </c>
      <c r="O310" s="931"/>
      <c r="P310" s="932"/>
      <c r="Q310" s="927"/>
      <c r="R310" s="933"/>
      <c r="S310" s="903"/>
      <c r="T310" s="901"/>
      <c r="U310" s="901"/>
      <c r="V310" s="901"/>
      <c r="W310" s="901"/>
    </row>
    <row r="311" spans="1:23" s="888" customFormat="1" ht="12.75" x14ac:dyDescent="0.2">
      <c r="B311" s="947" t="s">
        <v>1045</v>
      </c>
      <c r="C311" s="925" t="s">
        <v>947</v>
      </c>
      <c r="D311" s="925"/>
      <c r="E311" s="926"/>
      <c r="F311" s="927"/>
      <c r="G311" s="927">
        <f>U311</f>
        <v>16310000</v>
      </c>
      <c r="H311" s="927"/>
      <c r="I311" s="928"/>
      <c r="J311" s="927"/>
      <c r="K311" s="927">
        <f t="shared" si="31"/>
        <v>16310000</v>
      </c>
      <c r="L311" s="927"/>
      <c r="M311" s="929">
        <f t="shared" si="30"/>
        <v>-16310000</v>
      </c>
      <c r="N311" s="930">
        <f t="shared" si="29"/>
        <v>-16310000</v>
      </c>
      <c r="O311" s="931"/>
      <c r="P311" s="932"/>
      <c r="Q311" s="927"/>
      <c r="R311" s="933"/>
      <c r="S311" s="903"/>
      <c r="T311" s="901" t="s">
        <v>948</v>
      </c>
      <c r="U311" s="901">
        <f>SUM(U279:U307)</f>
        <v>16310000</v>
      </c>
      <c r="V311" s="901"/>
      <c r="W311" s="901"/>
    </row>
    <row r="312" spans="1:23" s="906" customFormat="1" ht="25.5" x14ac:dyDescent="0.2">
      <c r="B312" s="935" t="s">
        <v>949</v>
      </c>
      <c r="C312" s="936" t="s">
        <v>1047</v>
      </c>
      <c r="D312" s="937"/>
      <c r="E312" s="938"/>
      <c r="F312" s="939"/>
      <c r="G312" s="939"/>
      <c r="H312" s="939"/>
      <c r="I312" s="940"/>
      <c r="J312" s="939"/>
      <c r="K312" s="950">
        <f>SUM(K278:K311)</f>
        <v>909048481.60000002</v>
      </c>
      <c r="L312" s="950">
        <f>SUM(L278:L311)</f>
        <v>0</v>
      </c>
      <c r="M312" s="950">
        <f>SUM(M278:M311)</f>
        <v>-7391565</v>
      </c>
      <c r="N312" s="942">
        <f>SUM(N278:N311)</f>
        <v>-7391565</v>
      </c>
      <c r="O312" s="943"/>
      <c r="P312" s="944"/>
      <c r="Q312" s="939"/>
      <c r="R312" s="945"/>
      <c r="S312" s="908"/>
      <c r="T312" s="909"/>
      <c r="U312" s="909"/>
      <c r="V312" s="909"/>
      <c r="W312" s="909"/>
    </row>
    <row r="313" spans="1:23" s="888" customFormat="1" ht="25.5" x14ac:dyDescent="0.2">
      <c r="A313" s="888">
        <v>14</v>
      </c>
      <c r="B313" s="947" t="s">
        <v>1048</v>
      </c>
      <c r="C313" s="925" t="s">
        <v>920</v>
      </c>
      <c r="D313" s="925" t="s">
        <v>372</v>
      </c>
      <c r="E313" s="926">
        <v>23304000</v>
      </c>
      <c r="F313" s="927">
        <v>38730000</v>
      </c>
      <c r="G313" s="927">
        <v>6991200</v>
      </c>
      <c r="H313" s="927">
        <v>15000000</v>
      </c>
      <c r="I313" s="928">
        <v>16738800</v>
      </c>
      <c r="J313" s="927"/>
      <c r="K313" s="927">
        <f>SUM(G313:J313)</f>
        <v>38730000</v>
      </c>
      <c r="L313" s="927"/>
      <c r="M313" s="929">
        <f>IF(F313="",E313-K313-L313,F313-K313-L313)</f>
        <v>0</v>
      </c>
      <c r="N313" s="930">
        <f t="shared" si="29"/>
        <v>0</v>
      </c>
      <c r="O313" s="931"/>
      <c r="P313" s="932"/>
      <c r="Q313" s="927"/>
      <c r="R313" s="933"/>
      <c r="S313" s="902" t="s">
        <v>372</v>
      </c>
      <c r="T313" s="901" t="s">
        <v>1049</v>
      </c>
      <c r="U313" s="901"/>
      <c r="V313" s="901"/>
      <c r="W313" s="901"/>
    </row>
    <row r="314" spans="1:23" s="888" customFormat="1" ht="12.75" x14ac:dyDescent="0.2">
      <c r="B314" s="947" t="s">
        <v>1048</v>
      </c>
      <c r="C314" s="925" t="s">
        <v>175</v>
      </c>
      <c r="D314" s="925" t="s">
        <v>416</v>
      </c>
      <c r="E314" s="926">
        <v>1100000</v>
      </c>
      <c r="F314" s="927">
        <v>1100000</v>
      </c>
      <c r="G314" s="927">
        <v>1100000</v>
      </c>
      <c r="H314" s="927"/>
      <c r="I314" s="928"/>
      <c r="J314" s="927"/>
      <c r="K314" s="927">
        <f>SUM(G314:J314)</f>
        <v>1100000</v>
      </c>
      <c r="L314" s="927"/>
      <c r="M314" s="929">
        <f>IF(F314="",E314-K314-L314,F314-K314-L314)</f>
        <v>0</v>
      </c>
      <c r="N314" s="930">
        <f t="shared" si="29"/>
        <v>0</v>
      </c>
      <c r="O314" s="931"/>
      <c r="P314" s="932"/>
      <c r="Q314" s="927"/>
      <c r="R314" s="933"/>
      <c r="S314" s="903" t="s">
        <v>943</v>
      </c>
      <c r="T314" s="901"/>
      <c r="U314" s="901"/>
      <c r="V314" s="901"/>
      <c r="W314" s="901"/>
    </row>
    <row r="315" spans="1:23" s="888" customFormat="1" ht="12.75" x14ac:dyDescent="0.2">
      <c r="B315" s="947" t="s">
        <v>1048</v>
      </c>
      <c r="C315" s="925" t="s">
        <v>346</v>
      </c>
      <c r="D315" s="925" t="s">
        <v>915</v>
      </c>
      <c r="E315" s="926">
        <v>5246880.8</v>
      </c>
      <c r="F315" s="927"/>
      <c r="G315" s="927">
        <v>2623440.4</v>
      </c>
      <c r="H315" s="927">
        <v>2623440.4</v>
      </c>
      <c r="I315" s="928"/>
      <c r="J315" s="927"/>
      <c r="K315" s="927">
        <f>SUM(G315:J315)</f>
        <v>5246880.8</v>
      </c>
      <c r="L315" s="927"/>
      <c r="M315" s="929">
        <f>IF(F315="",E315-K315-L315,F315-K315-L315)</f>
        <v>0</v>
      </c>
      <c r="N315" s="930">
        <f t="shared" si="29"/>
        <v>0</v>
      </c>
      <c r="O315" s="931"/>
      <c r="P315" s="932"/>
      <c r="Q315" s="927"/>
      <c r="R315" s="933"/>
      <c r="S315" s="903"/>
      <c r="T315" s="901"/>
      <c r="U315" s="901"/>
      <c r="V315" s="901"/>
      <c r="W315" s="901"/>
    </row>
    <row r="316" spans="1:23" s="888" customFormat="1" ht="12.75" x14ac:dyDescent="0.2">
      <c r="B316" s="947" t="s">
        <v>1048</v>
      </c>
      <c r="C316" s="925" t="s">
        <v>99</v>
      </c>
      <c r="D316" s="925" t="s">
        <v>100</v>
      </c>
      <c r="E316" s="926"/>
      <c r="F316" s="927">
        <v>32167000</v>
      </c>
      <c r="G316" s="927">
        <v>32167000</v>
      </c>
      <c r="H316" s="927"/>
      <c r="I316" s="928"/>
      <c r="J316" s="927"/>
      <c r="K316" s="927">
        <f>SUM(G316:J316)</f>
        <v>32167000</v>
      </c>
      <c r="L316" s="927"/>
      <c r="M316" s="929">
        <f>IF(F316="",E316-K316-L316,F316-K316-L316)</f>
        <v>0</v>
      </c>
      <c r="N316" s="930">
        <f t="shared" si="29"/>
        <v>0</v>
      </c>
      <c r="O316" s="931"/>
      <c r="P316" s="932"/>
      <c r="Q316" s="927"/>
      <c r="R316" s="933"/>
      <c r="S316" s="903" t="s">
        <v>943</v>
      </c>
      <c r="T316" s="901"/>
      <c r="U316" s="901"/>
      <c r="V316" s="901"/>
      <c r="W316" s="901"/>
    </row>
    <row r="317" spans="1:23" s="888" customFormat="1" ht="12.75" x14ac:dyDescent="0.2">
      <c r="B317" s="947" t="s">
        <v>1048</v>
      </c>
      <c r="C317" s="925" t="s">
        <v>947</v>
      </c>
      <c r="D317" s="925"/>
      <c r="E317" s="926"/>
      <c r="F317" s="927"/>
      <c r="G317" s="927">
        <f>U317</f>
        <v>0</v>
      </c>
      <c r="H317" s="927"/>
      <c r="I317" s="928"/>
      <c r="J317" s="927"/>
      <c r="K317" s="927">
        <f>SUM(G317:J317)</f>
        <v>0</v>
      </c>
      <c r="L317" s="927"/>
      <c r="M317" s="929">
        <f>IF(F317="",E317-K317-L317,F317-K317-L317)</f>
        <v>0</v>
      </c>
      <c r="N317" s="930">
        <f t="shared" si="29"/>
        <v>0</v>
      </c>
      <c r="O317" s="931"/>
      <c r="P317" s="932"/>
      <c r="Q317" s="927"/>
      <c r="R317" s="933"/>
      <c r="S317" s="903"/>
      <c r="T317" s="901" t="s">
        <v>948</v>
      </c>
      <c r="U317" s="901">
        <f>SUM(U314:U316)</f>
        <v>0</v>
      </c>
      <c r="V317" s="901"/>
      <c r="W317" s="901"/>
    </row>
    <row r="318" spans="1:23" s="906" customFormat="1" ht="25.5" x14ac:dyDescent="0.2">
      <c r="B318" s="935" t="s">
        <v>949</v>
      </c>
      <c r="C318" s="936" t="s">
        <v>919</v>
      </c>
      <c r="D318" s="937"/>
      <c r="E318" s="938"/>
      <c r="F318" s="939"/>
      <c r="G318" s="939"/>
      <c r="H318" s="939"/>
      <c r="I318" s="940"/>
      <c r="J318" s="939"/>
      <c r="K318" s="950">
        <f>SUM(K313:K317)</f>
        <v>77243880.799999997</v>
      </c>
      <c r="L318" s="950">
        <f>SUM(L313:L317)</f>
        <v>0</v>
      </c>
      <c r="M318" s="950">
        <f>SUM(M313:M317)</f>
        <v>0</v>
      </c>
      <c r="N318" s="942">
        <f>SUM(N313:N317)</f>
        <v>0</v>
      </c>
      <c r="O318" s="943"/>
      <c r="P318" s="944"/>
      <c r="Q318" s="939"/>
      <c r="R318" s="945"/>
      <c r="S318" s="908"/>
      <c r="T318" s="909"/>
      <c r="U318" s="909"/>
      <c r="V318" s="909"/>
      <c r="W318" s="909"/>
    </row>
    <row r="319" spans="1:23" s="888" customFormat="1" ht="12.75" x14ac:dyDescent="0.2">
      <c r="A319" s="888">
        <v>15</v>
      </c>
      <c r="B319" s="947" t="s">
        <v>1050</v>
      </c>
      <c r="C319" s="925" t="s">
        <v>75</v>
      </c>
      <c r="D319" s="925" t="s">
        <v>397</v>
      </c>
      <c r="E319" s="926">
        <v>338200000</v>
      </c>
      <c r="F319" s="927"/>
      <c r="G319" s="927">
        <v>101460000</v>
      </c>
      <c r="H319" s="927">
        <v>62033100</v>
      </c>
      <c r="I319" s="928"/>
      <c r="J319" s="927"/>
      <c r="K319" s="927">
        <f>SUM(G319:J319)</f>
        <v>163493100</v>
      </c>
      <c r="L319" s="927"/>
      <c r="M319" s="929">
        <f t="shared" ref="M319:M335" si="32">IF(F319="",E319-K319-L319,F319-K319-L319)</f>
        <v>174706900</v>
      </c>
      <c r="N319" s="930">
        <f t="shared" si="29"/>
        <v>174706900</v>
      </c>
      <c r="O319" s="931" t="s">
        <v>923</v>
      </c>
      <c r="P319" s="932">
        <v>43816</v>
      </c>
      <c r="Q319" s="927"/>
      <c r="R319" s="933"/>
      <c r="S319" s="902"/>
      <c r="T319" s="901" t="s">
        <v>1051</v>
      </c>
      <c r="U319" s="901"/>
      <c r="V319" s="901"/>
      <c r="W319" s="901"/>
    </row>
    <row r="320" spans="1:23" s="888" customFormat="1" ht="25.5" x14ac:dyDescent="0.2">
      <c r="B320" s="947" t="s">
        <v>1050</v>
      </c>
      <c r="C320" s="925" t="s">
        <v>920</v>
      </c>
      <c r="D320" s="925" t="s">
        <v>372</v>
      </c>
      <c r="E320" s="934">
        <v>36800000</v>
      </c>
      <c r="F320" s="927">
        <v>39800000</v>
      </c>
      <c r="G320" s="927">
        <v>11040000</v>
      </c>
      <c r="H320" s="927">
        <v>14720000</v>
      </c>
      <c r="I320" s="928">
        <v>14040000</v>
      </c>
      <c r="J320" s="927"/>
      <c r="K320" s="927">
        <f t="shared" ref="K320:K334" si="33">SUM(G320:J320)</f>
        <v>39800000</v>
      </c>
      <c r="L320" s="927"/>
      <c r="M320" s="929">
        <f t="shared" si="32"/>
        <v>0</v>
      </c>
      <c r="N320" s="930">
        <f t="shared" si="29"/>
        <v>0</v>
      </c>
      <c r="O320" s="931"/>
      <c r="P320" s="932"/>
      <c r="Q320" s="927"/>
      <c r="R320" s="933"/>
      <c r="S320" s="903"/>
      <c r="T320" s="901" t="s">
        <v>1001</v>
      </c>
      <c r="U320" s="901">
        <v>1800000</v>
      </c>
      <c r="V320" s="901"/>
      <c r="W320" s="901"/>
    </row>
    <row r="321" spans="2:23" s="888" customFormat="1" ht="12.75" x14ac:dyDescent="0.2">
      <c r="B321" s="947" t="s">
        <v>1050</v>
      </c>
      <c r="C321" s="925" t="s">
        <v>99</v>
      </c>
      <c r="D321" s="925" t="s">
        <v>100</v>
      </c>
      <c r="E321" s="926">
        <v>227447000.00000003</v>
      </c>
      <c r="F321" s="927">
        <v>236456100</v>
      </c>
      <c r="G321" s="927">
        <v>62033100</v>
      </c>
      <c r="H321" s="927">
        <v>90981880</v>
      </c>
      <c r="I321" s="928">
        <v>70668320</v>
      </c>
      <c r="J321" s="927"/>
      <c r="K321" s="927">
        <f t="shared" si="33"/>
        <v>223683300</v>
      </c>
      <c r="L321" s="927"/>
      <c r="M321" s="929">
        <f t="shared" si="32"/>
        <v>12772800</v>
      </c>
      <c r="N321" s="930">
        <f t="shared" si="29"/>
        <v>12772800</v>
      </c>
      <c r="O321" s="931"/>
      <c r="P321" s="932"/>
      <c r="Q321" s="927"/>
      <c r="R321" s="933"/>
      <c r="S321" s="903" t="s">
        <v>943</v>
      </c>
      <c r="T321" s="901" t="s">
        <v>1018</v>
      </c>
      <c r="U321" s="901">
        <v>6210000</v>
      </c>
      <c r="V321" s="901" t="s">
        <v>1052</v>
      </c>
      <c r="W321" s="901"/>
    </row>
    <row r="322" spans="2:23" s="888" customFormat="1" ht="12.75" x14ac:dyDescent="0.2">
      <c r="B322" s="947" t="s">
        <v>1050</v>
      </c>
      <c r="C322" s="925" t="s">
        <v>340</v>
      </c>
      <c r="D322" s="925" t="s">
        <v>906</v>
      </c>
      <c r="E322" s="926">
        <v>500000</v>
      </c>
      <c r="F322" s="927"/>
      <c r="G322" s="927">
        <v>500000</v>
      </c>
      <c r="H322" s="927"/>
      <c r="I322" s="928"/>
      <c r="J322" s="927"/>
      <c r="K322" s="927">
        <f t="shared" si="33"/>
        <v>500000</v>
      </c>
      <c r="L322" s="927"/>
      <c r="M322" s="929">
        <f t="shared" si="32"/>
        <v>0</v>
      </c>
      <c r="N322" s="930">
        <f t="shared" si="29"/>
        <v>0</v>
      </c>
      <c r="O322" s="931"/>
      <c r="P322" s="932"/>
      <c r="Q322" s="927"/>
      <c r="R322" s="933"/>
      <c r="S322" s="903" t="s">
        <v>943</v>
      </c>
      <c r="T322" s="901" t="s">
        <v>1016</v>
      </c>
      <c r="U322" s="901">
        <v>120000</v>
      </c>
      <c r="V322" s="901"/>
      <c r="W322" s="901"/>
    </row>
    <row r="323" spans="2:23" s="888" customFormat="1" ht="25.5" x14ac:dyDescent="0.2">
      <c r="B323" s="947" t="s">
        <v>1050</v>
      </c>
      <c r="C323" s="925" t="s">
        <v>926</v>
      </c>
      <c r="D323" s="925" t="s">
        <v>104</v>
      </c>
      <c r="E323" s="926">
        <v>2000000</v>
      </c>
      <c r="F323" s="927"/>
      <c r="G323" s="927">
        <v>2000000</v>
      </c>
      <c r="H323" s="927"/>
      <c r="I323" s="928"/>
      <c r="J323" s="927"/>
      <c r="K323" s="927">
        <f t="shared" si="33"/>
        <v>2000000</v>
      </c>
      <c r="L323" s="927"/>
      <c r="M323" s="929">
        <f t="shared" si="32"/>
        <v>0</v>
      </c>
      <c r="N323" s="930">
        <f t="shared" si="29"/>
        <v>0</v>
      </c>
      <c r="O323" s="931"/>
      <c r="P323" s="932"/>
      <c r="Q323" s="927"/>
      <c r="R323" s="933"/>
      <c r="S323" s="903" t="s">
        <v>104</v>
      </c>
      <c r="T323" s="901"/>
      <c r="U323" s="901"/>
      <c r="V323" s="901"/>
      <c r="W323" s="901"/>
    </row>
    <row r="324" spans="2:23" s="888" customFormat="1" ht="12.75" x14ac:dyDescent="0.2">
      <c r="B324" s="947" t="s">
        <v>1050</v>
      </c>
      <c r="C324" s="925" t="s">
        <v>246</v>
      </c>
      <c r="D324" s="925" t="s">
        <v>927</v>
      </c>
      <c r="E324" s="926">
        <v>3300000</v>
      </c>
      <c r="F324" s="927"/>
      <c r="G324" s="927"/>
      <c r="H324" s="927"/>
      <c r="I324" s="928"/>
      <c r="J324" s="927"/>
      <c r="K324" s="927">
        <f t="shared" si="33"/>
        <v>0</v>
      </c>
      <c r="L324" s="927"/>
      <c r="M324" s="929">
        <f t="shared" si="32"/>
        <v>3300000</v>
      </c>
      <c r="N324" s="930">
        <f t="shared" si="29"/>
        <v>3300000</v>
      </c>
      <c r="O324" s="931"/>
      <c r="P324" s="932"/>
      <c r="Q324" s="927"/>
      <c r="R324" s="933"/>
      <c r="S324" s="903" t="s">
        <v>943</v>
      </c>
      <c r="T324" s="901"/>
      <c r="U324" s="901"/>
      <c r="V324" s="901"/>
      <c r="W324" s="901"/>
    </row>
    <row r="325" spans="2:23" s="888" customFormat="1" ht="25.5" x14ac:dyDescent="0.2">
      <c r="B325" s="947" t="s">
        <v>1050</v>
      </c>
      <c r="C325" s="925" t="s">
        <v>913</v>
      </c>
      <c r="D325" s="925" t="s">
        <v>879</v>
      </c>
      <c r="E325" s="934">
        <f>K325</f>
        <v>2000000</v>
      </c>
      <c r="F325" s="927"/>
      <c r="G325" s="927">
        <v>2000000</v>
      </c>
      <c r="H325" s="927"/>
      <c r="I325" s="928"/>
      <c r="J325" s="927"/>
      <c r="K325" s="927">
        <f t="shared" si="33"/>
        <v>2000000</v>
      </c>
      <c r="L325" s="927"/>
      <c r="M325" s="929">
        <f t="shared" si="32"/>
        <v>0</v>
      </c>
      <c r="N325" s="930">
        <f t="shared" si="29"/>
        <v>0</v>
      </c>
      <c r="O325" s="931"/>
      <c r="P325" s="932"/>
      <c r="Q325" s="927"/>
      <c r="R325" s="933"/>
      <c r="S325" s="903"/>
      <c r="T325" s="901"/>
      <c r="U325" s="901"/>
      <c r="V325" s="901"/>
      <c r="W325" s="901"/>
    </row>
    <row r="326" spans="2:23" s="888" customFormat="1" ht="25.5" x14ac:dyDescent="0.2">
      <c r="B326" s="947" t="s">
        <v>1050</v>
      </c>
      <c r="C326" s="925" t="s">
        <v>257</v>
      </c>
      <c r="D326" s="925" t="s">
        <v>879</v>
      </c>
      <c r="E326" s="934">
        <f>K326</f>
        <v>3000000</v>
      </c>
      <c r="F326" s="927"/>
      <c r="G326" s="927">
        <v>3000000</v>
      </c>
      <c r="H326" s="927"/>
      <c r="I326" s="928"/>
      <c r="J326" s="927"/>
      <c r="K326" s="927">
        <f t="shared" si="33"/>
        <v>3000000</v>
      </c>
      <c r="L326" s="927"/>
      <c r="M326" s="929">
        <f t="shared" si="32"/>
        <v>0</v>
      </c>
      <c r="N326" s="930">
        <f t="shared" si="29"/>
        <v>0</v>
      </c>
      <c r="O326" s="931"/>
      <c r="P326" s="932"/>
      <c r="Q326" s="927"/>
      <c r="R326" s="933"/>
      <c r="S326" s="903"/>
      <c r="T326" s="901"/>
      <c r="U326" s="901"/>
      <c r="V326" s="901"/>
      <c r="W326" s="901"/>
    </row>
    <row r="327" spans="2:23" s="888" customFormat="1" ht="12.75" x14ac:dyDescent="0.2">
      <c r="B327" s="947" t="s">
        <v>1050</v>
      </c>
      <c r="C327" s="925" t="s">
        <v>175</v>
      </c>
      <c r="D327" s="925" t="s">
        <v>416</v>
      </c>
      <c r="E327" s="926">
        <v>1100000</v>
      </c>
      <c r="F327" s="927">
        <v>1100000</v>
      </c>
      <c r="G327" s="927">
        <v>1100000</v>
      </c>
      <c r="H327" s="927"/>
      <c r="I327" s="928"/>
      <c r="J327" s="927"/>
      <c r="K327" s="927">
        <f t="shared" si="33"/>
        <v>1100000</v>
      </c>
      <c r="L327" s="927"/>
      <c r="M327" s="929">
        <f t="shared" si="32"/>
        <v>0</v>
      </c>
      <c r="N327" s="930">
        <f t="shared" si="29"/>
        <v>0</v>
      </c>
      <c r="O327" s="931"/>
      <c r="P327" s="932"/>
      <c r="Q327" s="927"/>
      <c r="R327" s="933"/>
      <c r="S327" s="903" t="s">
        <v>943</v>
      </c>
      <c r="T327" s="901"/>
      <c r="U327" s="901"/>
      <c r="V327" s="901"/>
      <c r="W327" s="901"/>
    </row>
    <row r="328" spans="2:23" s="888" customFormat="1" ht="25.5" x14ac:dyDescent="0.2">
      <c r="B328" s="947" t="s">
        <v>1050</v>
      </c>
      <c r="C328" s="925" t="s">
        <v>929</v>
      </c>
      <c r="D328" s="925" t="s">
        <v>930</v>
      </c>
      <c r="E328" s="934">
        <f>K328</f>
        <v>843000</v>
      </c>
      <c r="F328" s="927"/>
      <c r="G328" s="927">
        <v>843000</v>
      </c>
      <c r="H328" s="927"/>
      <c r="I328" s="928"/>
      <c r="J328" s="927"/>
      <c r="K328" s="927">
        <f t="shared" si="33"/>
        <v>843000</v>
      </c>
      <c r="L328" s="927"/>
      <c r="M328" s="929">
        <f t="shared" si="32"/>
        <v>0</v>
      </c>
      <c r="N328" s="930">
        <f t="shared" si="29"/>
        <v>0</v>
      </c>
      <c r="O328" s="931"/>
      <c r="P328" s="932"/>
      <c r="Q328" s="927"/>
      <c r="R328" s="933"/>
      <c r="S328" s="903"/>
      <c r="T328" s="901"/>
      <c r="U328" s="901"/>
      <c r="V328" s="901"/>
      <c r="W328" s="901"/>
    </row>
    <row r="329" spans="2:23" s="888" customFormat="1" ht="12.75" x14ac:dyDescent="0.2">
      <c r="B329" s="947" t="s">
        <v>1050</v>
      </c>
      <c r="C329" s="925" t="s">
        <v>246</v>
      </c>
      <c r="D329" s="925" t="s">
        <v>927</v>
      </c>
      <c r="E329" s="926">
        <v>3300000</v>
      </c>
      <c r="F329" s="927"/>
      <c r="G329" s="927">
        <v>3300000</v>
      </c>
      <c r="H329" s="927"/>
      <c r="I329" s="928"/>
      <c r="J329" s="927"/>
      <c r="K329" s="927">
        <f t="shared" si="33"/>
        <v>3300000</v>
      </c>
      <c r="L329" s="927"/>
      <c r="M329" s="929">
        <f t="shared" si="32"/>
        <v>0</v>
      </c>
      <c r="N329" s="930">
        <f t="shared" si="29"/>
        <v>0</v>
      </c>
      <c r="O329" s="931"/>
      <c r="P329" s="932"/>
      <c r="Q329" s="927"/>
      <c r="R329" s="933"/>
      <c r="S329" s="903" t="s">
        <v>943</v>
      </c>
      <c r="T329" s="901"/>
      <c r="U329" s="901"/>
      <c r="V329" s="901"/>
      <c r="W329" s="901"/>
    </row>
    <row r="330" spans="2:23" s="888" customFormat="1" ht="12.75" x14ac:dyDescent="0.2">
      <c r="B330" s="947" t="s">
        <v>1050</v>
      </c>
      <c r="C330" s="925" t="s">
        <v>932</v>
      </c>
      <c r="D330" s="925" t="s">
        <v>341</v>
      </c>
      <c r="E330" s="926">
        <v>4160000</v>
      </c>
      <c r="F330" s="927">
        <v>4760000</v>
      </c>
      <c r="G330" s="927">
        <v>2160000</v>
      </c>
      <c r="H330" s="927">
        <v>2600000</v>
      </c>
      <c r="I330" s="928"/>
      <c r="J330" s="927"/>
      <c r="K330" s="927">
        <f t="shared" si="33"/>
        <v>4760000</v>
      </c>
      <c r="L330" s="927"/>
      <c r="M330" s="929">
        <f t="shared" si="32"/>
        <v>0</v>
      </c>
      <c r="N330" s="930">
        <f t="shared" si="29"/>
        <v>0</v>
      </c>
      <c r="O330" s="931"/>
      <c r="P330" s="932"/>
      <c r="Q330" s="927"/>
      <c r="R330" s="933"/>
      <c r="S330" s="903" t="s">
        <v>341</v>
      </c>
      <c r="T330" s="901"/>
      <c r="U330" s="901"/>
      <c r="V330" s="901"/>
      <c r="W330" s="901"/>
    </row>
    <row r="331" spans="2:23" s="888" customFormat="1" ht="12.75" x14ac:dyDescent="0.2">
      <c r="B331" s="947" t="s">
        <v>1050</v>
      </c>
      <c r="C331" s="925" t="s">
        <v>394</v>
      </c>
      <c r="D331" s="925" t="s">
        <v>909</v>
      </c>
      <c r="E331" s="926">
        <v>1200000</v>
      </c>
      <c r="F331" s="927"/>
      <c r="G331" s="927">
        <v>1200000</v>
      </c>
      <c r="H331" s="927"/>
      <c r="I331" s="928"/>
      <c r="J331" s="927"/>
      <c r="K331" s="927">
        <f t="shared" si="33"/>
        <v>1200000</v>
      </c>
      <c r="L331" s="927"/>
      <c r="M331" s="929">
        <f t="shared" si="32"/>
        <v>0</v>
      </c>
      <c r="N331" s="930">
        <f t="shared" si="29"/>
        <v>0</v>
      </c>
      <c r="O331" s="931"/>
      <c r="P331" s="932"/>
      <c r="Q331" s="927"/>
      <c r="R331" s="933"/>
      <c r="S331" s="903" t="s">
        <v>909</v>
      </c>
      <c r="T331" s="901"/>
      <c r="U331" s="901"/>
      <c r="V331" s="901"/>
      <c r="W331" s="901"/>
    </row>
    <row r="332" spans="2:23" s="888" customFormat="1" ht="12.75" x14ac:dyDescent="0.2">
      <c r="B332" s="947" t="s">
        <v>1050</v>
      </c>
      <c r="C332" s="925" t="s">
        <v>346</v>
      </c>
      <c r="D332" s="925" t="s">
        <v>915</v>
      </c>
      <c r="E332" s="934">
        <v>18544240</v>
      </c>
      <c r="F332" s="927"/>
      <c r="G332" s="927">
        <v>9272120</v>
      </c>
      <c r="H332" s="927">
        <v>9272120</v>
      </c>
      <c r="I332" s="928"/>
      <c r="J332" s="927"/>
      <c r="K332" s="927">
        <f t="shared" si="33"/>
        <v>18544240</v>
      </c>
      <c r="L332" s="927"/>
      <c r="M332" s="929">
        <f t="shared" si="32"/>
        <v>0</v>
      </c>
      <c r="N332" s="930">
        <f t="shared" si="29"/>
        <v>0</v>
      </c>
      <c r="O332" s="931"/>
      <c r="P332" s="932"/>
      <c r="Q332" s="927"/>
      <c r="R332" s="933"/>
      <c r="S332" s="903"/>
      <c r="T332" s="901"/>
      <c r="U332" s="901"/>
      <c r="V332" s="901"/>
      <c r="W332" s="901"/>
    </row>
    <row r="333" spans="2:23" s="888" customFormat="1" ht="25.5" x14ac:dyDescent="0.2">
      <c r="B333" s="947" t="s">
        <v>1050</v>
      </c>
      <c r="C333" s="925" t="s">
        <v>257</v>
      </c>
      <c r="D333" s="925" t="s">
        <v>727</v>
      </c>
      <c r="E333" s="934">
        <f>K333</f>
        <v>3764000</v>
      </c>
      <c r="F333" s="927"/>
      <c r="G333" s="927">
        <v>3764000</v>
      </c>
      <c r="H333" s="927"/>
      <c r="I333" s="928"/>
      <c r="J333" s="927"/>
      <c r="K333" s="927">
        <f t="shared" si="33"/>
        <v>3764000</v>
      </c>
      <c r="L333" s="927"/>
      <c r="M333" s="929">
        <f t="shared" si="32"/>
        <v>0</v>
      </c>
      <c r="N333" s="930">
        <f t="shared" ref="N333:N413" si="34">IF($F333="",($E333-$K333),($F333-$K333))</f>
        <v>0</v>
      </c>
      <c r="O333" s="931"/>
      <c r="P333" s="932"/>
      <c r="Q333" s="927"/>
      <c r="R333" s="933"/>
      <c r="S333" s="903"/>
      <c r="T333" s="901"/>
      <c r="U333" s="901"/>
      <c r="V333" s="901"/>
      <c r="W333" s="901"/>
    </row>
    <row r="334" spans="2:23" s="888" customFormat="1" ht="25.5" x14ac:dyDescent="0.2">
      <c r="B334" s="947" t="s">
        <v>1050</v>
      </c>
      <c r="C334" s="925" t="s">
        <v>1053</v>
      </c>
      <c r="D334" s="925"/>
      <c r="E334" s="934">
        <v>1127641</v>
      </c>
      <c r="F334" s="927"/>
      <c r="G334" s="927">
        <v>1127641</v>
      </c>
      <c r="H334" s="927"/>
      <c r="I334" s="928"/>
      <c r="J334" s="927"/>
      <c r="K334" s="927">
        <f t="shared" si="33"/>
        <v>1127641</v>
      </c>
      <c r="L334" s="927"/>
      <c r="M334" s="929"/>
      <c r="N334" s="930">
        <f t="shared" si="34"/>
        <v>0</v>
      </c>
      <c r="O334" s="931"/>
      <c r="P334" s="932"/>
      <c r="Q334" s="927"/>
      <c r="R334" s="933"/>
      <c r="S334" s="903"/>
      <c r="T334" s="901"/>
      <c r="U334" s="901"/>
      <c r="V334" s="901"/>
      <c r="W334" s="901"/>
    </row>
    <row r="335" spans="2:23" s="888" customFormat="1" ht="12.75" x14ac:dyDescent="0.2">
      <c r="B335" s="947" t="s">
        <v>1050</v>
      </c>
      <c r="C335" s="925" t="s">
        <v>947</v>
      </c>
      <c r="D335" s="925"/>
      <c r="E335" s="926"/>
      <c r="F335" s="927"/>
      <c r="G335" s="927">
        <f>U335</f>
        <v>8130000</v>
      </c>
      <c r="H335" s="927"/>
      <c r="I335" s="928"/>
      <c r="J335" s="927"/>
      <c r="K335" s="927">
        <f>SUM(G335:J335)</f>
        <v>8130000</v>
      </c>
      <c r="L335" s="927"/>
      <c r="M335" s="929">
        <f t="shared" si="32"/>
        <v>-8130000</v>
      </c>
      <c r="N335" s="930">
        <f t="shared" si="34"/>
        <v>-8130000</v>
      </c>
      <c r="O335" s="931"/>
      <c r="P335" s="932"/>
      <c r="Q335" s="927"/>
      <c r="R335" s="933"/>
      <c r="S335" s="903"/>
      <c r="T335" s="901" t="s">
        <v>948</v>
      </c>
      <c r="U335" s="901">
        <f>SUM(U320:U333)</f>
        <v>8130000</v>
      </c>
      <c r="V335" s="901"/>
      <c r="W335" s="901"/>
    </row>
    <row r="336" spans="2:23" s="906" customFormat="1" ht="25.5" x14ac:dyDescent="0.2">
      <c r="B336" s="935" t="s">
        <v>997</v>
      </c>
      <c r="C336" s="936" t="s">
        <v>922</v>
      </c>
      <c r="D336" s="937"/>
      <c r="E336" s="938"/>
      <c r="F336" s="939"/>
      <c r="G336" s="939"/>
      <c r="H336" s="939"/>
      <c r="I336" s="940"/>
      <c r="J336" s="939"/>
      <c r="K336" s="950">
        <f>SUM(K319:K335)</f>
        <v>477245281</v>
      </c>
      <c r="L336" s="950">
        <f>SUM(L319:L335)</f>
        <v>0</v>
      </c>
      <c r="M336" s="950">
        <f>SUM(M319:M335)</f>
        <v>182649700</v>
      </c>
      <c r="N336" s="942">
        <f>SUM(N319:N335)</f>
        <v>182649700</v>
      </c>
      <c r="O336" s="943"/>
      <c r="P336" s="944"/>
      <c r="Q336" s="939"/>
      <c r="R336" s="945"/>
      <c r="S336" s="907"/>
      <c r="T336" s="909"/>
      <c r="U336" s="909"/>
      <c r="V336" s="909"/>
      <c r="W336" s="909"/>
    </row>
    <row r="337" spans="1:23" s="888" customFormat="1" ht="38.25" x14ac:dyDescent="0.2">
      <c r="A337" s="888">
        <v>16</v>
      </c>
      <c r="B337" s="947" t="s">
        <v>1054</v>
      </c>
      <c r="C337" s="925" t="s">
        <v>56</v>
      </c>
      <c r="D337" s="948" t="s">
        <v>57</v>
      </c>
      <c r="E337" s="926">
        <f>15644560+670000</f>
        <v>16314560</v>
      </c>
      <c r="F337" s="927"/>
      <c r="G337" s="927">
        <v>15644560</v>
      </c>
      <c r="H337" s="927">
        <v>670000</v>
      </c>
      <c r="I337" s="928"/>
      <c r="J337" s="927"/>
      <c r="K337" s="927">
        <f t="shared" ref="K337:K344" si="35">SUM(G337:J337)</f>
        <v>16314560</v>
      </c>
      <c r="L337" s="927"/>
      <c r="M337" s="929">
        <f t="shared" ref="M337:M345" si="36">IF(F337="",E337-K337-L337,F337-K337-L337)</f>
        <v>0</v>
      </c>
      <c r="N337" s="930">
        <f t="shared" si="34"/>
        <v>0</v>
      </c>
      <c r="O337" s="931"/>
      <c r="P337" s="932"/>
      <c r="Q337" s="927"/>
      <c r="R337" s="933"/>
      <c r="S337" s="903"/>
      <c r="T337" s="901" t="s">
        <v>1055</v>
      </c>
      <c r="U337" s="901"/>
      <c r="V337" s="901"/>
      <c r="W337" s="901"/>
    </row>
    <row r="338" spans="1:23" s="888" customFormat="1" ht="38.25" x14ac:dyDescent="0.2">
      <c r="B338" s="947" t="s">
        <v>1054</v>
      </c>
      <c r="C338" s="925" t="s">
        <v>1056</v>
      </c>
      <c r="D338" s="948" t="s">
        <v>864</v>
      </c>
      <c r="E338" s="926">
        <v>14958000</v>
      </c>
      <c r="F338" s="927"/>
      <c r="G338" s="927">
        <v>14958000</v>
      </c>
      <c r="H338" s="927"/>
      <c r="I338" s="928"/>
      <c r="J338" s="927"/>
      <c r="K338" s="927">
        <f t="shared" si="35"/>
        <v>14958000</v>
      </c>
      <c r="L338" s="927"/>
      <c r="M338" s="929">
        <f t="shared" si="36"/>
        <v>0</v>
      </c>
      <c r="N338" s="930">
        <f t="shared" si="34"/>
        <v>0</v>
      </c>
      <c r="O338" s="931"/>
      <c r="P338" s="932"/>
      <c r="Q338" s="927"/>
      <c r="R338" s="933"/>
      <c r="S338" s="903"/>
      <c r="T338" s="901" t="s">
        <v>961</v>
      </c>
      <c r="U338" s="901">
        <v>1120000</v>
      </c>
      <c r="V338" s="901"/>
      <c r="W338" s="901"/>
    </row>
    <row r="339" spans="1:23" s="888" customFormat="1" ht="38.25" x14ac:dyDescent="0.2">
      <c r="B339" s="947" t="s">
        <v>1054</v>
      </c>
      <c r="C339" s="925" t="s">
        <v>1057</v>
      </c>
      <c r="D339" s="925" t="s">
        <v>315</v>
      </c>
      <c r="E339" s="926">
        <v>14539120</v>
      </c>
      <c r="F339" s="927"/>
      <c r="G339" s="927">
        <v>14539120</v>
      </c>
      <c r="H339" s="927"/>
      <c r="I339" s="928"/>
      <c r="J339" s="927"/>
      <c r="K339" s="927">
        <f t="shared" si="35"/>
        <v>14539120</v>
      </c>
      <c r="L339" s="927"/>
      <c r="M339" s="929">
        <f t="shared" si="36"/>
        <v>0</v>
      </c>
      <c r="N339" s="930">
        <f t="shared" si="34"/>
        <v>0</v>
      </c>
      <c r="O339" s="931"/>
      <c r="P339" s="932"/>
      <c r="Q339" s="927"/>
      <c r="R339" s="933"/>
      <c r="S339" s="903"/>
      <c r="T339" s="901" t="s">
        <v>944</v>
      </c>
      <c r="U339" s="901">
        <v>640000</v>
      </c>
      <c r="V339" s="901"/>
      <c r="W339" s="901"/>
    </row>
    <row r="340" spans="1:23" s="888" customFormat="1" ht="38.25" x14ac:dyDescent="0.2">
      <c r="B340" s="947" t="s">
        <v>1054</v>
      </c>
      <c r="C340" s="925" t="s">
        <v>1058</v>
      </c>
      <c r="D340" s="925" t="s">
        <v>1012</v>
      </c>
      <c r="E340" s="926">
        <v>2580000</v>
      </c>
      <c r="F340" s="927"/>
      <c r="G340" s="927">
        <v>2580000</v>
      </c>
      <c r="H340" s="927"/>
      <c r="I340" s="928"/>
      <c r="J340" s="927"/>
      <c r="K340" s="927">
        <f t="shared" si="35"/>
        <v>2580000</v>
      </c>
      <c r="L340" s="927"/>
      <c r="M340" s="929">
        <f t="shared" si="36"/>
        <v>0</v>
      </c>
      <c r="N340" s="930">
        <f t="shared" si="34"/>
        <v>0</v>
      </c>
      <c r="O340" s="931"/>
      <c r="P340" s="932"/>
      <c r="Q340" s="927"/>
      <c r="R340" s="933"/>
      <c r="S340" s="903"/>
      <c r="T340" s="901" t="s">
        <v>963</v>
      </c>
      <c r="U340" s="901">
        <v>500000</v>
      </c>
      <c r="V340" s="901"/>
      <c r="W340" s="901"/>
    </row>
    <row r="341" spans="1:23" s="888" customFormat="1" ht="38.25" x14ac:dyDescent="0.2">
      <c r="B341" s="947" t="s">
        <v>1054</v>
      </c>
      <c r="C341" s="925" t="s">
        <v>1059</v>
      </c>
      <c r="D341" s="925" t="s">
        <v>173</v>
      </c>
      <c r="E341" s="926">
        <v>5130000</v>
      </c>
      <c r="F341" s="927"/>
      <c r="G341" s="927">
        <v>5130000</v>
      </c>
      <c r="H341" s="927"/>
      <c r="I341" s="928"/>
      <c r="J341" s="927"/>
      <c r="K341" s="927">
        <f t="shared" si="35"/>
        <v>5130000</v>
      </c>
      <c r="L341" s="927"/>
      <c r="M341" s="929">
        <f t="shared" si="36"/>
        <v>0</v>
      </c>
      <c r="N341" s="930">
        <f t="shared" si="34"/>
        <v>0</v>
      </c>
      <c r="O341" s="931"/>
      <c r="P341" s="932"/>
      <c r="Q341" s="927"/>
      <c r="R341" s="933"/>
      <c r="S341" s="903"/>
      <c r="T341" s="901"/>
      <c r="U341" s="901"/>
      <c r="V341" s="901"/>
      <c r="W341" s="901"/>
    </row>
    <row r="342" spans="1:23" s="888" customFormat="1" ht="38.25" x14ac:dyDescent="0.2">
      <c r="B342" s="947" t="s">
        <v>1054</v>
      </c>
      <c r="C342" s="925" t="s">
        <v>99</v>
      </c>
      <c r="D342" s="948" t="s">
        <v>1060</v>
      </c>
      <c r="E342" s="926">
        <v>22800000</v>
      </c>
      <c r="F342" s="927"/>
      <c r="G342" s="927">
        <v>22800000</v>
      </c>
      <c r="H342" s="927"/>
      <c r="I342" s="928"/>
      <c r="J342" s="927"/>
      <c r="K342" s="927">
        <f t="shared" si="35"/>
        <v>22800000</v>
      </c>
      <c r="L342" s="927"/>
      <c r="M342" s="929">
        <f t="shared" si="36"/>
        <v>0</v>
      </c>
      <c r="N342" s="930">
        <f t="shared" si="34"/>
        <v>0</v>
      </c>
      <c r="O342" s="931"/>
      <c r="P342" s="932"/>
      <c r="Q342" s="927"/>
      <c r="R342" s="933"/>
      <c r="S342" s="903"/>
      <c r="T342" s="901"/>
      <c r="U342" s="901"/>
      <c r="V342" s="901"/>
      <c r="W342" s="901"/>
    </row>
    <row r="343" spans="1:23" s="888" customFormat="1" ht="12.75" hidden="1" x14ac:dyDescent="0.2">
      <c r="B343" s="947"/>
      <c r="C343" s="925"/>
      <c r="D343" s="925"/>
      <c r="E343" s="926"/>
      <c r="F343" s="927"/>
      <c r="G343" s="927"/>
      <c r="H343" s="927"/>
      <c r="I343" s="928"/>
      <c r="J343" s="927"/>
      <c r="K343" s="927">
        <f t="shared" si="35"/>
        <v>0</v>
      </c>
      <c r="L343" s="927"/>
      <c r="M343" s="929">
        <f t="shared" si="36"/>
        <v>0</v>
      </c>
      <c r="N343" s="930">
        <f t="shared" si="34"/>
        <v>0</v>
      </c>
      <c r="O343" s="931"/>
      <c r="P343" s="932"/>
      <c r="Q343" s="927"/>
      <c r="R343" s="933"/>
      <c r="S343" s="903"/>
      <c r="T343" s="901"/>
      <c r="U343" s="901"/>
      <c r="V343" s="901"/>
      <c r="W343" s="901"/>
    </row>
    <row r="344" spans="1:23" s="888" customFormat="1" ht="12.75" hidden="1" x14ac:dyDescent="0.2">
      <c r="B344" s="947"/>
      <c r="C344" s="925"/>
      <c r="D344" s="925"/>
      <c r="E344" s="926"/>
      <c r="F344" s="927"/>
      <c r="G344" s="927"/>
      <c r="H344" s="927"/>
      <c r="I344" s="928"/>
      <c r="J344" s="927"/>
      <c r="K344" s="927">
        <f t="shared" si="35"/>
        <v>0</v>
      </c>
      <c r="L344" s="927"/>
      <c r="M344" s="929"/>
      <c r="N344" s="930">
        <f t="shared" si="34"/>
        <v>0</v>
      </c>
      <c r="O344" s="931"/>
      <c r="P344" s="932"/>
      <c r="Q344" s="927"/>
      <c r="R344" s="933"/>
      <c r="S344" s="903"/>
      <c r="T344" s="901"/>
      <c r="U344" s="901"/>
      <c r="V344" s="901"/>
      <c r="W344" s="901"/>
    </row>
    <row r="345" spans="1:23" s="888" customFormat="1" ht="38.25" x14ac:dyDescent="0.2">
      <c r="B345" s="947" t="s">
        <v>1054</v>
      </c>
      <c r="C345" s="925" t="s">
        <v>947</v>
      </c>
      <c r="D345" s="925"/>
      <c r="E345" s="926"/>
      <c r="F345" s="927"/>
      <c r="G345" s="927">
        <f>U345</f>
        <v>2260000</v>
      </c>
      <c r="H345" s="927"/>
      <c r="I345" s="928"/>
      <c r="J345" s="927"/>
      <c r="K345" s="927">
        <f>SUM(G345:J345)</f>
        <v>2260000</v>
      </c>
      <c r="L345" s="927"/>
      <c r="M345" s="929">
        <f t="shared" si="36"/>
        <v>-2260000</v>
      </c>
      <c r="N345" s="930">
        <f t="shared" si="34"/>
        <v>-2260000</v>
      </c>
      <c r="O345" s="931"/>
      <c r="P345" s="932"/>
      <c r="Q345" s="927"/>
      <c r="R345" s="933"/>
      <c r="S345" s="903"/>
      <c r="T345" s="901" t="s">
        <v>948</v>
      </c>
      <c r="U345" s="901">
        <f>SUM(U338:U343)</f>
        <v>2260000</v>
      </c>
      <c r="V345" s="901"/>
      <c r="W345" s="901"/>
    </row>
    <row r="346" spans="1:23" s="906" customFormat="1" ht="25.5" x14ac:dyDescent="0.2">
      <c r="B346" s="935" t="s">
        <v>997</v>
      </c>
      <c r="C346" s="936" t="s">
        <v>1061</v>
      </c>
      <c r="D346" s="937"/>
      <c r="E346" s="938"/>
      <c r="F346" s="939"/>
      <c r="G346" s="939"/>
      <c r="H346" s="939"/>
      <c r="I346" s="940"/>
      <c r="J346" s="939"/>
      <c r="K346" s="950">
        <f>SUM(K337:K345)</f>
        <v>78581680</v>
      </c>
      <c r="L346" s="950">
        <f>SUM(L337:L345)</f>
        <v>0</v>
      </c>
      <c r="M346" s="950">
        <f>SUM(M337:M345)</f>
        <v>-2260000</v>
      </c>
      <c r="N346" s="942">
        <f>SUM(N337:N345)</f>
        <v>-2260000</v>
      </c>
      <c r="O346" s="943"/>
      <c r="P346" s="944"/>
      <c r="Q346" s="939"/>
      <c r="R346" s="945"/>
      <c r="S346" s="907"/>
      <c r="T346" s="909"/>
      <c r="U346" s="909"/>
      <c r="V346" s="909"/>
      <c r="W346" s="909"/>
    </row>
    <row r="347" spans="1:23" s="888" customFormat="1" ht="27.75" customHeight="1" x14ac:dyDescent="0.2">
      <c r="A347" s="888">
        <v>17</v>
      </c>
      <c r="B347" s="947" t="s">
        <v>576</v>
      </c>
      <c r="C347" s="925" t="s">
        <v>1062</v>
      </c>
      <c r="D347" s="958">
        <v>126</v>
      </c>
      <c r="E347" s="926">
        <v>22539100</v>
      </c>
      <c r="F347" s="927"/>
      <c r="G347" s="927">
        <v>9431000</v>
      </c>
      <c r="H347" s="927">
        <v>13108100</v>
      </c>
      <c r="I347" s="928"/>
      <c r="J347" s="927"/>
      <c r="K347" s="927">
        <f t="shared" ref="K347:K352" si="37">SUM(G347:J347)</f>
        <v>22539100</v>
      </c>
      <c r="L347" s="927"/>
      <c r="M347" s="929">
        <f t="shared" ref="M347:M352" si="38">IF(F347="",E347-K347-L347,F347-K347-L347)</f>
        <v>0</v>
      </c>
      <c r="N347" s="930">
        <f t="shared" si="34"/>
        <v>0</v>
      </c>
      <c r="O347" s="931"/>
      <c r="P347" s="932"/>
      <c r="Q347" s="927"/>
      <c r="R347" s="933"/>
      <c r="S347" s="902"/>
      <c r="T347" s="901"/>
      <c r="U347" s="901"/>
      <c r="V347" s="901"/>
      <c r="W347" s="901"/>
    </row>
    <row r="348" spans="1:23" s="888" customFormat="1" ht="27.75" customHeight="1" x14ac:dyDescent="0.2">
      <c r="B348" s="947" t="s">
        <v>576</v>
      </c>
      <c r="C348" s="925" t="s">
        <v>1063</v>
      </c>
      <c r="D348" s="958"/>
      <c r="E348" s="926">
        <v>559000</v>
      </c>
      <c r="F348" s="927"/>
      <c r="G348" s="927">
        <v>559000</v>
      </c>
      <c r="H348" s="927"/>
      <c r="I348" s="928"/>
      <c r="J348" s="927"/>
      <c r="K348" s="927">
        <f t="shared" si="37"/>
        <v>559000</v>
      </c>
      <c r="L348" s="927"/>
      <c r="M348" s="929">
        <f t="shared" si="38"/>
        <v>0</v>
      </c>
      <c r="N348" s="930">
        <f t="shared" si="34"/>
        <v>0</v>
      </c>
      <c r="O348" s="931"/>
      <c r="P348" s="932"/>
      <c r="Q348" s="927"/>
      <c r="R348" s="933"/>
      <c r="S348" s="903"/>
      <c r="T348" s="901"/>
      <c r="U348" s="901"/>
      <c r="V348" s="901"/>
      <c r="W348" s="901"/>
    </row>
    <row r="349" spans="1:23" s="888" customFormat="1" ht="27.75" customHeight="1" x14ac:dyDescent="0.2">
      <c r="B349" s="947" t="s">
        <v>576</v>
      </c>
      <c r="C349" s="925" t="s">
        <v>1064</v>
      </c>
      <c r="D349" s="958"/>
      <c r="E349" s="949">
        <v>25315000</v>
      </c>
      <c r="F349" s="927"/>
      <c r="G349" s="949">
        <v>25315000</v>
      </c>
      <c r="H349" s="927"/>
      <c r="I349" s="928"/>
      <c r="J349" s="927"/>
      <c r="K349" s="927">
        <f t="shared" si="37"/>
        <v>25315000</v>
      </c>
      <c r="L349" s="927"/>
      <c r="M349" s="929">
        <f t="shared" si="38"/>
        <v>0</v>
      </c>
      <c r="N349" s="930">
        <f t="shared" si="34"/>
        <v>0</v>
      </c>
      <c r="O349" s="931"/>
      <c r="P349" s="932"/>
      <c r="Q349" s="927"/>
      <c r="R349" s="933"/>
      <c r="S349" s="903"/>
      <c r="T349" s="901"/>
      <c r="U349" s="901"/>
      <c r="V349" s="901"/>
      <c r="W349" s="901"/>
    </row>
    <row r="350" spans="1:23" s="888" customFormat="1" ht="27.75" customHeight="1" x14ac:dyDescent="0.2">
      <c r="B350" s="947" t="s">
        <v>576</v>
      </c>
      <c r="C350" s="925" t="s">
        <v>1065</v>
      </c>
      <c r="D350" s="958"/>
      <c r="E350" s="927">
        <v>15960000</v>
      </c>
      <c r="F350" s="927"/>
      <c r="G350" s="927">
        <v>15960000</v>
      </c>
      <c r="H350" s="927"/>
      <c r="I350" s="928"/>
      <c r="J350" s="927"/>
      <c r="K350" s="927">
        <f t="shared" si="37"/>
        <v>15960000</v>
      </c>
      <c r="L350" s="927"/>
      <c r="M350" s="929"/>
      <c r="N350" s="930">
        <f t="shared" si="34"/>
        <v>0</v>
      </c>
      <c r="O350" s="931"/>
      <c r="P350" s="932"/>
      <c r="Q350" s="927"/>
      <c r="R350" s="933"/>
      <c r="S350" s="903"/>
      <c r="T350" s="901"/>
      <c r="U350" s="901"/>
      <c r="V350" s="901"/>
      <c r="W350" s="901"/>
    </row>
    <row r="351" spans="1:23" s="888" customFormat="1" ht="27.75" customHeight="1" x14ac:dyDescent="0.2">
      <c r="B351" s="947" t="s">
        <v>576</v>
      </c>
      <c r="C351" s="925" t="s">
        <v>947</v>
      </c>
      <c r="D351" s="925" t="s">
        <v>1066</v>
      </c>
      <c r="E351" s="926"/>
      <c r="F351" s="927"/>
      <c r="G351" s="927">
        <f>U351</f>
        <v>183451000</v>
      </c>
      <c r="H351" s="927"/>
      <c r="I351" s="928"/>
      <c r="J351" s="927"/>
      <c r="K351" s="927">
        <f t="shared" si="37"/>
        <v>183451000</v>
      </c>
      <c r="L351" s="927"/>
      <c r="M351" s="929">
        <f>IF(F351="",E351-K351-L351,F351-K351-L351)</f>
        <v>-183451000</v>
      </c>
      <c r="N351" s="930">
        <f t="shared" si="34"/>
        <v>-183451000</v>
      </c>
      <c r="O351" s="931"/>
      <c r="P351" s="932"/>
      <c r="Q351" s="927"/>
      <c r="R351" s="933"/>
      <c r="S351" s="903"/>
      <c r="T351" s="901" t="s">
        <v>948</v>
      </c>
      <c r="U351" s="901">
        <v>183451000</v>
      </c>
      <c r="V351" s="901"/>
      <c r="W351" s="901"/>
    </row>
    <row r="352" spans="1:23" s="888" customFormat="1" ht="12.75" hidden="1" x14ac:dyDescent="0.2">
      <c r="B352" s="947"/>
      <c r="C352" s="925"/>
      <c r="D352" s="925"/>
      <c r="E352" s="926"/>
      <c r="F352" s="927"/>
      <c r="G352" s="927">
        <f>U352</f>
        <v>0</v>
      </c>
      <c r="H352" s="927"/>
      <c r="I352" s="928"/>
      <c r="J352" s="927"/>
      <c r="K352" s="927">
        <f t="shared" si="37"/>
        <v>0</v>
      </c>
      <c r="L352" s="927"/>
      <c r="M352" s="929">
        <f t="shared" si="38"/>
        <v>0</v>
      </c>
      <c r="N352" s="930">
        <f t="shared" si="34"/>
        <v>0</v>
      </c>
      <c r="O352" s="931"/>
      <c r="P352" s="932"/>
      <c r="Q352" s="927"/>
      <c r="R352" s="933"/>
      <c r="S352" s="903"/>
      <c r="T352" s="901"/>
      <c r="U352" s="901"/>
      <c r="V352" s="901"/>
      <c r="W352" s="901"/>
    </row>
    <row r="353" spans="1:23" s="906" customFormat="1" ht="25.5" x14ac:dyDescent="0.2">
      <c r="B353" s="935" t="s">
        <v>997</v>
      </c>
      <c r="C353" s="936" t="s">
        <v>1067</v>
      </c>
      <c r="D353" s="937"/>
      <c r="E353" s="938"/>
      <c r="F353" s="939"/>
      <c r="G353" s="939"/>
      <c r="H353" s="939"/>
      <c r="I353" s="940"/>
      <c r="J353" s="939"/>
      <c r="K353" s="950">
        <f>SUM(K347:K352)</f>
        <v>247824100</v>
      </c>
      <c r="L353" s="950">
        <f>SUM(L347:L352)</f>
        <v>0</v>
      </c>
      <c r="M353" s="950">
        <f>SUM(M347:M352)</f>
        <v>-183451000</v>
      </c>
      <c r="N353" s="942">
        <f>SUM(N347:N352)</f>
        <v>-183451000</v>
      </c>
      <c r="O353" s="943"/>
      <c r="P353" s="944"/>
      <c r="Q353" s="939"/>
      <c r="R353" s="945"/>
      <c r="S353" s="908"/>
      <c r="T353" s="909"/>
      <c r="U353" s="909"/>
      <c r="V353" s="909"/>
      <c r="W353" s="909"/>
    </row>
    <row r="354" spans="1:23" s="888" customFormat="1" ht="12.75" x14ac:dyDescent="0.2">
      <c r="A354" s="888">
        <v>18</v>
      </c>
      <c r="B354" s="947" t="s">
        <v>1068</v>
      </c>
      <c r="C354" s="925" t="s">
        <v>1069</v>
      </c>
      <c r="D354" s="948" t="s">
        <v>1070</v>
      </c>
      <c r="E354" s="926">
        <v>2000000</v>
      </c>
      <c r="F354" s="927"/>
      <c r="G354" s="927">
        <v>2000000</v>
      </c>
      <c r="H354" s="927"/>
      <c r="I354" s="928"/>
      <c r="J354" s="927"/>
      <c r="K354" s="927">
        <f t="shared" ref="K354:K359" si="39">SUM(G354:J354)</f>
        <v>2000000</v>
      </c>
      <c r="L354" s="927"/>
      <c r="M354" s="929">
        <f t="shared" ref="M354:M368" si="40">IF(F354="",E354-K354-L354,F354-K354-L354)</f>
        <v>0</v>
      </c>
      <c r="N354" s="930">
        <f t="shared" si="34"/>
        <v>0</v>
      </c>
      <c r="O354" s="931"/>
      <c r="P354" s="932"/>
      <c r="Q354" s="927"/>
      <c r="R354" s="933"/>
      <c r="T354" s="901" t="s">
        <v>1071</v>
      </c>
      <c r="U354" s="901">
        <v>800000</v>
      </c>
      <c r="V354" s="901"/>
      <c r="W354" s="901"/>
    </row>
    <row r="355" spans="1:23" s="888" customFormat="1" ht="25.5" x14ac:dyDescent="0.2">
      <c r="B355" s="947" t="s">
        <v>1068</v>
      </c>
      <c r="C355" s="925" t="s">
        <v>1072</v>
      </c>
      <c r="D355" s="925" t="s">
        <v>1073</v>
      </c>
      <c r="E355" s="926">
        <v>5000000</v>
      </c>
      <c r="F355" s="927"/>
      <c r="G355" s="927">
        <v>5000000</v>
      </c>
      <c r="H355" s="927"/>
      <c r="I355" s="928"/>
      <c r="J355" s="927"/>
      <c r="K355" s="927">
        <f t="shared" si="39"/>
        <v>5000000</v>
      </c>
      <c r="L355" s="927"/>
      <c r="M355" s="929">
        <f t="shared" si="40"/>
        <v>0</v>
      </c>
      <c r="N355" s="930">
        <f t="shared" si="34"/>
        <v>0</v>
      </c>
      <c r="O355" s="931"/>
      <c r="P355" s="932"/>
      <c r="Q355" s="927"/>
      <c r="R355" s="933"/>
      <c r="T355" s="901" t="s">
        <v>1074</v>
      </c>
      <c r="U355" s="901">
        <v>1620000</v>
      </c>
      <c r="V355" s="901"/>
      <c r="W355" s="901"/>
    </row>
    <row r="356" spans="1:23" s="888" customFormat="1" ht="25.5" x14ac:dyDescent="0.2">
      <c r="B356" s="947" t="s">
        <v>1068</v>
      </c>
      <c r="C356" s="925" t="s">
        <v>175</v>
      </c>
      <c r="D356" s="925" t="s">
        <v>1075</v>
      </c>
      <c r="E356" s="926">
        <v>1100000</v>
      </c>
      <c r="F356" s="927"/>
      <c r="G356" s="926">
        <v>1100000</v>
      </c>
      <c r="H356" s="927"/>
      <c r="I356" s="928"/>
      <c r="J356" s="927"/>
      <c r="K356" s="927">
        <f t="shared" si="39"/>
        <v>1100000</v>
      </c>
      <c r="L356" s="927"/>
      <c r="M356" s="929">
        <f t="shared" si="40"/>
        <v>0</v>
      </c>
      <c r="N356" s="930">
        <f t="shared" si="34"/>
        <v>0</v>
      </c>
      <c r="O356" s="931"/>
      <c r="P356" s="932"/>
      <c r="Q356" s="927"/>
      <c r="R356" s="933"/>
      <c r="T356" s="901" t="s">
        <v>1076</v>
      </c>
      <c r="U356" s="901">
        <v>1870000</v>
      </c>
      <c r="V356" s="901"/>
      <c r="W356" s="901"/>
    </row>
    <row r="357" spans="1:23" s="888" customFormat="1" ht="25.5" x14ac:dyDescent="0.2">
      <c r="B357" s="947" t="s">
        <v>1068</v>
      </c>
      <c r="C357" s="925" t="s">
        <v>823</v>
      </c>
      <c r="D357" s="925" t="s">
        <v>1075</v>
      </c>
      <c r="E357" s="926">
        <v>1584000</v>
      </c>
      <c r="F357" s="927"/>
      <c r="G357" s="926">
        <v>1584000</v>
      </c>
      <c r="H357" s="927"/>
      <c r="I357" s="928"/>
      <c r="J357" s="927"/>
      <c r="K357" s="927">
        <f t="shared" si="39"/>
        <v>1584000</v>
      </c>
      <c r="L357" s="927"/>
      <c r="M357" s="929">
        <f t="shared" si="40"/>
        <v>0</v>
      </c>
      <c r="N357" s="930">
        <f t="shared" si="34"/>
        <v>0</v>
      </c>
      <c r="O357" s="931"/>
      <c r="P357" s="932"/>
      <c r="Q357" s="927"/>
      <c r="R357" s="933"/>
      <c r="T357" s="913" t="s">
        <v>1077</v>
      </c>
      <c r="U357" s="910">
        <v>1860000</v>
      </c>
      <c r="V357" s="901"/>
      <c r="W357" s="901"/>
    </row>
    <row r="358" spans="1:23" s="888" customFormat="1" ht="12.75" x14ac:dyDescent="0.2">
      <c r="B358" s="947" t="s">
        <v>1068</v>
      </c>
      <c r="C358" s="925" t="s">
        <v>1078</v>
      </c>
      <c r="D358" s="925" t="s">
        <v>1079</v>
      </c>
      <c r="E358" s="926">
        <v>230853099</v>
      </c>
      <c r="F358" s="927"/>
      <c r="G358" s="926">
        <v>69255929</v>
      </c>
      <c r="H358" s="927">
        <v>35783000</v>
      </c>
      <c r="I358" s="928"/>
      <c r="J358" s="927"/>
      <c r="K358" s="927">
        <f t="shared" si="39"/>
        <v>105038929</v>
      </c>
      <c r="L358" s="927"/>
      <c r="M358" s="929">
        <f t="shared" si="40"/>
        <v>125814170</v>
      </c>
      <c r="N358" s="930">
        <f t="shared" si="34"/>
        <v>125814170</v>
      </c>
      <c r="O358" s="931"/>
      <c r="P358" s="932"/>
      <c r="Q358" s="927"/>
      <c r="R358" s="933"/>
      <c r="T358" s="901"/>
      <c r="U358" s="901"/>
      <c r="V358" s="901"/>
      <c r="W358" s="901"/>
    </row>
    <row r="359" spans="1:23" s="888" customFormat="1" ht="25.5" x14ac:dyDescent="0.2">
      <c r="B359" s="947" t="s">
        <v>1068</v>
      </c>
      <c r="C359" s="925" t="s">
        <v>1080</v>
      </c>
      <c r="D359" s="925" t="s">
        <v>1081</v>
      </c>
      <c r="E359" s="926">
        <f>3490000+4660000</f>
        <v>8150000</v>
      </c>
      <c r="F359" s="927"/>
      <c r="G359" s="926">
        <v>3490000</v>
      </c>
      <c r="H359" s="927">
        <v>4660000</v>
      </c>
      <c r="I359" s="928"/>
      <c r="J359" s="927"/>
      <c r="K359" s="927">
        <f t="shared" si="39"/>
        <v>8150000</v>
      </c>
      <c r="L359" s="927"/>
      <c r="M359" s="929">
        <f t="shared" si="40"/>
        <v>0</v>
      </c>
      <c r="N359" s="930">
        <f t="shared" si="34"/>
        <v>0</v>
      </c>
      <c r="O359" s="931"/>
      <c r="P359" s="932"/>
      <c r="Q359" s="927"/>
      <c r="R359" s="933"/>
      <c r="T359" s="901"/>
      <c r="U359" s="901"/>
      <c r="V359" s="901"/>
      <c r="W359" s="901"/>
    </row>
    <row r="360" spans="1:23" s="888" customFormat="1" ht="25.5" x14ac:dyDescent="0.2">
      <c r="B360" s="947" t="s">
        <v>1068</v>
      </c>
      <c r="C360" s="925" t="s">
        <v>1082</v>
      </c>
      <c r="D360" s="925" t="s">
        <v>1083</v>
      </c>
      <c r="E360" s="934">
        <v>7200000</v>
      </c>
      <c r="F360" s="927"/>
      <c r="G360" s="926">
        <v>7200000</v>
      </c>
      <c r="H360" s="927"/>
      <c r="I360" s="928"/>
      <c r="J360" s="927"/>
      <c r="K360" s="927">
        <f t="shared" ref="K360:K371" si="41">SUM(G360:J360)</f>
        <v>7200000</v>
      </c>
      <c r="L360" s="927"/>
      <c r="M360" s="929">
        <f t="shared" si="40"/>
        <v>0</v>
      </c>
      <c r="N360" s="930">
        <f t="shared" si="34"/>
        <v>0</v>
      </c>
      <c r="O360" s="931"/>
      <c r="P360" s="932"/>
      <c r="Q360" s="927"/>
      <c r="R360" s="933"/>
      <c r="T360" s="901"/>
      <c r="U360" s="901"/>
      <c r="V360" s="901"/>
      <c r="W360" s="901"/>
    </row>
    <row r="361" spans="1:23" s="888" customFormat="1" ht="12.75" x14ac:dyDescent="0.2">
      <c r="B361" s="947" t="s">
        <v>1068</v>
      </c>
      <c r="C361" s="925" t="s">
        <v>394</v>
      </c>
      <c r="D361" s="925" t="s">
        <v>1084</v>
      </c>
      <c r="E361" s="926">
        <v>102780000</v>
      </c>
      <c r="F361" s="927"/>
      <c r="G361" s="926">
        <v>41112000</v>
      </c>
      <c r="H361" s="927"/>
      <c r="I361" s="928"/>
      <c r="J361" s="927"/>
      <c r="K361" s="927">
        <f t="shared" si="41"/>
        <v>41112000</v>
      </c>
      <c r="L361" s="927"/>
      <c r="M361" s="929">
        <f>IF(F361="",E361-K361-L361,F361-K361-L361)</f>
        <v>61668000</v>
      </c>
      <c r="N361" s="930">
        <f t="shared" si="34"/>
        <v>61668000</v>
      </c>
      <c r="O361" s="931"/>
      <c r="P361" s="932"/>
      <c r="Q361" s="927"/>
      <c r="R361" s="933"/>
      <c r="T361" s="901"/>
      <c r="U361" s="901"/>
      <c r="V361" s="901"/>
      <c r="W361" s="901"/>
    </row>
    <row r="362" spans="1:23" s="888" customFormat="1" ht="25.5" x14ac:dyDescent="0.2">
      <c r="B362" s="947" t="s">
        <v>1068</v>
      </c>
      <c r="C362" s="925" t="s">
        <v>1085</v>
      </c>
      <c r="D362" s="925" t="s">
        <v>887</v>
      </c>
      <c r="E362" s="934">
        <v>20000000</v>
      </c>
      <c r="F362" s="927"/>
      <c r="G362" s="926">
        <v>20000000</v>
      </c>
      <c r="H362" s="927"/>
      <c r="I362" s="928"/>
      <c r="J362" s="927"/>
      <c r="K362" s="927">
        <f t="shared" si="41"/>
        <v>20000000</v>
      </c>
      <c r="L362" s="927"/>
      <c r="M362" s="929">
        <f t="shared" si="40"/>
        <v>0</v>
      </c>
      <c r="N362" s="930">
        <f t="shared" si="34"/>
        <v>0</v>
      </c>
      <c r="O362" s="931"/>
      <c r="P362" s="932"/>
      <c r="Q362" s="927"/>
      <c r="R362" s="933"/>
      <c r="T362" s="901"/>
      <c r="U362" s="901"/>
      <c r="V362" s="901"/>
      <c r="W362" s="901"/>
    </row>
    <row r="363" spans="1:23" s="888" customFormat="1" ht="12.75" x14ac:dyDescent="0.2">
      <c r="B363" s="947" t="s">
        <v>1068</v>
      </c>
      <c r="C363" s="925" t="s">
        <v>1086</v>
      </c>
      <c r="D363" s="948" t="s">
        <v>1060</v>
      </c>
      <c r="E363" s="927">
        <v>20951000</v>
      </c>
      <c r="F363" s="927"/>
      <c r="G363" s="926">
        <v>20951000</v>
      </c>
      <c r="H363" s="927"/>
      <c r="I363" s="928"/>
      <c r="J363" s="927"/>
      <c r="K363" s="927">
        <f t="shared" si="41"/>
        <v>20951000</v>
      </c>
      <c r="L363" s="927"/>
      <c r="M363" s="929">
        <f t="shared" si="40"/>
        <v>0</v>
      </c>
      <c r="N363" s="930">
        <f t="shared" si="34"/>
        <v>0</v>
      </c>
      <c r="O363" s="931"/>
      <c r="P363" s="932"/>
      <c r="Q363" s="927"/>
      <c r="R363" s="933"/>
      <c r="T363" s="901"/>
      <c r="U363" s="901"/>
      <c r="V363" s="901"/>
      <c r="W363" s="901"/>
    </row>
    <row r="364" spans="1:23" s="888" customFormat="1" ht="12.75" x14ac:dyDescent="0.2">
      <c r="B364" s="947" t="s">
        <v>1068</v>
      </c>
      <c r="C364" s="925" t="s">
        <v>1087</v>
      </c>
      <c r="D364" s="925" t="s">
        <v>1088</v>
      </c>
      <c r="E364" s="927">
        <v>15246000</v>
      </c>
      <c r="F364" s="927"/>
      <c r="G364" s="927">
        <v>15246000</v>
      </c>
      <c r="H364" s="927"/>
      <c r="I364" s="928"/>
      <c r="J364" s="927"/>
      <c r="K364" s="927">
        <f t="shared" si="41"/>
        <v>15246000</v>
      </c>
      <c r="L364" s="927"/>
      <c r="M364" s="929">
        <f t="shared" si="40"/>
        <v>0</v>
      </c>
      <c r="N364" s="930">
        <f t="shared" si="34"/>
        <v>0</v>
      </c>
      <c r="O364" s="931"/>
      <c r="P364" s="932"/>
      <c r="Q364" s="927"/>
      <c r="R364" s="933"/>
      <c r="T364" s="901"/>
      <c r="U364" s="901"/>
      <c r="V364" s="901"/>
      <c r="W364" s="901"/>
    </row>
    <row r="365" spans="1:23" s="888" customFormat="1" ht="25.5" x14ac:dyDescent="0.2">
      <c r="B365" s="947" t="s">
        <v>1068</v>
      </c>
      <c r="C365" s="925" t="s">
        <v>1089</v>
      </c>
      <c r="D365" s="925" t="s">
        <v>1090</v>
      </c>
      <c r="E365" s="926">
        <v>3158000</v>
      </c>
      <c r="F365" s="927"/>
      <c r="G365" s="926">
        <v>3158000</v>
      </c>
      <c r="H365" s="927"/>
      <c r="I365" s="928"/>
      <c r="J365" s="927"/>
      <c r="K365" s="927">
        <f t="shared" si="41"/>
        <v>3158000</v>
      </c>
      <c r="L365" s="927"/>
      <c r="M365" s="929">
        <f t="shared" si="40"/>
        <v>0</v>
      </c>
      <c r="N365" s="930">
        <f t="shared" si="34"/>
        <v>0</v>
      </c>
      <c r="O365" s="931"/>
      <c r="P365" s="932"/>
      <c r="Q365" s="927"/>
      <c r="R365" s="933"/>
      <c r="T365" s="901"/>
      <c r="U365" s="901"/>
      <c r="V365" s="901"/>
      <c r="W365" s="901"/>
    </row>
    <row r="366" spans="1:23" s="888" customFormat="1" ht="25.5" x14ac:dyDescent="0.2">
      <c r="B366" s="947" t="s">
        <v>1068</v>
      </c>
      <c r="C366" s="925" t="s">
        <v>1082</v>
      </c>
      <c r="D366" s="925" t="s">
        <v>1083</v>
      </c>
      <c r="E366" s="926">
        <v>8900000</v>
      </c>
      <c r="F366" s="927"/>
      <c r="G366" s="926">
        <v>8900000</v>
      </c>
      <c r="H366" s="927"/>
      <c r="I366" s="928"/>
      <c r="J366" s="927"/>
      <c r="K366" s="927">
        <f t="shared" si="41"/>
        <v>8900000</v>
      </c>
      <c r="L366" s="927"/>
      <c r="M366" s="929">
        <f t="shared" si="40"/>
        <v>0</v>
      </c>
      <c r="N366" s="930">
        <f t="shared" si="34"/>
        <v>0</v>
      </c>
      <c r="O366" s="931"/>
      <c r="P366" s="932"/>
      <c r="Q366" s="927"/>
      <c r="R366" s="933"/>
      <c r="T366" s="901"/>
      <c r="U366" s="901"/>
      <c r="V366" s="901"/>
      <c r="W366" s="901"/>
    </row>
    <row r="367" spans="1:23" s="888" customFormat="1" ht="25.5" x14ac:dyDescent="0.2">
      <c r="B367" s="947" t="s">
        <v>1068</v>
      </c>
      <c r="C367" s="925" t="s">
        <v>1091</v>
      </c>
      <c r="D367" s="925" t="s">
        <v>1090</v>
      </c>
      <c r="E367" s="926">
        <v>8270000</v>
      </c>
      <c r="F367" s="927"/>
      <c r="G367" s="926">
        <v>8270000</v>
      </c>
      <c r="H367" s="927"/>
      <c r="I367" s="928"/>
      <c r="J367" s="927"/>
      <c r="K367" s="927">
        <f t="shared" si="41"/>
        <v>8270000</v>
      </c>
      <c r="L367" s="927"/>
      <c r="M367" s="929">
        <f t="shared" si="40"/>
        <v>0</v>
      </c>
      <c r="N367" s="930">
        <f t="shared" si="34"/>
        <v>0</v>
      </c>
      <c r="O367" s="931"/>
      <c r="P367" s="932"/>
      <c r="Q367" s="927"/>
      <c r="R367" s="933"/>
      <c r="T367" s="901"/>
      <c r="U367" s="901"/>
      <c r="V367" s="901"/>
      <c r="W367" s="901"/>
    </row>
    <row r="368" spans="1:23" s="888" customFormat="1" ht="12.75" x14ac:dyDescent="0.2">
      <c r="B368" s="947" t="s">
        <v>1068</v>
      </c>
      <c r="C368" s="925" t="s">
        <v>1092</v>
      </c>
      <c r="D368" s="925" t="s">
        <v>1093</v>
      </c>
      <c r="E368" s="927">
        <v>17798000</v>
      </c>
      <c r="F368" s="927"/>
      <c r="G368" s="926">
        <v>17798000</v>
      </c>
      <c r="H368" s="927"/>
      <c r="I368" s="928"/>
      <c r="J368" s="927"/>
      <c r="K368" s="927">
        <f t="shared" si="41"/>
        <v>17798000</v>
      </c>
      <c r="L368" s="927"/>
      <c r="M368" s="929">
        <f t="shared" si="40"/>
        <v>0</v>
      </c>
      <c r="N368" s="930">
        <f t="shared" si="34"/>
        <v>0</v>
      </c>
      <c r="O368" s="931"/>
      <c r="P368" s="932"/>
      <c r="Q368" s="927"/>
      <c r="R368" s="933"/>
      <c r="T368" s="901"/>
      <c r="U368" s="901"/>
      <c r="V368" s="901"/>
      <c r="W368" s="901"/>
    </row>
    <row r="369" spans="1:23" s="888" customFormat="1" ht="12.75" x14ac:dyDescent="0.2">
      <c r="B369" s="947" t="s">
        <v>1068</v>
      </c>
      <c r="C369" s="925" t="s">
        <v>1094</v>
      </c>
      <c r="D369" s="925" t="s">
        <v>1095</v>
      </c>
      <c r="E369" s="949">
        <v>665000</v>
      </c>
      <c r="F369" s="927"/>
      <c r="G369" s="949">
        <v>665000</v>
      </c>
      <c r="H369" s="927"/>
      <c r="I369" s="928"/>
      <c r="J369" s="927"/>
      <c r="K369" s="927">
        <f t="shared" si="41"/>
        <v>665000</v>
      </c>
      <c r="L369" s="927"/>
      <c r="M369" s="929"/>
      <c r="N369" s="930">
        <f t="shared" si="34"/>
        <v>0</v>
      </c>
      <c r="O369" s="931"/>
      <c r="P369" s="932"/>
      <c r="Q369" s="927"/>
      <c r="R369" s="933"/>
      <c r="T369" s="901"/>
      <c r="U369" s="901"/>
      <c r="V369" s="901"/>
      <c r="W369" s="901"/>
    </row>
    <row r="370" spans="1:23" s="888" customFormat="1" ht="25.5" x14ac:dyDescent="0.2">
      <c r="B370" s="947" t="s">
        <v>1068</v>
      </c>
      <c r="C370" s="925" t="s">
        <v>1078</v>
      </c>
      <c r="D370" s="925" t="s">
        <v>229</v>
      </c>
      <c r="E370" s="949">
        <v>169097171</v>
      </c>
      <c r="F370" s="927"/>
      <c r="G370" s="949">
        <v>169097171</v>
      </c>
      <c r="H370" s="927"/>
      <c r="I370" s="928"/>
      <c r="J370" s="927"/>
      <c r="K370" s="927">
        <f t="shared" si="41"/>
        <v>169097171</v>
      </c>
      <c r="L370" s="927"/>
      <c r="M370" s="929"/>
      <c r="N370" s="930">
        <f t="shared" si="34"/>
        <v>0</v>
      </c>
      <c r="O370" s="931"/>
      <c r="P370" s="932"/>
      <c r="Q370" s="927"/>
      <c r="R370" s="933"/>
      <c r="T370" s="901"/>
      <c r="U370" s="901"/>
      <c r="V370" s="901"/>
      <c r="W370" s="901"/>
    </row>
    <row r="371" spans="1:23" s="888" customFormat="1" ht="12.75" x14ac:dyDescent="0.2">
      <c r="B371" s="947" t="s">
        <v>1068</v>
      </c>
      <c r="C371" s="925" t="s">
        <v>947</v>
      </c>
      <c r="D371" s="925"/>
      <c r="E371" s="926"/>
      <c r="F371" s="927"/>
      <c r="G371" s="926">
        <f>U371</f>
        <v>6150000</v>
      </c>
      <c r="H371" s="927"/>
      <c r="I371" s="928"/>
      <c r="J371" s="927"/>
      <c r="K371" s="927">
        <f t="shared" si="41"/>
        <v>6150000</v>
      </c>
      <c r="L371" s="927"/>
      <c r="M371" s="929">
        <f>IF(F371="",E371-K371-L371,F371-K371-L371)</f>
        <v>-6150000</v>
      </c>
      <c r="N371" s="930">
        <f t="shared" si="34"/>
        <v>-6150000</v>
      </c>
      <c r="O371" s="931"/>
      <c r="P371" s="932"/>
      <c r="Q371" s="927"/>
      <c r="R371" s="933"/>
      <c r="T371" s="901" t="s">
        <v>948</v>
      </c>
      <c r="U371" s="901">
        <f>SUM(U354:U357)</f>
        <v>6150000</v>
      </c>
      <c r="V371" s="901"/>
      <c r="W371" s="901"/>
    </row>
    <row r="372" spans="1:23" s="906" customFormat="1" ht="12.75" x14ac:dyDescent="0.2">
      <c r="B372" s="935" t="s">
        <v>997</v>
      </c>
      <c r="C372" s="936" t="s">
        <v>1068</v>
      </c>
      <c r="D372" s="937"/>
      <c r="E372" s="938"/>
      <c r="F372" s="939"/>
      <c r="G372" s="939"/>
      <c r="H372" s="939"/>
      <c r="I372" s="940"/>
      <c r="J372" s="939"/>
      <c r="K372" s="950">
        <f>SUM(K354:K371)</f>
        <v>441420100</v>
      </c>
      <c r="L372" s="950">
        <f>SUM(L354:L371)</f>
        <v>0</v>
      </c>
      <c r="M372" s="950">
        <f>SUM(M354:M371)</f>
        <v>181332170</v>
      </c>
      <c r="N372" s="942">
        <f>SUM(N354:N371)</f>
        <v>181332170</v>
      </c>
      <c r="O372" s="943"/>
      <c r="P372" s="944"/>
      <c r="Q372" s="939"/>
      <c r="R372" s="945"/>
      <c r="S372" s="907"/>
      <c r="T372" s="909"/>
      <c r="U372" s="909"/>
      <c r="V372" s="909"/>
      <c r="W372" s="909"/>
    </row>
    <row r="373" spans="1:23" s="888" customFormat="1" ht="38.25" x14ac:dyDescent="0.2">
      <c r="A373" s="888">
        <v>19</v>
      </c>
      <c r="B373" s="947" t="s">
        <v>1096</v>
      </c>
      <c r="C373" s="925" t="s">
        <v>1097</v>
      </c>
      <c r="D373" s="948" t="s">
        <v>1098</v>
      </c>
      <c r="E373" s="926">
        <v>30000000</v>
      </c>
      <c r="F373" s="927"/>
      <c r="G373" s="927">
        <v>30000000</v>
      </c>
      <c r="H373" s="927"/>
      <c r="I373" s="928"/>
      <c r="J373" s="927"/>
      <c r="K373" s="927">
        <f t="shared" ref="K373:K395" si="42">SUM(G373:J373)</f>
        <v>30000000</v>
      </c>
      <c r="L373" s="927"/>
      <c r="M373" s="929">
        <f t="shared" ref="M373:M381" si="43">IF(F373="",E373-K373-L373,F373-K373-L373)</f>
        <v>0</v>
      </c>
      <c r="N373" s="930">
        <f t="shared" si="34"/>
        <v>0</v>
      </c>
      <c r="O373" s="931"/>
      <c r="P373" s="932"/>
      <c r="Q373" s="927"/>
      <c r="R373" s="933"/>
      <c r="T373" s="901" t="s">
        <v>1074</v>
      </c>
      <c r="U373" s="901">
        <v>840000</v>
      </c>
      <c r="V373" s="901"/>
      <c r="W373" s="901"/>
    </row>
    <row r="374" spans="1:23" s="888" customFormat="1" ht="12.75" x14ac:dyDescent="0.2">
      <c r="B374" s="947" t="s">
        <v>1096</v>
      </c>
      <c r="C374" s="925" t="s">
        <v>1099</v>
      </c>
      <c r="D374" s="948" t="s">
        <v>736</v>
      </c>
      <c r="E374" s="926">
        <v>11260004.285714287</v>
      </c>
      <c r="F374" s="927"/>
      <c r="G374" s="927">
        <v>7882003.0000000009</v>
      </c>
      <c r="H374" s="927">
        <v>3378000</v>
      </c>
      <c r="I374" s="928"/>
      <c r="J374" s="927"/>
      <c r="K374" s="927">
        <f t="shared" si="42"/>
        <v>11260003</v>
      </c>
      <c r="L374" s="927"/>
      <c r="M374" s="929">
        <f t="shared" si="43"/>
        <v>1.2857142873108387</v>
      </c>
      <c r="N374" s="930">
        <f t="shared" si="34"/>
        <v>1.2857142873108387</v>
      </c>
      <c r="O374" s="931"/>
      <c r="P374" s="932"/>
      <c r="Q374" s="927"/>
      <c r="R374" s="933"/>
      <c r="T374" s="901" t="s">
        <v>1076</v>
      </c>
      <c r="U374" s="901">
        <v>1960000</v>
      </c>
      <c r="V374" s="901"/>
      <c r="W374" s="901"/>
    </row>
    <row r="375" spans="1:23" s="888" customFormat="1" ht="12.75" x14ac:dyDescent="0.2">
      <c r="B375" s="947" t="s">
        <v>1096</v>
      </c>
      <c r="C375" s="925" t="s">
        <v>1100</v>
      </c>
      <c r="D375" s="925" t="s">
        <v>1101</v>
      </c>
      <c r="E375" s="934">
        <v>5000000</v>
      </c>
      <c r="F375" s="927"/>
      <c r="G375" s="927">
        <v>5000000</v>
      </c>
      <c r="H375" s="927"/>
      <c r="I375" s="928"/>
      <c r="J375" s="927"/>
      <c r="K375" s="927">
        <f t="shared" si="42"/>
        <v>5000000</v>
      </c>
      <c r="L375" s="927"/>
      <c r="M375" s="929">
        <f t="shared" si="43"/>
        <v>0</v>
      </c>
      <c r="N375" s="930">
        <f t="shared" si="34"/>
        <v>0</v>
      </c>
      <c r="O375" s="931"/>
      <c r="P375" s="932"/>
      <c r="Q375" s="927"/>
      <c r="R375" s="933"/>
      <c r="T375" s="913" t="s">
        <v>1077</v>
      </c>
      <c r="U375" s="910">
        <v>1680000</v>
      </c>
      <c r="V375" s="901"/>
      <c r="W375" s="901"/>
    </row>
    <row r="376" spans="1:23" s="888" customFormat="1" ht="12.75" x14ac:dyDescent="0.2">
      <c r="B376" s="947" t="s">
        <v>1096</v>
      </c>
      <c r="C376" s="925" t="s">
        <v>1102</v>
      </c>
      <c r="D376" s="948" t="s">
        <v>1060</v>
      </c>
      <c r="E376" s="926">
        <v>1900000</v>
      </c>
      <c r="F376" s="927"/>
      <c r="G376" s="926">
        <v>1900000</v>
      </c>
      <c r="H376" s="927"/>
      <c r="I376" s="928"/>
      <c r="J376" s="927"/>
      <c r="K376" s="927">
        <f t="shared" si="42"/>
        <v>1900000</v>
      </c>
      <c r="L376" s="927"/>
      <c r="M376" s="929">
        <f t="shared" si="43"/>
        <v>0</v>
      </c>
      <c r="N376" s="930">
        <f t="shared" si="34"/>
        <v>0</v>
      </c>
      <c r="O376" s="931"/>
      <c r="P376" s="932"/>
      <c r="Q376" s="927"/>
      <c r="R376" s="933"/>
      <c r="T376" s="901"/>
      <c r="U376" s="901"/>
      <c r="V376" s="901"/>
      <c r="W376" s="901"/>
    </row>
    <row r="377" spans="1:23" s="888" customFormat="1" ht="12.75" x14ac:dyDescent="0.2">
      <c r="B377" s="947" t="s">
        <v>1096</v>
      </c>
      <c r="C377" s="925" t="s">
        <v>1103</v>
      </c>
      <c r="D377" s="948" t="s">
        <v>1060</v>
      </c>
      <c r="E377" s="926">
        <v>2282000</v>
      </c>
      <c r="F377" s="927"/>
      <c r="G377" s="926">
        <v>2282000</v>
      </c>
      <c r="H377" s="927"/>
      <c r="I377" s="928"/>
      <c r="J377" s="927"/>
      <c r="K377" s="927">
        <f t="shared" si="42"/>
        <v>2282000</v>
      </c>
      <c r="L377" s="927"/>
      <c r="M377" s="929">
        <f t="shared" si="43"/>
        <v>0</v>
      </c>
      <c r="N377" s="930">
        <f t="shared" si="34"/>
        <v>0</v>
      </c>
      <c r="O377" s="931"/>
      <c r="P377" s="932"/>
      <c r="Q377" s="927"/>
      <c r="R377" s="933"/>
      <c r="T377" s="901"/>
      <c r="U377" s="901"/>
      <c r="V377" s="901"/>
      <c r="W377" s="901"/>
    </row>
    <row r="378" spans="1:23" s="888" customFormat="1" ht="12.75" x14ac:dyDescent="0.2">
      <c r="B378" s="947" t="s">
        <v>1096</v>
      </c>
      <c r="C378" s="925" t="s">
        <v>1104</v>
      </c>
      <c r="D378" s="959">
        <v>126</v>
      </c>
      <c r="E378" s="926">
        <v>200000000</v>
      </c>
      <c r="F378" s="927"/>
      <c r="G378" s="926">
        <v>200000000</v>
      </c>
      <c r="H378" s="927"/>
      <c r="I378" s="928"/>
      <c r="J378" s="927"/>
      <c r="K378" s="927">
        <f t="shared" si="42"/>
        <v>200000000</v>
      </c>
      <c r="L378" s="927"/>
      <c r="M378" s="929">
        <f t="shared" si="43"/>
        <v>0</v>
      </c>
      <c r="N378" s="930">
        <f t="shared" si="34"/>
        <v>0</v>
      </c>
      <c r="O378" s="931"/>
      <c r="P378" s="932"/>
      <c r="Q378" s="927"/>
      <c r="R378" s="933"/>
      <c r="T378" s="901"/>
      <c r="U378" s="901"/>
      <c r="V378" s="901"/>
      <c r="W378" s="901"/>
    </row>
    <row r="379" spans="1:23" s="888" customFormat="1" ht="12.75" x14ac:dyDescent="0.2">
      <c r="B379" s="947" t="s">
        <v>1096</v>
      </c>
      <c r="C379" s="925" t="s">
        <v>1105</v>
      </c>
      <c r="D379" s="925" t="s">
        <v>815</v>
      </c>
      <c r="E379" s="927">
        <v>16108313</v>
      </c>
      <c r="F379" s="927"/>
      <c r="G379" s="926">
        <f>E379</f>
        <v>16108313</v>
      </c>
      <c r="H379" s="927"/>
      <c r="I379" s="928"/>
      <c r="J379" s="927"/>
      <c r="K379" s="927">
        <f t="shared" si="42"/>
        <v>16108313</v>
      </c>
      <c r="L379" s="927"/>
      <c r="M379" s="929">
        <f t="shared" si="43"/>
        <v>0</v>
      </c>
      <c r="N379" s="930">
        <f t="shared" si="34"/>
        <v>0</v>
      </c>
      <c r="O379" s="931"/>
      <c r="P379" s="932"/>
      <c r="Q379" s="927"/>
      <c r="R379" s="933"/>
      <c r="T379" s="901"/>
      <c r="U379" s="901"/>
      <c r="V379" s="901"/>
      <c r="W379" s="901"/>
    </row>
    <row r="380" spans="1:23" s="888" customFormat="1" ht="12.75" x14ac:dyDescent="0.2">
      <c r="B380" s="947" t="s">
        <v>1096</v>
      </c>
      <c r="C380" s="925" t="s">
        <v>1106</v>
      </c>
      <c r="D380" s="925" t="s">
        <v>815</v>
      </c>
      <c r="E380" s="927">
        <f>645000</f>
        <v>645000</v>
      </c>
      <c r="F380" s="927"/>
      <c r="G380" s="926">
        <f>E380</f>
        <v>645000</v>
      </c>
      <c r="H380" s="927"/>
      <c r="I380" s="928"/>
      <c r="J380" s="927"/>
      <c r="K380" s="927">
        <f t="shared" si="42"/>
        <v>645000</v>
      </c>
      <c r="L380" s="927"/>
      <c r="M380" s="929">
        <f t="shared" si="43"/>
        <v>0</v>
      </c>
      <c r="N380" s="930">
        <f t="shared" si="34"/>
        <v>0</v>
      </c>
      <c r="O380" s="931"/>
      <c r="P380" s="932"/>
      <c r="Q380" s="927"/>
      <c r="R380" s="933"/>
      <c r="T380" s="901"/>
      <c r="U380" s="901"/>
      <c r="V380" s="901"/>
      <c r="W380" s="901"/>
    </row>
    <row r="381" spans="1:23" s="888" customFormat="1" ht="12.75" x14ac:dyDescent="0.2">
      <c r="B381" s="947" t="s">
        <v>1096</v>
      </c>
      <c r="C381" s="925" t="s">
        <v>1107</v>
      </c>
      <c r="D381" s="925" t="s">
        <v>1108</v>
      </c>
      <c r="E381" s="927">
        <v>7488000</v>
      </c>
      <c r="F381" s="927"/>
      <c r="G381" s="927">
        <v>7488000</v>
      </c>
      <c r="H381" s="927"/>
      <c r="I381" s="928"/>
      <c r="J381" s="927"/>
      <c r="K381" s="927">
        <f t="shared" si="42"/>
        <v>7488000</v>
      </c>
      <c r="L381" s="927"/>
      <c r="M381" s="929">
        <f t="shared" si="43"/>
        <v>0</v>
      </c>
      <c r="N381" s="930">
        <f t="shared" si="34"/>
        <v>0</v>
      </c>
      <c r="O381" s="931"/>
      <c r="P381" s="932"/>
      <c r="Q381" s="927"/>
      <c r="R381" s="933"/>
      <c r="T381" s="901"/>
      <c r="U381" s="901"/>
      <c r="V381" s="901"/>
      <c r="W381" s="901"/>
    </row>
    <row r="382" spans="1:23" s="888" customFormat="1" ht="12.75" x14ac:dyDescent="0.2">
      <c r="B382" s="947" t="s">
        <v>1096</v>
      </c>
      <c r="C382" s="925" t="s">
        <v>1109</v>
      </c>
      <c r="D382" s="925" t="s">
        <v>1110</v>
      </c>
      <c r="E382" s="927">
        <v>110413116</v>
      </c>
      <c r="F382" s="927"/>
      <c r="G382" s="926">
        <v>110413116</v>
      </c>
      <c r="H382" s="927"/>
      <c r="I382" s="928"/>
      <c r="J382" s="927"/>
      <c r="K382" s="927">
        <f t="shared" si="42"/>
        <v>110413116</v>
      </c>
      <c r="L382" s="927"/>
      <c r="M382" s="929"/>
      <c r="N382" s="930">
        <f t="shared" si="34"/>
        <v>0</v>
      </c>
      <c r="O382" s="931"/>
      <c r="P382" s="932"/>
      <c r="Q382" s="927"/>
      <c r="R382" s="933"/>
      <c r="T382" s="901"/>
      <c r="U382" s="901"/>
      <c r="V382" s="901"/>
      <c r="W382" s="901"/>
    </row>
    <row r="383" spans="1:23" s="888" customFormat="1" ht="12.75" x14ac:dyDescent="0.2">
      <c r="B383" s="947" t="s">
        <v>1096</v>
      </c>
      <c r="C383" s="925" t="s">
        <v>1111</v>
      </c>
      <c r="D383" s="925" t="s">
        <v>1112</v>
      </c>
      <c r="E383" s="927">
        <v>11064000</v>
      </c>
      <c r="F383" s="927"/>
      <c r="G383" s="926">
        <v>11064000</v>
      </c>
      <c r="H383" s="927"/>
      <c r="I383" s="928"/>
      <c r="J383" s="927"/>
      <c r="K383" s="927">
        <f t="shared" si="42"/>
        <v>11064000</v>
      </c>
      <c r="L383" s="927"/>
      <c r="M383" s="929"/>
      <c r="N383" s="930">
        <f t="shared" si="34"/>
        <v>0</v>
      </c>
      <c r="O383" s="931"/>
      <c r="P383" s="932"/>
      <c r="Q383" s="927"/>
      <c r="R383" s="933"/>
      <c r="T383" s="901"/>
      <c r="U383" s="901"/>
      <c r="V383" s="901"/>
      <c r="W383" s="901"/>
    </row>
    <row r="384" spans="1:23" s="888" customFormat="1" ht="25.5" x14ac:dyDescent="0.2">
      <c r="B384" s="947" t="s">
        <v>1096</v>
      </c>
      <c r="C384" s="925" t="s">
        <v>1109</v>
      </c>
      <c r="D384" s="925" t="s">
        <v>1113</v>
      </c>
      <c r="E384" s="927">
        <v>26260465</v>
      </c>
      <c r="F384" s="927"/>
      <c r="G384" s="927">
        <v>26260465</v>
      </c>
      <c r="H384" s="927"/>
      <c r="I384" s="928"/>
      <c r="J384" s="927"/>
      <c r="K384" s="927">
        <f t="shared" si="42"/>
        <v>26260465</v>
      </c>
      <c r="L384" s="927"/>
      <c r="M384" s="929"/>
      <c r="N384" s="930">
        <f t="shared" si="34"/>
        <v>0</v>
      </c>
      <c r="O384" s="931"/>
      <c r="P384" s="932"/>
      <c r="Q384" s="927"/>
      <c r="R384" s="933"/>
      <c r="T384" s="901"/>
      <c r="U384" s="901"/>
      <c r="V384" s="901"/>
      <c r="W384" s="901"/>
    </row>
    <row r="385" spans="1:21" s="901" customFormat="1" ht="25.5" x14ac:dyDescent="0.2">
      <c r="A385" s="888"/>
      <c r="B385" s="947" t="s">
        <v>1096</v>
      </c>
      <c r="C385" s="925" t="s">
        <v>1114</v>
      </c>
      <c r="D385" s="925" t="s">
        <v>1079</v>
      </c>
      <c r="E385" s="927">
        <v>60434000</v>
      </c>
      <c r="F385" s="927"/>
      <c r="G385" s="926">
        <v>60434000</v>
      </c>
      <c r="H385" s="927"/>
      <c r="I385" s="928"/>
      <c r="J385" s="927"/>
      <c r="K385" s="927">
        <f t="shared" si="42"/>
        <v>60434000</v>
      </c>
      <c r="L385" s="927"/>
      <c r="M385" s="929"/>
      <c r="N385" s="930">
        <f t="shared" si="34"/>
        <v>0</v>
      </c>
      <c r="O385" s="931"/>
      <c r="P385" s="932"/>
      <c r="Q385" s="927"/>
      <c r="R385" s="933"/>
      <c r="S385" s="888"/>
    </row>
    <row r="386" spans="1:21" s="901" customFormat="1" ht="12.75" x14ac:dyDescent="0.2">
      <c r="A386" s="888"/>
      <c r="B386" s="947" t="s">
        <v>1096</v>
      </c>
      <c r="C386" s="925" t="s">
        <v>1115</v>
      </c>
      <c r="D386" s="925" t="s">
        <v>700</v>
      </c>
      <c r="E386" s="927">
        <v>74590000</v>
      </c>
      <c r="F386" s="927"/>
      <c r="G386" s="926">
        <v>74590000</v>
      </c>
      <c r="H386" s="927"/>
      <c r="I386" s="928"/>
      <c r="J386" s="927"/>
      <c r="K386" s="927">
        <f t="shared" si="42"/>
        <v>74590000</v>
      </c>
      <c r="L386" s="927"/>
      <c r="M386" s="929"/>
      <c r="N386" s="930">
        <f t="shared" si="34"/>
        <v>0</v>
      </c>
      <c r="O386" s="931"/>
      <c r="P386" s="932"/>
      <c r="Q386" s="927"/>
      <c r="R386" s="933"/>
      <c r="S386" s="888"/>
    </row>
    <row r="387" spans="1:21" s="901" customFormat="1" ht="12.75" x14ac:dyDescent="0.2">
      <c r="A387" s="888"/>
      <c r="B387" s="947" t="s">
        <v>1096</v>
      </c>
      <c r="C387" s="925" t="s">
        <v>1116</v>
      </c>
      <c r="D387" s="925" t="s">
        <v>1084</v>
      </c>
      <c r="E387" s="927">
        <v>8769390</v>
      </c>
      <c r="F387" s="927"/>
      <c r="G387" s="926">
        <v>8769390</v>
      </c>
      <c r="H387" s="927"/>
      <c r="I387" s="928"/>
      <c r="J387" s="927"/>
      <c r="K387" s="927">
        <f t="shared" si="42"/>
        <v>8769390</v>
      </c>
      <c r="L387" s="927"/>
      <c r="M387" s="929"/>
      <c r="N387" s="930">
        <f t="shared" si="34"/>
        <v>0</v>
      </c>
      <c r="O387" s="931"/>
      <c r="P387" s="932"/>
      <c r="Q387" s="927"/>
      <c r="R387" s="933"/>
      <c r="S387" s="888"/>
    </row>
    <row r="388" spans="1:21" s="901" customFormat="1" ht="12.75" x14ac:dyDescent="0.2">
      <c r="A388" s="888"/>
      <c r="B388" s="947" t="s">
        <v>1096</v>
      </c>
      <c r="C388" s="925" t="s">
        <v>1117</v>
      </c>
      <c r="D388" s="925" t="s">
        <v>1118</v>
      </c>
      <c r="E388" s="927">
        <v>136272582</v>
      </c>
      <c r="F388" s="927"/>
      <c r="G388" s="926">
        <v>136272582</v>
      </c>
      <c r="H388" s="927"/>
      <c r="I388" s="928"/>
      <c r="J388" s="927"/>
      <c r="K388" s="927">
        <f t="shared" si="42"/>
        <v>136272582</v>
      </c>
      <c r="L388" s="927"/>
      <c r="M388" s="929"/>
      <c r="N388" s="930">
        <f t="shared" si="34"/>
        <v>0</v>
      </c>
      <c r="O388" s="931"/>
      <c r="P388" s="932"/>
      <c r="Q388" s="927"/>
      <c r="R388" s="933"/>
      <c r="S388" s="888"/>
    </row>
    <row r="389" spans="1:21" s="901" customFormat="1" ht="12.75" x14ac:dyDescent="0.2">
      <c r="A389" s="888"/>
      <c r="B389" s="947" t="s">
        <v>1096</v>
      </c>
      <c r="C389" s="925" t="s">
        <v>1099</v>
      </c>
      <c r="D389" s="925" t="s">
        <v>1119</v>
      </c>
      <c r="E389" s="949">
        <v>1340900</v>
      </c>
      <c r="F389" s="927"/>
      <c r="G389" s="949">
        <v>1340900</v>
      </c>
      <c r="H389" s="927"/>
      <c r="I389" s="928"/>
      <c r="J389" s="927"/>
      <c r="K389" s="927">
        <f t="shared" si="42"/>
        <v>1340900</v>
      </c>
      <c r="L389" s="927"/>
      <c r="M389" s="929"/>
      <c r="N389" s="930">
        <f t="shared" si="34"/>
        <v>0</v>
      </c>
      <c r="O389" s="931"/>
      <c r="P389" s="932"/>
      <c r="Q389" s="927"/>
      <c r="R389" s="933"/>
      <c r="S389" s="888"/>
    </row>
    <row r="390" spans="1:21" s="901" customFormat="1" ht="12.75" x14ac:dyDescent="0.2">
      <c r="A390" s="888"/>
      <c r="B390" s="947" t="s">
        <v>1096</v>
      </c>
      <c r="C390" s="925" t="s">
        <v>394</v>
      </c>
      <c r="D390" s="925" t="s">
        <v>1120</v>
      </c>
      <c r="E390" s="949">
        <v>78000000</v>
      </c>
      <c r="F390" s="927"/>
      <c r="G390" s="949">
        <v>78000000</v>
      </c>
      <c r="H390" s="927"/>
      <c r="I390" s="928"/>
      <c r="J390" s="927"/>
      <c r="K390" s="927">
        <f t="shared" si="42"/>
        <v>78000000</v>
      </c>
      <c r="L390" s="927"/>
      <c r="M390" s="929"/>
      <c r="N390" s="930">
        <f t="shared" si="34"/>
        <v>0</v>
      </c>
      <c r="O390" s="931"/>
      <c r="P390" s="932"/>
      <c r="Q390" s="927"/>
      <c r="R390" s="933"/>
      <c r="S390" s="888"/>
    </row>
    <row r="391" spans="1:21" s="901" customFormat="1" ht="25.5" x14ac:dyDescent="0.2">
      <c r="A391" s="888"/>
      <c r="B391" s="947" t="s">
        <v>1096</v>
      </c>
      <c r="C391" s="925" t="s">
        <v>1121</v>
      </c>
      <c r="D391" s="925" t="s">
        <v>1122</v>
      </c>
      <c r="E391" s="949">
        <v>54000000</v>
      </c>
      <c r="F391" s="927"/>
      <c r="G391" s="949">
        <v>54000000</v>
      </c>
      <c r="H391" s="927"/>
      <c r="I391" s="928"/>
      <c r="J391" s="927"/>
      <c r="K391" s="927">
        <f t="shared" si="42"/>
        <v>54000000</v>
      </c>
      <c r="L391" s="927"/>
      <c r="M391" s="929"/>
      <c r="N391" s="930">
        <f t="shared" si="34"/>
        <v>0</v>
      </c>
      <c r="O391" s="931"/>
      <c r="P391" s="932"/>
      <c r="Q391" s="927"/>
      <c r="R391" s="933"/>
      <c r="S391" s="888"/>
    </row>
    <row r="392" spans="1:21" s="901" customFormat="1" ht="12.75" x14ac:dyDescent="0.2">
      <c r="A392" s="888"/>
      <c r="B392" s="947" t="s">
        <v>1096</v>
      </c>
      <c r="C392" s="925" t="s">
        <v>1123</v>
      </c>
      <c r="D392" s="925" t="s">
        <v>1124</v>
      </c>
      <c r="E392" s="949">
        <v>30000000</v>
      </c>
      <c r="F392" s="927"/>
      <c r="G392" s="949">
        <v>30000000</v>
      </c>
      <c r="H392" s="927"/>
      <c r="I392" s="928"/>
      <c r="J392" s="927"/>
      <c r="K392" s="927">
        <f t="shared" si="42"/>
        <v>30000000</v>
      </c>
      <c r="L392" s="927"/>
      <c r="M392" s="929"/>
      <c r="N392" s="930">
        <f t="shared" si="34"/>
        <v>0</v>
      </c>
      <c r="O392" s="931"/>
      <c r="P392" s="932"/>
      <c r="Q392" s="927"/>
      <c r="R392" s="933"/>
      <c r="S392" s="888"/>
    </row>
    <row r="393" spans="1:21" s="901" customFormat="1" ht="12.75" x14ac:dyDescent="0.2">
      <c r="A393" s="888"/>
      <c r="B393" s="947" t="s">
        <v>1096</v>
      </c>
      <c r="C393" s="925" t="s">
        <v>1099</v>
      </c>
      <c r="D393" s="925" t="s">
        <v>736</v>
      </c>
      <c r="E393" s="949">
        <v>62106000</v>
      </c>
      <c r="F393" s="927"/>
      <c r="G393" s="949">
        <v>62106000</v>
      </c>
      <c r="H393" s="927"/>
      <c r="I393" s="928"/>
      <c r="J393" s="927"/>
      <c r="K393" s="927">
        <f t="shared" si="42"/>
        <v>62106000</v>
      </c>
      <c r="L393" s="927"/>
      <c r="M393" s="929"/>
      <c r="N393" s="930">
        <f t="shared" si="34"/>
        <v>0</v>
      </c>
      <c r="O393" s="931"/>
      <c r="P393" s="932"/>
      <c r="Q393" s="927"/>
      <c r="R393" s="933"/>
      <c r="S393" s="888"/>
    </row>
    <row r="394" spans="1:21" s="901" customFormat="1" ht="12.75" x14ac:dyDescent="0.2">
      <c r="A394" s="888"/>
      <c r="B394" s="947" t="s">
        <v>1096</v>
      </c>
      <c r="C394" s="925" t="s">
        <v>1099</v>
      </c>
      <c r="D394" s="925" t="s">
        <v>1125</v>
      </c>
      <c r="E394" s="949">
        <v>4290000</v>
      </c>
      <c r="F394" s="927"/>
      <c r="G394" s="949">
        <v>4290000</v>
      </c>
      <c r="H394" s="927"/>
      <c r="I394" s="928"/>
      <c r="J394" s="927"/>
      <c r="K394" s="927">
        <f t="shared" si="42"/>
        <v>4290000</v>
      </c>
      <c r="L394" s="927"/>
      <c r="M394" s="929"/>
      <c r="N394" s="930">
        <f t="shared" si="34"/>
        <v>0</v>
      </c>
      <c r="O394" s="931"/>
      <c r="P394" s="932"/>
      <c r="Q394" s="927"/>
      <c r="R394" s="933"/>
      <c r="S394" s="888"/>
    </row>
    <row r="395" spans="1:21" s="901" customFormat="1" ht="12.75" x14ac:dyDescent="0.2">
      <c r="A395" s="888"/>
      <c r="B395" s="947" t="s">
        <v>1096</v>
      </c>
      <c r="C395" s="925" t="s">
        <v>947</v>
      </c>
      <c r="D395" s="925"/>
      <c r="E395" s="926"/>
      <c r="F395" s="927"/>
      <c r="G395" s="927">
        <f>U395</f>
        <v>4480000</v>
      </c>
      <c r="H395" s="927"/>
      <c r="I395" s="928"/>
      <c r="J395" s="927"/>
      <c r="K395" s="927">
        <f t="shared" si="42"/>
        <v>4480000</v>
      </c>
      <c r="L395" s="927"/>
      <c r="M395" s="929">
        <f>IF(F395="",E395-K395-L395,F395-K395-L395)</f>
        <v>-4480000</v>
      </c>
      <c r="N395" s="930">
        <f t="shared" si="34"/>
        <v>-4480000</v>
      </c>
      <c r="O395" s="931"/>
      <c r="P395" s="932"/>
      <c r="Q395" s="927"/>
      <c r="R395" s="933"/>
      <c r="S395" s="888"/>
      <c r="T395" s="901" t="s">
        <v>948</v>
      </c>
      <c r="U395" s="901">
        <f>SUM(U373:U375)</f>
        <v>4480000</v>
      </c>
    </row>
    <row r="396" spans="1:21" s="901" customFormat="1" ht="12.75" x14ac:dyDescent="0.2">
      <c r="A396" s="888"/>
      <c r="B396" s="935" t="s">
        <v>997</v>
      </c>
      <c r="C396" s="936" t="s">
        <v>1096</v>
      </c>
      <c r="D396" s="937"/>
      <c r="E396" s="938"/>
      <c r="F396" s="939"/>
      <c r="G396" s="939"/>
      <c r="H396" s="939"/>
      <c r="I396" s="940"/>
      <c r="J396" s="939"/>
      <c r="K396" s="950">
        <f>SUM(K373:K395)</f>
        <v>936703769</v>
      </c>
      <c r="L396" s="950">
        <f>SUM(L373:L395)</f>
        <v>0</v>
      </c>
      <c r="M396" s="950">
        <f>SUM(M373:M395)</f>
        <v>-4479998.7142857127</v>
      </c>
      <c r="N396" s="942">
        <f>SUM(N373:N395)</f>
        <v>-4479998.7142857127</v>
      </c>
      <c r="O396" s="943"/>
      <c r="P396" s="944"/>
      <c r="Q396" s="939"/>
      <c r="R396" s="945"/>
      <c r="S396" s="888"/>
    </row>
    <row r="397" spans="1:21" s="901" customFormat="1" ht="38.25" x14ac:dyDescent="0.2">
      <c r="A397" s="888">
        <v>20</v>
      </c>
      <c r="B397" s="947" t="s">
        <v>1126</v>
      </c>
      <c r="C397" s="925" t="s">
        <v>1127</v>
      </c>
      <c r="D397" s="925" t="s">
        <v>1108</v>
      </c>
      <c r="E397" s="927">
        <v>5883000</v>
      </c>
      <c r="F397" s="927"/>
      <c r="G397" s="927">
        <v>5883000</v>
      </c>
      <c r="H397" s="927"/>
      <c r="I397" s="928"/>
      <c r="J397" s="927"/>
      <c r="K397" s="927">
        <f>SUM(G397:J397)</f>
        <v>5883000</v>
      </c>
      <c r="L397" s="927"/>
      <c r="M397" s="929">
        <f>IF(F397="",E397-K397-L397,F397-K397-L397)</f>
        <v>0</v>
      </c>
      <c r="N397" s="930">
        <f t="shared" si="34"/>
        <v>0</v>
      </c>
      <c r="O397" s="931"/>
      <c r="P397" s="932"/>
      <c r="Q397" s="927"/>
      <c r="R397" s="933"/>
      <c r="S397" s="888"/>
    </row>
    <row r="398" spans="1:21" s="901" customFormat="1" ht="25.5" x14ac:dyDescent="0.2">
      <c r="A398" s="888"/>
      <c r="B398" s="947" t="s">
        <v>1126</v>
      </c>
      <c r="C398" s="925" t="s">
        <v>1117</v>
      </c>
      <c r="D398" s="948" t="s">
        <v>1118</v>
      </c>
      <c r="E398" s="926">
        <v>47070000</v>
      </c>
      <c r="F398" s="927"/>
      <c r="G398" s="926">
        <v>47070000</v>
      </c>
      <c r="H398" s="927"/>
      <c r="I398" s="928"/>
      <c r="J398" s="927"/>
      <c r="K398" s="927">
        <f>SUM(G398:J398)</f>
        <v>47070000</v>
      </c>
      <c r="L398" s="927"/>
      <c r="M398" s="929">
        <f>IF(F398="",E398-K398-L398,F398-K398-L398)</f>
        <v>0</v>
      </c>
      <c r="N398" s="930">
        <f t="shared" si="34"/>
        <v>0</v>
      </c>
      <c r="O398" s="931"/>
      <c r="P398" s="932"/>
      <c r="Q398" s="927"/>
      <c r="R398" s="933"/>
      <c r="S398" s="888"/>
    </row>
    <row r="399" spans="1:21" s="901" customFormat="1" ht="12.75" x14ac:dyDescent="0.2">
      <c r="A399" s="888"/>
      <c r="B399" s="947"/>
      <c r="C399" s="925"/>
      <c r="D399" s="925"/>
      <c r="E399" s="926"/>
      <c r="F399" s="927"/>
      <c r="G399" s="927"/>
      <c r="H399" s="927"/>
      <c r="I399" s="928"/>
      <c r="J399" s="927"/>
      <c r="K399" s="927">
        <f>SUM(G399:J399)</f>
        <v>0</v>
      </c>
      <c r="L399" s="927"/>
      <c r="M399" s="929">
        <f>IF(F399="",E399-K399-L399,F399-K399-L399)</f>
        <v>0</v>
      </c>
      <c r="N399" s="930">
        <f t="shared" si="34"/>
        <v>0</v>
      </c>
      <c r="O399" s="931"/>
      <c r="P399" s="932"/>
      <c r="Q399" s="927"/>
      <c r="R399" s="933"/>
      <c r="S399" s="888"/>
    </row>
    <row r="400" spans="1:21" s="901" customFormat="1" ht="12.75" x14ac:dyDescent="0.2">
      <c r="A400" s="888"/>
      <c r="B400" s="947"/>
      <c r="C400" s="925"/>
      <c r="D400" s="925"/>
      <c r="E400" s="926"/>
      <c r="F400" s="927"/>
      <c r="G400" s="927"/>
      <c r="H400" s="927"/>
      <c r="I400" s="928"/>
      <c r="J400" s="927"/>
      <c r="K400" s="927">
        <f>SUM(G400:J400)</f>
        <v>0</v>
      </c>
      <c r="L400" s="927"/>
      <c r="M400" s="929">
        <f>IF(F400="",E400-K400-L400,F400-K400-L400)</f>
        <v>0</v>
      </c>
      <c r="N400" s="930">
        <f t="shared" si="34"/>
        <v>0</v>
      </c>
      <c r="O400" s="931"/>
      <c r="P400" s="932"/>
      <c r="Q400" s="927"/>
      <c r="R400" s="933"/>
      <c r="S400" s="888"/>
    </row>
    <row r="401" spans="1:23" s="888" customFormat="1" ht="12.75" x14ac:dyDescent="0.2">
      <c r="B401" s="935" t="s">
        <v>997</v>
      </c>
      <c r="C401" s="936" t="s">
        <v>1126</v>
      </c>
      <c r="D401" s="937"/>
      <c r="E401" s="938"/>
      <c r="F401" s="939"/>
      <c r="G401" s="939"/>
      <c r="H401" s="939"/>
      <c r="I401" s="940"/>
      <c r="J401" s="939"/>
      <c r="K401" s="950">
        <f>SUM(K397:K400)</f>
        <v>52953000</v>
      </c>
      <c r="L401" s="950">
        <f>SUM(L397:L400)</f>
        <v>0</v>
      </c>
      <c r="M401" s="950">
        <f>SUM(M397:M400)</f>
        <v>0</v>
      </c>
      <c r="N401" s="942">
        <f>SUM(N397:N400)</f>
        <v>0</v>
      </c>
      <c r="O401" s="943"/>
      <c r="P401" s="944"/>
      <c r="Q401" s="939"/>
      <c r="R401" s="945"/>
      <c r="T401" s="901"/>
      <c r="U401" s="901"/>
      <c r="V401" s="901"/>
      <c r="W401" s="901"/>
    </row>
    <row r="402" spans="1:23" s="888" customFormat="1" ht="12.75" x14ac:dyDescent="0.2">
      <c r="A402" s="888">
        <v>21</v>
      </c>
      <c r="B402" s="947" t="s">
        <v>585</v>
      </c>
      <c r="C402" s="925" t="s">
        <v>1128</v>
      </c>
      <c r="D402" s="948" t="s">
        <v>1108</v>
      </c>
      <c r="E402" s="926">
        <v>6980000</v>
      </c>
      <c r="F402" s="927"/>
      <c r="G402" s="926">
        <v>6980000</v>
      </c>
      <c r="H402" s="927"/>
      <c r="I402" s="928"/>
      <c r="J402" s="927"/>
      <c r="K402" s="927">
        <f>SUM(G402:J402)</f>
        <v>6980000</v>
      </c>
      <c r="L402" s="927"/>
      <c r="M402" s="929">
        <f>IF(F402="",E402-K402-L402,F402-K402-L402)</f>
        <v>0</v>
      </c>
      <c r="N402" s="930">
        <f t="shared" si="34"/>
        <v>0</v>
      </c>
      <c r="O402" s="931"/>
      <c r="P402" s="932"/>
      <c r="Q402" s="927"/>
      <c r="R402" s="933"/>
      <c r="T402" s="901"/>
      <c r="U402" s="901"/>
      <c r="V402" s="901"/>
      <c r="W402" s="901"/>
    </row>
    <row r="403" spans="1:23" s="888" customFormat="1" ht="12.75" x14ac:dyDescent="0.2">
      <c r="B403" s="947"/>
      <c r="C403" s="925"/>
      <c r="D403" s="948"/>
      <c r="E403" s="926"/>
      <c r="F403" s="927"/>
      <c r="G403" s="927"/>
      <c r="H403" s="927"/>
      <c r="I403" s="928"/>
      <c r="J403" s="927"/>
      <c r="K403" s="927">
        <f>SUM(G403:J403)</f>
        <v>0</v>
      </c>
      <c r="L403" s="927"/>
      <c r="M403" s="929">
        <f>IF(F403="",E403-K403-L403,F403-K403-L403)</f>
        <v>0</v>
      </c>
      <c r="N403" s="930">
        <f t="shared" si="34"/>
        <v>0</v>
      </c>
      <c r="O403" s="931"/>
      <c r="P403" s="932"/>
      <c r="Q403" s="927"/>
      <c r="R403" s="933"/>
      <c r="T403" s="901"/>
      <c r="U403" s="901"/>
      <c r="V403" s="901"/>
      <c r="W403" s="901"/>
    </row>
    <row r="404" spans="1:23" s="888" customFormat="1" ht="12.75" x14ac:dyDescent="0.2">
      <c r="B404" s="947"/>
      <c r="C404" s="925"/>
      <c r="D404" s="925"/>
      <c r="E404" s="926"/>
      <c r="F404" s="927"/>
      <c r="G404" s="927"/>
      <c r="H404" s="927"/>
      <c r="I404" s="928"/>
      <c r="J404" s="927"/>
      <c r="K404" s="927">
        <f>SUM(G404:J404)</f>
        <v>0</v>
      </c>
      <c r="L404" s="927"/>
      <c r="M404" s="929">
        <f>IF(F404="",E404-K404-L404,F404-K404-L404)</f>
        <v>0</v>
      </c>
      <c r="N404" s="930">
        <f t="shared" si="34"/>
        <v>0</v>
      </c>
      <c r="O404" s="931"/>
      <c r="P404" s="932"/>
      <c r="Q404" s="927"/>
      <c r="R404" s="933"/>
      <c r="T404" s="901"/>
      <c r="U404" s="901"/>
      <c r="V404" s="901"/>
      <c r="W404" s="901"/>
    </row>
    <row r="405" spans="1:23" s="888" customFormat="1" ht="12.75" x14ac:dyDescent="0.2">
      <c r="B405" s="947"/>
      <c r="C405" s="925"/>
      <c r="D405" s="925"/>
      <c r="E405" s="926"/>
      <c r="F405" s="927"/>
      <c r="G405" s="927"/>
      <c r="H405" s="927"/>
      <c r="I405" s="928"/>
      <c r="J405" s="927"/>
      <c r="K405" s="927">
        <f>SUM(G405:J405)</f>
        <v>0</v>
      </c>
      <c r="L405" s="927"/>
      <c r="M405" s="929">
        <f>IF(F405="",E405-K405-L405,F405-K405-L405)</f>
        <v>0</v>
      </c>
      <c r="N405" s="930">
        <f t="shared" si="34"/>
        <v>0</v>
      </c>
      <c r="O405" s="931"/>
      <c r="P405" s="932"/>
      <c r="Q405" s="927"/>
      <c r="R405" s="933"/>
      <c r="T405" s="901"/>
      <c r="U405" s="901"/>
      <c r="V405" s="901"/>
      <c r="W405" s="901"/>
    </row>
    <row r="406" spans="1:23" s="888" customFormat="1" ht="12.75" x14ac:dyDescent="0.2">
      <c r="B406" s="935" t="s">
        <v>997</v>
      </c>
      <c r="C406" s="936" t="s">
        <v>585</v>
      </c>
      <c r="D406" s="937"/>
      <c r="E406" s="938"/>
      <c r="F406" s="939"/>
      <c r="G406" s="939"/>
      <c r="H406" s="939"/>
      <c r="I406" s="940"/>
      <c r="J406" s="939"/>
      <c r="K406" s="950">
        <f>SUM(K402:K405)</f>
        <v>6980000</v>
      </c>
      <c r="L406" s="950">
        <f>SUM(L402:L405)</f>
        <v>0</v>
      </c>
      <c r="M406" s="950">
        <f>SUM(M402:M405)</f>
        <v>0</v>
      </c>
      <c r="N406" s="942">
        <f>SUM(N402:N405)</f>
        <v>0</v>
      </c>
      <c r="O406" s="943"/>
      <c r="P406" s="944"/>
      <c r="Q406" s="939"/>
      <c r="R406" s="945"/>
      <c r="T406" s="901"/>
      <c r="U406" s="901"/>
      <c r="V406" s="901"/>
      <c r="W406" s="901"/>
    </row>
    <row r="407" spans="1:23" s="888" customFormat="1" ht="43.5" customHeight="1" x14ac:dyDescent="0.2">
      <c r="A407" s="888">
        <v>22</v>
      </c>
      <c r="B407" s="960" t="s">
        <v>1129</v>
      </c>
      <c r="C407" s="925" t="s">
        <v>1117</v>
      </c>
      <c r="D407" s="948" t="s">
        <v>1118</v>
      </c>
      <c r="E407" s="926">
        <v>31550000</v>
      </c>
      <c r="F407" s="927"/>
      <c r="G407" s="926">
        <v>31550000</v>
      </c>
      <c r="H407" s="927"/>
      <c r="I407" s="928"/>
      <c r="J407" s="927"/>
      <c r="K407" s="927">
        <f>SUM(G407:J407)</f>
        <v>31550000</v>
      </c>
      <c r="L407" s="927"/>
      <c r="M407" s="929">
        <f>IF(F407="",E407-K407-L407,F407-K407-L407)</f>
        <v>0</v>
      </c>
      <c r="N407" s="930">
        <f t="shared" si="34"/>
        <v>0</v>
      </c>
      <c r="O407" s="931"/>
      <c r="P407" s="932"/>
      <c r="Q407" s="927"/>
      <c r="R407" s="933"/>
      <c r="T407" s="901"/>
      <c r="U407" s="901"/>
      <c r="V407" s="901"/>
      <c r="W407" s="901"/>
    </row>
    <row r="408" spans="1:23" s="888" customFormat="1" ht="12.75" x14ac:dyDescent="0.2">
      <c r="B408" s="947"/>
      <c r="C408" s="925"/>
      <c r="D408" s="948"/>
      <c r="E408" s="926"/>
      <c r="F408" s="927"/>
      <c r="G408" s="927"/>
      <c r="H408" s="927"/>
      <c r="I408" s="928"/>
      <c r="J408" s="927"/>
      <c r="K408" s="927">
        <f>SUM(G408:J408)</f>
        <v>0</v>
      </c>
      <c r="L408" s="927"/>
      <c r="M408" s="929">
        <f>IF(F408="",E408-K408-L408,F408-K408-L408)</f>
        <v>0</v>
      </c>
      <c r="N408" s="930">
        <f t="shared" si="34"/>
        <v>0</v>
      </c>
      <c r="O408" s="931"/>
      <c r="P408" s="932"/>
      <c r="Q408" s="927"/>
      <c r="R408" s="933"/>
      <c r="T408" s="901"/>
      <c r="U408" s="901"/>
      <c r="V408" s="901"/>
      <c r="W408" s="901"/>
    </row>
    <row r="409" spans="1:23" s="888" customFormat="1" ht="12.75" x14ac:dyDescent="0.2">
      <c r="B409" s="947"/>
      <c r="C409" s="925"/>
      <c r="D409" s="925"/>
      <c r="E409" s="926"/>
      <c r="F409" s="927"/>
      <c r="G409" s="927"/>
      <c r="H409" s="927"/>
      <c r="I409" s="928"/>
      <c r="J409" s="927"/>
      <c r="K409" s="927">
        <f>SUM(G409:J409)</f>
        <v>0</v>
      </c>
      <c r="L409" s="927"/>
      <c r="M409" s="929">
        <f>IF(F409="",E409-K409-L409,F409-K409-L409)</f>
        <v>0</v>
      </c>
      <c r="N409" s="930">
        <f t="shared" si="34"/>
        <v>0</v>
      </c>
      <c r="O409" s="931"/>
      <c r="P409" s="932"/>
      <c r="Q409" s="927"/>
      <c r="R409" s="933"/>
      <c r="T409" s="901"/>
      <c r="U409" s="901"/>
      <c r="V409" s="901"/>
      <c r="W409" s="901"/>
    </row>
    <row r="410" spans="1:23" s="888" customFormat="1" ht="12.75" x14ac:dyDescent="0.2">
      <c r="B410" s="947"/>
      <c r="C410" s="925"/>
      <c r="D410" s="925"/>
      <c r="E410" s="926"/>
      <c r="F410" s="927"/>
      <c r="G410" s="927"/>
      <c r="H410" s="927"/>
      <c r="I410" s="928"/>
      <c r="J410" s="927"/>
      <c r="K410" s="927">
        <f>SUM(G410:J410)</f>
        <v>0</v>
      </c>
      <c r="L410" s="927"/>
      <c r="M410" s="929">
        <f>IF(F410="",E410-K410-L410,F410-K410-L410)</f>
        <v>0</v>
      </c>
      <c r="N410" s="930">
        <f t="shared" si="34"/>
        <v>0</v>
      </c>
      <c r="O410" s="931"/>
      <c r="P410" s="932"/>
      <c r="Q410" s="927"/>
      <c r="R410" s="933"/>
      <c r="T410" s="901"/>
      <c r="U410" s="901"/>
      <c r="V410" s="901"/>
      <c r="W410" s="901"/>
    </row>
    <row r="411" spans="1:23" s="888" customFormat="1" ht="25.5" x14ac:dyDescent="0.2">
      <c r="B411" s="935" t="s">
        <v>997</v>
      </c>
      <c r="C411" s="936" t="s">
        <v>1130</v>
      </c>
      <c r="D411" s="937"/>
      <c r="E411" s="938"/>
      <c r="F411" s="939"/>
      <c r="G411" s="939"/>
      <c r="H411" s="939"/>
      <c r="I411" s="940"/>
      <c r="J411" s="939"/>
      <c r="K411" s="950">
        <f>SUM(K407:K410)</f>
        <v>31550000</v>
      </c>
      <c r="L411" s="950">
        <f>SUM(L407:L410)</f>
        <v>0</v>
      </c>
      <c r="M411" s="950">
        <f>SUM(M407:M410)</f>
        <v>0</v>
      </c>
      <c r="N411" s="942">
        <f>SUM(N407:N410)</f>
        <v>0</v>
      </c>
      <c r="O411" s="943"/>
      <c r="P411" s="944"/>
      <c r="Q411" s="939"/>
      <c r="R411" s="945"/>
      <c r="T411" s="901"/>
      <c r="U411" s="901"/>
      <c r="V411" s="901"/>
      <c r="W411" s="901"/>
    </row>
    <row r="412" spans="1:23" s="888" customFormat="1" ht="51" x14ac:dyDescent="0.2">
      <c r="A412" s="888">
        <v>23</v>
      </c>
      <c r="B412" s="960" t="s">
        <v>1131</v>
      </c>
      <c r="C412" s="925" t="s">
        <v>1117</v>
      </c>
      <c r="D412" s="948" t="s">
        <v>1118</v>
      </c>
      <c r="E412" s="926">
        <v>52330000</v>
      </c>
      <c r="F412" s="927"/>
      <c r="G412" s="926">
        <v>52330000</v>
      </c>
      <c r="H412" s="927"/>
      <c r="I412" s="928"/>
      <c r="J412" s="927"/>
      <c r="K412" s="927">
        <f>SUM(G412:J412)</f>
        <v>52330000</v>
      </c>
      <c r="L412" s="927"/>
      <c r="M412" s="929">
        <f>IF(F412="",E412-K412-L412,F412-K412-L412)</f>
        <v>0</v>
      </c>
      <c r="N412" s="930">
        <f t="shared" si="34"/>
        <v>0</v>
      </c>
      <c r="O412" s="931"/>
      <c r="P412" s="932"/>
      <c r="Q412" s="927"/>
      <c r="R412" s="933"/>
      <c r="T412" s="901"/>
      <c r="U412" s="901"/>
      <c r="V412" s="901"/>
      <c r="W412" s="901"/>
    </row>
    <row r="413" spans="1:23" s="888" customFormat="1" ht="12.75" x14ac:dyDescent="0.2">
      <c r="B413" s="947"/>
      <c r="C413" s="925"/>
      <c r="D413" s="948"/>
      <c r="E413" s="926"/>
      <c r="F413" s="927"/>
      <c r="G413" s="927"/>
      <c r="H413" s="927"/>
      <c r="I413" s="928"/>
      <c r="J413" s="927"/>
      <c r="K413" s="927">
        <f>SUM(G413:J413)</f>
        <v>0</v>
      </c>
      <c r="L413" s="927"/>
      <c r="M413" s="929">
        <f>IF(F413="",E413-K413-L413,F413-K413-L413)</f>
        <v>0</v>
      </c>
      <c r="N413" s="930">
        <f t="shared" si="34"/>
        <v>0</v>
      </c>
      <c r="O413" s="931"/>
      <c r="P413" s="932"/>
      <c r="Q413" s="927"/>
      <c r="R413" s="933"/>
      <c r="T413" s="901"/>
      <c r="U413" s="901"/>
      <c r="V413" s="901"/>
      <c r="W413" s="901"/>
    </row>
    <row r="414" spans="1:23" s="888" customFormat="1" ht="12.75" x14ac:dyDescent="0.2">
      <c r="B414" s="947"/>
      <c r="C414" s="925"/>
      <c r="D414" s="925"/>
      <c r="E414" s="926"/>
      <c r="F414" s="927"/>
      <c r="G414" s="927"/>
      <c r="H414" s="927"/>
      <c r="I414" s="928"/>
      <c r="J414" s="927"/>
      <c r="K414" s="927">
        <f>SUM(G414:J414)</f>
        <v>0</v>
      </c>
      <c r="L414" s="927"/>
      <c r="M414" s="929">
        <f>IF(F414="",E414-K414-L414,F414-K414-L414)</f>
        <v>0</v>
      </c>
      <c r="N414" s="930">
        <f t="shared" ref="N414:N420" si="44">IF($F414="",($E414-$K414),($F414-$K414))</f>
        <v>0</v>
      </c>
      <c r="O414" s="931"/>
      <c r="P414" s="932"/>
      <c r="Q414" s="927"/>
      <c r="R414" s="933"/>
      <c r="T414" s="901"/>
      <c r="U414" s="901"/>
      <c r="V414" s="901"/>
      <c r="W414" s="901"/>
    </row>
    <row r="415" spans="1:23" s="888" customFormat="1" ht="12.75" x14ac:dyDescent="0.2">
      <c r="B415" s="947"/>
      <c r="C415" s="925"/>
      <c r="D415" s="925"/>
      <c r="E415" s="926"/>
      <c r="F415" s="927"/>
      <c r="G415" s="927"/>
      <c r="H415" s="927"/>
      <c r="I415" s="928"/>
      <c r="J415" s="927"/>
      <c r="K415" s="927">
        <f>SUM(G415:J415)</f>
        <v>0</v>
      </c>
      <c r="L415" s="927"/>
      <c r="M415" s="929">
        <f>IF(F415="",E415-K415-L415,F415-K415-L415)</f>
        <v>0</v>
      </c>
      <c r="N415" s="930">
        <f t="shared" si="44"/>
        <v>0</v>
      </c>
      <c r="O415" s="931"/>
      <c r="P415" s="932"/>
      <c r="Q415" s="927"/>
      <c r="R415" s="933"/>
      <c r="T415" s="901"/>
      <c r="U415" s="901"/>
      <c r="V415" s="901"/>
      <c r="W415" s="901"/>
    </row>
    <row r="416" spans="1:23" s="888" customFormat="1" ht="25.5" x14ac:dyDescent="0.2">
      <c r="B416" s="935" t="s">
        <v>997</v>
      </c>
      <c r="C416" s="936" t="str">
        <f>B412</f>
        <v>AQUA SONATUS-CT Năm 2019</v>
      </c>
      <c r="D416" s="937"/>
      <c r="E416" s="938"/>
      <c r="F416" s="939"/>
      <c r="G416" s="939"/>
      <c r="H416" s="939"/>
      <c r="I416" s="940"/>
      <c r="J416" s="939"/>
      <c r="K416" s="950">
        <f>SUM(K412:K415)</f>
        <v>52330000</v>
      </c>
      <c r="L416" s="950">
        <f>SUM(L412:L415)</f>
        <v>0</v>
      </c>
      <c r="M416" s="950">
        <f>SUM(M412:M415)</f>
        <v>0</v>
      </c>
      <c r="N416" s="942">
        <f>SUM(N412:N415)</f>
        <v>0</v>
      </c>
      <c r="O416" s="943"/>
      <c r="P416" s="944"/>
      <c r="Q416" s="939"/>
      <c r="R416" s="945"/>
      <c r="T416" s="901"/>
      <c r="U416" s="901"/>
      <c r="V416" s="901"/>
      <c r="W416" s="901"/>
    </row>
    <row r="417" spans="1:23" s="888" customFormat="1" ht="33.75" customHeight="1" x14ac:dyDescent="0.2">
      <c r="A417" s="888">
        <v>24</v>
      </c>
      <c r="B417" s="960" t="s">
        <v>1132</v>
      </c>
      <c r="C417" s="925" t="s">
        <v>215</v>
      </c>
      <c r="D417" s="925" t="s">
        <v>216</v>
      </c>
      <c r="E417" s="949">
        <v>35261625</v>
      </c>
      <c r="F417" s="927"/>
      <c r="G417" s="926">
        <v>35261625</v>
      </c>
      <c r="H417" s="927"/>
      <c r="I417" s="928"/>
      <c r="J417" s="927"/>
      <c r="K417" s="927">
        <f>SUM(G417:J417)</f>
        <v>35261625</v>
      </c>
      <c r="L417" s="927"/>
      <c r="M417" s="929">
        <f>IF(F417="",E417-K417-L417,F417-K417-L417)</f>
        <v>0</v>
      </c>
      <c r="N417" s="930">
        <f t="shared" si="44"/>
        <v>0</v>
      </c>
      <c r="O417" s="931"/>
      <c r="P417" s="932"/>
      <c r="Q417" s="927"/>
      <c r="R417" s="933"/>
      <c r="T417" s="901"/>
      <c r="U417" s="901"/>
      <c r="V417" s="901"/>
      <c r="W417" s="901"/>
    </row>
    <row r="418" spans="1:23" s="888" customFormat="1" ht="12.75" x14ac:dyDescent="0.2">
      <c r="B418" s="947"/>
      <c r="C418" s="925"/>
      <c r="D418" s="948"/>
      <c r="E418" s="926"/>
      <c r="F418" s="927"/>
      <c r="G418" s="927"/>
      <c r="H418" s="927"/>
      <c r="I418" s="928"/>
      <c r="J418" s="927"/>
      <c r="K418" s="927">
        <f>SUM(G418:J418)</f>
        <v>0</v>
      </c>
      <c r="L418" s="927"/>
      <c r="M418" s="929">
        <f>IF(F418="",E418-K418-L418,F418-K418-L418)</f>
        <v>0</v>
      </c>
      <c r="N418" s="930">
        <f t="shared" si="44"/>
        <v>0</v>
      </c>
      <c r="O418" s="931"/>
      <c r="P418" s="932"/>
      <c r="Q418" s="927"/>
      <c r="R418" s="933"/>
      <c r="T418" s="901"/>
      <c r="U418" s="901"/>
      <c r="V418" s="901"/>
      <c r="W418" s="901"/>
    </row>
    <row r="419" spans="1:23" s="888" customFormat="1" ht="12.75" x14ac:dyDescent="0.2">
      <c r="B419" s="947"/>
      <c r="C419" s="925"/>
      <c r="D419" s="925"/>
      <c r="E419" s="926"/>
      <c r="F419" s="927"/>
      <c r="G419" s="927"/>
      <c r="H419" s="927"/>
      <c r="I419" s="928"/>
      <c r="J419" s="927"/>
      <c r="K419" s="927">
        <f>SUM(G419:J419)</f>
        <v>0</v>
      </c>
      <c r="L419" s="927"/>
      <c r="M419" s="929">
        <f>IF(F419="",E419-K419-L419,F419-K419-L419)</f>
        <v>0</v>
      </c>
      <c r="N419" s="930">
        <f t="shared" si="44"/>
        <v>0</v>
      </c>
      <c r="O419" s="931"/>
      <c r="P419" s="932"/>
      <c r="Q419" s="927"/>
      <c r="R419" s="933"/>
      <c r="T419" s="901"/>
      <c r="U419" s="901"/>
      <c r="V419" s="901"/>
      <c r="W419" s="901"/>
    </row>
    <row r="420" spans="1:23" s="888" customFormat="1" ht="12.75" x14ac:dyDescent="0.2">
      <c r="B420" s="947"/>
      <c r="C420" s="925"/>
      <c r="D420" s="925"/>
      <c r="E420" s="926"/>
      <c r="F420" s="927"/>
      <c r="G420" s="927"/>
      <c r="H420" s="927"/>
      <c r="I420" s="928"/>
      <c r="J420" s="927"/>
      <c r="K420" s="927">
        <f>SUM(G420:J420)</f>
        <v>0</v>
      </c>
      <c r="L420" s="927"/>
      <c r="M420" s="929">
        <f>IF(F420="",E420-K420-L420,F420-K420-L420)</f>
        <v>0</v>
      </c>
      <c r="N420" s="930">
        <f t="shared" si="44"/>
        <v>0</v>
      </c>
      <c r="O420" s="931"/>
      <c r="P420" s="932"/>
      <c r="Q420" s="927"/>
      <c r="R420" s="933"/>
      <c r="T420" s="901"/>
      <c r="U420" s="901"/>
      <c r="V420" s="901"/>
      <c r="W420" s="901"/>
    </row>
    <row r="421" spans="1:23" s="888" customFormat="1" ht="25.5" x14ac:dyDescent="0.2">
      <c r="B421" s="961" t="s">
        <v>997</v>
      </c>
      <c r="C421" s="962" t="str">
        <f>B417</f>
        <v>Nam Thuận T19 - CT Năm 2019</v>
      </c>
      <c r="D421" s="963"/>
      <c r="E421" s="964"/>
      <c r="F421" s="965"/>
      <c r="G421" s="965"/>
      <c r="H421" s="965"/>
      <c r="I421" s="966"/>
      <c r="J421" s="965"/>
      <c r="K421" s="967">
        <f>SUM(K417:K420)</f>
        <v>35261625</v>
      </c>
      <c r="L421" s="967">
        <f>SUM(L417:L420)</f>
        <v>0</v>
      </c>
      <c r="M421" s="967">
        <f>SUM(M417:M420)</f>
        <v>0</v>
      </c>
      <c r="N421" s="968">
        <f>SUM(N417:N420)</f>
        <v>0</v>
      </c>
      <c r="O421" s="969"/>
      <c r="P421" s="970"/>
      <c r="Q421" s="965"/>
      <c r="R421" s="971"/>
      <c r="T421" s="901"/>
      <c r="U421" s="901"/>
      <c r="V421" s="901"/>
      <c r="W421" s="901"/>
    </row>
    <row r="445" spans="7:15" ht="15.75" x14ac:dyDescent="0.25">
      <c r="G445" s="686"/>
      <c r="H445" s="715" t="s">
        <v>1133</v>
      </c>
      <c r="I445" s="728"/>
      <c r="K445" s="714">
        <f>K346+K336+K318+K312+K277+K261+K226+K194+K177+K140+K135+K102+K95+K70+K27+K15</f>
        <v>8442025746.8999996</v>
      </c>
      <c r="L445" s="714">
        <f>L346+L336+L318+L312+L277+L261+L226+L194+L177+L140+L135+L102+L95+L70+L27+L15</f>
        <v>17374000</v>
      </c>
      <c r="M445" s="714">
        <f>M346+M336+M318+M312+M277+M261+M226+M194+M177+M140+M135+M102+M95+M70+M27+M15</f>
        <v>229438569.5</v>
      </c>
      <c r="N445" s="871">
        <f>N346+N336+N318+N312+N277+N261+N226+N194+N177+N140+N135+N102+N95+N70+N27+N15</f>
        <v>246812569.5</v>
      </c>
    </row>
    <row r="446" spans="7:15" ht="15.75" x14ac:dyDescent="0.25">
      <c r="G446" s="686"/>
      <c r="H446" s="737" t="s">
        <v>1134</v>
      </c>
      <c r="I446" s="738"/>
      <c r="J446" s="739"/>
      <c r="K446" s="740">
        <f>SUBTOTAL(9,K6:K346)</f>
        <v>16884051493.799999</v>
      </c>
      <c r="L446" s="740">
        <f>SUBTOTAL(9,L6:L443)</f>
        <v>34748000</v>
      </c>
      <c r="M446" s="740">
        <f>SUBTOTAL(9,M6:M346)</f>
        <v>458877139</v>
      </c>
      <c r="N446" s="872">
        <f>SUBTOTAL(9,N6:N346)</f>
        <v>493625139</v>
      </c>
    </row>
    <row r="447" spans="7:15" x14ac:dyDescent="0.25">
      <c r="H447" s="716" t="s">
        <v>1135</v>
      </c>
      <c r="K447" s="713">
        <f>K446/K445</f>
        <v>2</v>
      </c>
      <c r="L447" s="713"/>
      <c r="M447" s="713">
        <f>M446/M445</f>
        <v>2</v>
      </c>
      <c r="N447" s="873">
        <f>N446/N445</f>
        <v>2</v>
      </c>
      <c r="O447" s="686" t="s">
        <v>1136</v>
      </c>
    </row>
    <row r="448" spans="7:15" x14ac:dyDescent="0.25">
      <c r="K448" s="712"/>
    </row>
    <row r="449" spans="8:11" x14ac:dyDescent="0.25">
      <c r="K449" s="712"/>
    </row>
    <row r="450" spans="8:11" x14ac:dyDescent="0.25">
      <c r="H450" s="694"/>
      <c r="K450" s="719"/>
    </row>
    <row r="451" spans="8:11" x14ac:dyDescent="0.25">
      <c r="H451" s="718"/>
      <c r="K451" s="719"/>
    </row>
  </sheetData>
  <autoFilter ref="A5:X442"/>
  <mergeCells count="1">
    <mergeCell ref="B1:R3"/>
  </mergeCells>
  <pageMargins left="0" right="0" top="0" bottom="0" header="0.15748031496062992" footer="0.15748031496062992"/>
  <pageSetup paperSize="9" orientation="landscape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"/>
  <sheetViews>
    <sheetView workbookViewId="0">
      <selection activeCell="C6" sqref="C6"/>
    </sheetView>
  </sheetViews>
  <sheetFormatPr defaultColWidth="9.28515625" defaultRowHeight="16.5" x14ac:dyDescent="0.25"/>
  <cols>
    <col min="1" max="1" width="4.42578125" style="435" customWidth="1"/>
    <col min="2" max="2" width="28.5703125" style="612" customWidth="1"/>
    <col min="3" max="3" width="24.28515625" style="590" customWidth="1"/>
    <col min="4" max="4" width="23.140625" style="591" customWidth="1"/>
    <col min="5" max="5" width="25.5703125" style="591" customWidth="1"/>
    <col min="6" max="6" width="26.140625" style="591" customWidth="1"/>
    <col min="7" max="7" width="17.28515625" style="592" customWidth="1"/>
    <col min="8" max="8" width="18.42578125" style="233" customWidth="1"/>
    <col min="9" max="9" width="25.42578125" style="233" customWidth="1"/>
    <col min="10" max="10" width="41.7109375" style="233" customWidth="1"/>
    <col min="11" max="11" width="19.7109375" style="233" bestFit="1" customWidth="1"/>
    <col min="12" max="16384" width="9.28515625" style="233"/>
  </cols>
  <sheetData>
    <row r="1" spans="1:10" s="1051" customFormat="1" ht="20.25" x14ac:dyDescent="0.3">
      <c r="A1" s="1252" t="s">
        <v>1137</v>
      </c>
      <c r="B1" s="1252"/>
      <c r="C1" s="1252"/>
      <c r="D1" s="1252"/>
      <c r="E1" s="1252"/>
      <c r="F1" s="1252"/>
      <c r="G1" s="1252"/>
      <c r="H1" s="1252"/>
      <c r="I1" s="1252"/>
      <c r="J1" s="1252"/>
    </row>
    <row r="2" spans="1:10" s="1051" customFormat="1" ht="15" x14ac:dyDescent="0.25"/>
    <row r="3" spans="1:10" s="1051" customFormat="1" ht="47.25" x14ac:dyDescent="0.25">
      <c r="A3" s="1052" t="s">
        <v>634</v>
      </c>
      <c r="B3" s="1052" t="s">
        <v>4</v>
      </c>
      <c r="C3" s="1052" t="s">
        <v>635</v>
      </c>
      <c r="D3" s="1053" t="s">
        <v>636</v>
      </c>
      <c r="E3" s="1053" t="s">
        <v>637</v>
      </c>
      <c r="F3" s="1052" t="s">
        <v>603</v>
      </c>
      <c r="G3" s="1053" t="s">
        <v>638</v>
      </c>
      <c r="H3" s="1053" t="s">
        <v>1138</v>
      </c>
      <c r="I3" s="1053" t="s">
        <v>639</v>
      </c>
      <c r="J3" s="1052" t="s">
        <v>605</v>
      </c>
    </row>
    <row r="4" spans="1:10" s="1051" customFormat="1" ht="15" x14ac:dyDescent="0.25">
      <c r="A4" s="1070">
        <v>1</v>
      </c>
      <c r="B4" s="1058" t="s">
        <v>1139</v>
      </c>
      <c r="C4" s="1058" t="s">
        <v>607</v>
      </c>
      <c r="D4" s="1058" t="s">
        <v>1140</v>
      </c>
      <c r="E4" s="1059">
        <v>6000000</v>
      </c>
      <c r="F4" s="1165">
        <v>43839</v>
      </c>
      <c r="G4" s="1060"/>
      <c r="H4" s="1296">
        <v>8974000</v>
      </c>
      <c r="I4" s="1061">
        <v>43846</v>
      </c>
      <c r="J4" s="1058" t="s">
        <v>630</v>
      </c>
    </row>
    <row r="5" spans="1:10" s="1051" customFormat="1" ht="15" x14ac:dyDescent="0.25">
      <c r="A5" s="1070">
        <f>1+A4</f>
        <v>2</v>
      </c>
      <c r="B5" s="1058" t="s">
        <v>1141</v>
      </c>
      <c r="C5" s="1058" t="s">
        <v>1142</v>
      </c>
      <c r="D5" s="1058" t="s">
        <v>1140</v>
      </c>
      <c r="E5" s="1059">
        <v>2000000</v>
      </c>
      <c r="F5" s="1086">
        <v>43840</v>
      </c>
      <c r="G5" s="1060"/>
      <c r="H5" s="1297"/>
      <c r="I5" s="1061">
        <v>43846</v>
      </c>
      <c r="J5" s="1058" t="s">
        <v>630</v>
      </c>
    </row>
    <row r="6" spans="1:10" s="1051" customFormat="1" ht="15" x14ac:dyDescent="0.25">
      <c r="A6" s="1070">
        <f>1+A5</f>
        <v>3</v>
      </c>
      <c r="B6" s="1058" t="s">
        <v>1143</v>
      </c>
      <c r="C6" s="1058" t="s">
        <v>1144</v>
      </c>
      <c r="D6" s="1058" t="s">
        <v>1140</v>
      </c>
      <c r="E6" s="1059">
        <v>3000000</v>
      </c>
      <c r="F6" s="1086">
        <v>43840</v>
      </c>
      <c r="G6" s="1060"/>
      <c r="H6" s="1298"/>
      <c r="I6" s="1061">
        <v>43846</v>
      </c>
      <c r="J6" s="1058" t="s">
        <v>630</v>
      </c>
    </row>
    <row r="7" spans="1:10" s="1051" customFormat="1" ht="15" x14ac:dyDescent="0.25">
      <c r="A7" s="1070">
        <v>1</v>
      </c>
      <c r="B7" s="1058" t="s">
        <v>19</v>
      </c>
      <c r="C7" s="1058" t="s">
        <v>607</v>
      </c>
      <c r="D7" s="1058" t="s">
        <v>1140</v>
      </c>
      <c r="E7" s="1059">
        <v>8000000</v>
      </c>
      <c r="F7" s="1165">
        <v>43832</v>
      </c>
      <c r="G7" s="1060"/>
      <c r="H7" s="1183">
        <v>5435000</v>
      </c>
      <c r="I7" s="1061">
        <v>43837</v>
      </c>
      <c r="J7" s="1058" t="s">
        <v>630</v>
      </c>
    </row>
    <row r="8" spans="1:10" s="1051" customFormat="1" ht="15" x14ac:dyDescent="0.25">
      <c r="A8" s="1070">
        <f>1+A7</f>
        <v>2</v>
      </c>
      <c r="B8" s="1058" t="s">
        <v>1145</v>
      </c>
      <c r="C8" s="1058" t="s">
        <v>607</v>
      </c>
      <c r="D8" s="1058" t="s">
        <v>651</v>
      </c>
      <c r="E8" s="1059">
        <v>2000000</v>
      </c>
      <c r="F8" s="1164">
        <v>44192</v>
      </c>
      <c r="G8" s="1060"/>
      <c r="H8" s="1183">
        <v>1885000</v>
      </c>
      <c r="I8" s="1061">
        <v>43840</v>
      </c>
      <c r="J8" s="1058" t="s">
        <v>630</v>
      </c>
    </row>
    <row r="9" spans="1:10" s="1051" customFormat="1" ht="15" x14ac:dyDescent="0.25">
      <c r="A9" s="1070">
        <f>1+A8</f>
        <v>3</v>
      </c>
      <c r="B9" s="1058" t="s">
        <v>1143</v>
      </c>
      <c r="C9" s="1058" t="s">
        <v>1146</v>
      </c>
      <c r="D9" s="1058" t="s">
        <v>1140</v>
      </c>
      <c r="E9" s="1059">
        <v>2000000</v>
      </c>
      <c r="F9" s="1164">
        <v>44192</v>
      </c>
      <c r="G9" s="1060"/>
      <c r="H9" s="1183">
        <v>2808000</v>
      </c>
      <c r="I9" s="1061">
        <v>43833</v>
      </c>
      <c r="J9" s="1058" t="s">
        <v>630</v>
      </c>
    </row>
    <row r="10" spans="1:10" s="1051" customFormat="1" ht="15" x14ac:dyDescent="0.25">
      <c r="A10" s="1070">
        <f>1+A9</f>
        <v>4</v>
      </c>
      <c r="B10" s="1058" t="s">
        <v>1147</v>
      </c>
      <c r="C10" s="1058" t="s">
        <v>607</v>
      </c>
      <c r="D10" s="1058" t="s">
        <v>659</v>
      </c>
      <c r="E10" s="1059">
        <v>2000000</v>
      </c>
      <c r="F10" s="1061">
        <v>43878</v>
      </c>
      <c r="G10" s="1308">
        <v>110000</v>
      </c>
      <c r="H10" s="1144"/>
      <c r="I10" s="1061">
        <v>43950</v>
      </c>
      <c r="J10" s="1058" t="s">
        <v>630</v>
      </c>
    </row>
    <row r="11" spans="1:10" s="1051" customFormat="1" ht="15" x14ac:dyDescent="0.25">
      <c r="A11" s="1070">
        <f>1+A10</f>
        <v>5</v>
      </c>
      <c r="B11" s="1058" t="s">
        <v>1147</v>
      </c>
      <c r="C11" s="1058" t="s">
        <v>607</v>
      </c>
      <c r="D11" s="1058" t="s">
        <v>659</v>
      </c>
      <c r="E11" s="1059">
        <v>2000000</v>
      </c>
      <c r="F11" s="1061">
        <v>43882</v>
      </c>
      <c r="G11" s="1305"/>
      <c r="H11" s="1144"/>
      <c r="I11" s="1061">
        <v>43950</v>
      </c>
      <c r="J11" s="1058" t="s">
        <v>630</v>
      </c>
    </row>
    <row r="12" spans="1:10" s="1051" customFormat="1" ht="15" x14ac:dyDescent="0.25">
      <c r="A12" s="1070">
        <f t="shared" ref="A12:A13" si="0">1+A11</f>
        <v>6</v>
      </c>
      <c r="B12" s="1058" t="s">
        <v>1148</v>
      </c>
      <c r="C12" s="1058" t="s">
        <v>607</v>
      </c>
      <c r="D12" s="1058" t="s">
        <v>659</v>
      </c>
      <c r="E12" s="1059">
        <v>4000000</v>
      </c>
      <c r="F12" s="1061">
        <v>43867</v>
      </c>
      <c r="G12" s="1060"/>
      <c r="H12" s="1296">
        <v>990000</v>
      </c>
      <c r="I12" s="1061">
        <v>43944</v>
      </c>
      <c r="J12" s="1058" t="s">
        <v>630</v>
      </c>
    </row>
    <row r="13" spans="1:10" s="1051" customFormat="1" ht="15" x14ac:dyDescent="0.25">
      <c r="A13" s="1070">
        <f t="shared" si="0"/>
        <v>7</v>
      </c>
      <c r="B13" s="1058" t="s">
        <v>1148</v>
      </c>
      <c r="C13" s="1058" t="s">
        <v>607</v>
      </c>
      <c r="D13" s="1058" t="s">
        <v>659</v>
      </c>
      <c r="E13" s="1059">
        <v>4000000</v>
      </c>
      <c r="F13" s="1061">
        <v>43890</v>
      </c>
      <c r="G13" s="1060"/>
      <c r="H13" s="1297"/>
      <c r="I13" s="1061">
        <v>43944</v>
      </c>
      <c r="J13" s="1058" t="s">
        <v>630</v>
      </c>
    </row>
    <row r="14" spans="1:10" s="1051" customFormat="1" ht="15" x14ac:dyDescent="0.25">
      <c r="A14" s="1070">
        <f t="shared" ref="A14:A31" si="1">1+A13</f>
        <v>8</v>
      </c>
      <c r="B14" s="1058" t="s">
        <v>1148</v>
      </c>
      <c r="C14" s="1058" t="s">
        <v>607</v>
      </c>
      <c r="D14" s="1058" t="s">
        <v>659</v>
      </c>
      <c r="E14" s="1059">
        <v>3000000</v>
      </c>
      <c r="F14" s="1061">
        <v>43908</v>
      </c>
      <c r="G14" s="1060"/>
      <c r="H14" s="1298"/>
      <c r="I14" s="1061">
        <v>43944</v>
      </c>
      <c r="J14" s="1058" t="s">
        <v>630</v>
      </c>
    </row>
    <row r="15" spans="1:10" s="1051" customFormat="1" ht="15" x14ac:dyDescent="0.25">
      <c r="A15" s="1070">
        <f t="shared" si="1"/>
        <v>9</v>
      </c>
      <c r="B15" s="1058" t="s">
        <v>1149</v>
      </c>
      <c r="C15" s="1058" t="s">
        <v>607</v>
      </c>
      <c r="D15" s="1058" t="s">
        <v>659</v>
      </c>
      <c r="E15" s="1059">
        <v>3000000</v>
      </c>
      <c r="F15" s="1061">
        <v>43883</v>
      </c>
      <c r="G15" s="1060"/>
      <c r="H15" s="1184">
        <v>764000</v>
      </c>
      <c r="I15" s="1061">
        <v>43944</v>
      </c>
      <c r="J15" s="1058" t="s">
        <v>630</v>
      </c>
    </row>
    <row r="16" spans="1:10" s="1051" customFormat="1" ht="15" x14ac:dyDescent="0.25">
      <c r="A16" s="1070">
        <f t="shared" si="1"/>
        <v>10</v>
      </c>
      <c r="B16" s="1058" t="s">
        <v>1150</v>
      </c>
      <c r="C16" s="1058" t="s">
        <v>607</v>
      </c>
      <c r="D16" s="1058" t="s">
        <v>686</v>
      </c>
      <c r="E16" s="1059">
        <v>3000000</v>
      </c>
      <c r="F16" s="1061">
        <v>43897</v>
      </c>
      <c r="G16" s="1060"/>
      <c r="H16" s="1296">
        <v>1685000</v>
      </c>
      <c r="I16" s="1061">
        <v>43938</v>
      </c>
      <c r="J16" s="1058" t="s">
        <v>630</v>
      </c>
    </row>
    <row r="17" spans="1:11" s="1051" customFormat="1" ht="15" x14ac:dyDescent="0.25">
      <c r="A17" s="1070">
        <f t="shared" si="1"/>
        <v>11</v>
      </c>
      <c r="B17" s="1058" t="s">
        <v>1150</v>
      </c>
      <c r="C17" s="1058" t="s">
        <v>607</v>
      </c>
      <c r="D17" s="1058" t="s">
        <v>686</v>
      </c>
      <c r="E17" s="1059">
        <v>3000000</v>
      </c>
      <c r="F17" s="1061">
        <v>43903</v>
      </c>
      <c r="G17" s="1060"/>
      <c r="H17" s="1292"/>
      <c r="I17" s="1061">
        <v>43938</v>
      </c>
      <c r="J17" s="1058" t="s">
        <v>630</v>
      </c>
    </row>
    <row r="18" spans="1:11" s="1051" customFormat="1" ht="15" x14ac:dyDescent="0.25">
      <c r="A18" s="1070">
        <f t="shared" si="1"/>
        <v>12</v>
      </c>
      <c r="B18" s="1058" t="s">
        <v>1151</v>
      </c>
      <c r="C18" s="1058" t="s">
        <v>607</v>
      </c>
      <c r="D18" s="1058" t="s">
        <v>651</v>
      </c>
      <c r="E18" s="1059">
        <v>5000000</v>
      </c>
      <c r="F18" s="1061">
        <v>43908</v>
      </c>
      <c r="G18" s="1060"/>
      <c r="H18" s="1183">
        <v>3116000</v>
      </c>
      <c r="I18" s="1061">
        <v>43944</v>
      </c>
      <c r="J18" s="1058" t="s">
        <v>630</v>
      </c>
    </row>
    <row r="19" spans="1:11" s="1051" customFormat="1" ht="15" x14ac:dyDescent="0.25">
      <c r="A19" s="1070">
        <f t="shared" si="1"/>
        <v>13</v>
      </c>
      <c r="B19" s="1058" t="s">
        <v>1152</v>
      </c>
      <c r="C19" s="1058" t="s">
        <v>607</v>
      </c>
      <c r="D19" s="1058" t="s">
        <v>1140</v>
      </c>
      <c r="E19" s="1059">
        <v>3000000</v>
      </c>
      <c r="F19" s="1061">
        <v>43888</v>
      </c>
      <c r="G19" s="1060"/>
      <c r="H19" s="1293">
        <v>10895000</v>
      </c>
      <c r="I19" s="1061">
        <v>43893</v>
      </c>
      <c r="J19" s="1058" t="s">
        <v>630</v>
      </c>
    </row>
    <row r="20" spans="1:11" s="1051" customFormat="1" ht="15" x14ac:dyDescent="0.25">
      <c r="A20" s="1070">
        <f t="shared" si="1"/>
        <v>14</v>
      </c>
      <c r="B20" s="1058" t="s">
        <v>1152</v>
      </c>
      <c r="C20" s="1058" t="s">
        <v>607</v>
      </c>
      <c r="D20" s="1058" t="s">
        <v>1140</v>
      </c>
      <c r="E20" s="1059">
        <v>7000000</v>
      </c>
      <c r="F20" s="1061">
        <v>43888</v>
      </c>
      <c r="G20" s="1060"/>
      <c r="H20" s="1294"/>
      <c r="I20" s="1061">
        <v>43893</v>
      </c>
      <c r="J20" s="1058" t="s">
        <v>630</v>
      </c>
    </row>
    <row r="21" spans="1:11" s="1051" customFormat="1" ht="15" x14ac:dyDescent="0.25">
      <c r="A21" s="1070">
        <f t="shared" si="1"/>
        <v>15</v>
      </c>
      <c r="B21" s="1058" t="s">
        <v>1153</v>
      </c>
      <c r="C21" s="1058" t="s">
        <v>607</v>
      </c>
      <c r="D21" s="1058" t="s">
        <v>1140</v>
      </c>
      <c r="E21" s="1059">
        <v>5000000</v>
      </c>
      <c r="F21" s="1061">
        <v>43890</v>
      </c>
      <c r="G21" s="1060"/>
      <c r="H21" s="1295"/>
      <c r="I21" s="1061">
        <v>43893</v>
      </c>
      <c r="J21" s="1058" t="s">
        <v>630</v>
      </c>
    </row>
    <row r="22" spans="1:11" s="1051" customFormat="1" ht="15" x14ac:dyDescent="0.25">
      <c r="A22" s="1070">
        <f t="shared" si="1"/>
        <v>16</v>
      </c>
      <c r="B22" s="1058" t="s">
        <v>1143</v>
      </c>
      <c r="C22" s="1058" t="s">
        <v>1154</v>
      </c>
      <c r="D22" s="1058" t="s">
        <v>1140</v>
      </c>
      <c r="E22" s="1059">
        <v>1000000</v>
      </c>
      <c r="F22" s="1061">
        <v>43917</v>
      </c>
      <c r="G22" s="1060">
        <v>145000</v>
      </c>
      <c r="H22" s="1144"/>
      <c r="I22" s="1061">
        <v>43922</v>
      </c>
      <c r="J22" s="1058" t="s">
        <v>642</v>
      </c>
    </row>
    <row r="23" spans="1:11" s="1051" customFormat="1" ht="14.25" customHeight="1" x14ac:dyDescent="0.25">
      <c r="A23" s="1070">
        <f t="shared" si="1"/>
        <v>17</v>
      </c>
      <c r="B23" s="1058" t="s">
        <v>1143</v>
      </c>
      <c r="C23" s="1058" t="s">
        <v>1154</v>
      </c>
      <c r="D23" s="1089" t="s">
        <v>1140</v>
      </c>
      <c r="E23" s="1088">
        <v>2000000</v>
      </c>
      <c r="F23" s="1061">
        <v>43894</v>
      </c>
      <c r="G23" s="1064"/>
      <c r="H23" s="1291">
        <v>18749000</v>
      </c>
      <c r="I23" s="1061">
        <v>43909</v>
      </c>
      <c r="J23" s="1058" t="s">
        <v>630</v>
      </c>
    </row>
    <row r="24" spans="1:11" s="1051" customFormat="1" ht="14.25" customHeight="1" x14ac:dyDescent="0.25">
      <c r="A24" s="1070">
        <f t="shared" si="1"/>
        <v>18</v>
      </c>
      <c r="B24" s="1058" t="s">
        <v>1143</v>
      </c>
      <c r="C24" s="1058" t="s">
        <v>1154</v>
      </c>
      <c r="D24" s="1089" t="s">
        <v>1140</v>
      </c>
      <c r="E24" s="1088">
        <v>1000000</v>
      </c>
      <c r="F24" s="1061">
        <v>43896</v>
      </c>
      <c r="G24" s="1064"/>
      <c r="H24" s="1297"/>
      <c r="I24" s="1061">
        <v>43909</v>
      </c>
      <c r="J24" s="1058" t="s">
        <v>630</v>
      </c>
    </row>
    <row r="25" spans="1:11" s="1051" customFormat="1" ht="14.25" customHeight="1" x14ac:dyDescent="0.25">
      <c r="A25" s="1070">
        <f t="shared" si="1"/>
        <v>19</v>
      </c>
      <c r="B25" s="1058" t="s">
        <v>610</v>
      </c>
      <c r="C25" s="1058" t="s">
        <v>1155</v>
      </c>
      <c r="D25" s="1089" t="s">
        <v>1140</v>
      </c>
      <c r="E25" s="1088">
        <v>4000000</v>
      </c>
      <c r="F25" s="1061">
        <v>43896</v>
      </c>
      <c r="G25" s="1064"/>
      <c r="H25" s="1297"/>
      <c r="I25" s="1061">
        <v>43909</v>
      </c>
      <c r="J25" s="1058" t="s">
        <v>630</v>
      </c>
    </row>
    <row r="26" spans="1:11" s="1051" customFormat="1" ht="14.25" customHeight="1" x14ac:dyDescent="0.25">
      <c r="A26" s="1070">
        <f t="shared" si="1"/>
        <v>20</v>
      </c>
      <c r="B26" s="1058" t="s">
        <v>610</v>
      </c>
      <c r="C26" s="1058" t="s">
        <v>1156</v>
      </c>
      <c r="D26" s="1089" t="s">
        <v>1140</v>
      </c>
      <c r="E26" s="1088">
        <v>3000000</v>
      </c>
      <c r="F26" s="1061">
        <v>43902</v>
      </c>
      <c r="G26" s="1064"/>
      <c r="H26" s="1297"/>
      <c r="I26" s="1061">
        <v>43909</v>
      </c>
      <c r="J26" s="1058" t="s">
        <v>630</v>
      </c>
    </row>
    <row r="27" spans="1:11" s="1051" customFormat="1" ht="14.25" customHeight="1" x14ac:dyDescent="0.25">
      <c r="A27" s="1070">
        <f t="shared" si="1"/>
        <v>21</v>
      </c>
      <c r="B27" s="1058" t="s">
        <v>1152</v>
      </c>
      <c r="C27" s="1058" t="s">
        <v>1157</v>
      </c>
      <c r="D27" s="1089" t="s">
        <v>1140</v>
      </c>
      <c r="E27" s="1088">
        <v>10000000</v>
      </c>
      <c r="F27" s="1061">
        <v>43902</v>
      </c>
      <c r="G27" s="1064"/>
      <c r="H27" s="1297"/>
      <c r="I27" s="1061">
        <v>43909</v>
      </c>
      <c r="J27" s="1058" t="s">
        <v>630</v>
      </c>
    </row>
    <row r="28" spans="1:11" s="1051" customFormat="1" ht="14.25" customHeight="1" x14ac:dyDescent="0.25">
      <c r="A28" s="1070">
        <f t="shared" si="1"/>
        <v>22</v>
      </c>
      <c r="B28" s="1058" t="s">
        <v>624</v>
      </c>
      <c r="C28" s="1058" t="s">
        <v>1158</v>
      </c>
      <c r="D28" s="1089" t="s">
        <v>1140</v>
      </c>
      <c r="E28" s="1088">
        <v>3000000</v>
      </c>
      <c r="F28" s="1061">
        <v>43903</v>
      </c>
      <c r="G28" s="1064"/>
      <c r="H28" s="1297"/>
      <c r="I28" s="1061">
        <v>43909</v>
      </c>
      <c r="J28" s="1058" t="s">
        <v>630</v>
      </c>
    </row>
    <row r="29" spans="1:11" s="1051" customFormat="1" ht="14.25" customHeight="1" x14ac:dyDescent="0.25">
      <c r="A29" s="1070">
        <f t="shared" si="1"/>
        <v>23</v>
      </c>
      <c r="B29" s="1058" t="s">
        <v>1159</v>
      </c>
      <c r="C29" s="1058" t="s">
        <v>1158</v>
      </c>
      <c r="D29" s="1089" t="s">
        <v>1140</v>
      </c>
      <c r="E29" s="1088">
        <v>5000000</v>
      </c>
      <c r="F29" s="1061">
        <v>43903</v>
      </c>
      <c r="G29" s="1064"/>
      <c r="H29" s="1292"/>
      <c r="I29" s="1061">
        <v>43909</v>
      </c>
      <c r="J29" s="1058" t="s">
        <v>630</v>
      </c>
    </row>
    <row r="30" spans="1:11" s="1051" customFormat="1" ht="15" x14ac:dyDescent="0.25">
      <c r="A30" s="1070">
        <f t="shared" si="1"/>
        <v>24</v>
      </c>
      <c r="B30" s="1058" t="s">
        <v>1152</v>
      </c>
      <c r="C30" s="1058" t="s">
        <v>607</v>
      </c>
      <c r="D30" s="1159" t="s">
        <v>1160</v>
      </c>
      <c r="E30" s="1059">
        <v>5000000</v>
      </c>
      <c r="F30" s="1061">
        <v>43887</v>
      </c>
      <c r="G30" s="1303">
        <v>1852250</v>
      </c>
      <c r="H30" s="1144"/>
      <c r="I30" s="1061">
        <v>43950</v>
      </c>
      <c r="J30" s="1058" t="s">
        <v>1161</v>
      </c>
    </row>
    <row r="31" spans="1:11" s="1051" customFormat="1" ht="15" x14ac:dyDescent="0.25">
      <c r="A31" s="1070">
        <f t="shared" si="1"/>
        <v>25</v>
      </c>
      <c r="B31" s="1058" t="s">
        <v>1152</v>
      </c>
      <c r="C31" s="1058" t="s">
        <v>607</v>
      </c>
      <c r="D31" s="1159" t="s">
        <v>1160</v>
      </c>
      <c r="E31" s="1059">
        <v>5000000</v>
      </c>
      <c r="F31" s="1061">
        <v>43892</v>
      </c>
      <c r="G31" s="1304"/>
      <c r="H31" s="1144"/>
      <c r="I31" s="1061">
        <v>43950</v>
      </c>
      <c r="J31" s="1058" t="s">
        <v>1161</v>
      </c>
      <c r="K31" s="1160"/>
    </row>
    <row r="32" spans="1:11" s="1051" customFormat="1" ht="15" x14ac:dyDescent="0.25">
      <c r="A32" s="1070">
        <f t="shared" ref="A32:A35" si="2">1+A31</f>
        <v>26</v>
      </c>
      <c r="B32" s="1058" t="s">
        <v>1152</v>
      </c>
      <c r="C32" s="1058" t="s">
        <v>607</v>
      </c>
      <c r="D32" s="1159" t="s">
        <v>1160</v>
      </c>
      <c r="E32" s="1059">
        <v>5000000</v>
      </c>
      <c r="F32" s="1061">
        <v>43899</v>
      </c>
      <c r="G32" s="1304"/>
      <c r="H32" s="1144"/>
      <c r="I32" s="1061">
        <v>43950</v>
      </c>
      <c r="J32" s="1058" t="s">
        <v>1161</v>
      </c>
      <c r="K32" s="1160"/>
    </row>
    <row r="33" spans="1:11" s="1051" customFormat="1" ht="15" x14ac:dyDescent="0.25">
      <c r="A33" s="1070">
        <f t="shared" si="2"/>
        <v>27</v>
      </c>
      <c r="B33" s="1058" t="s">
        <v>1152</v>
      </c>
      <c r="C33" s="1058" t="s">
        <v>607</v>
      </c>
      <c r="D33" s="1159" t="s">
        <v>1160</v>
      </c>
      <c r="E33" s="1059">
        <v>5000000</v>
      </c>
      <c r="F33" s="1061">
        <v>43906</v>
      </c>
      <c r="G33" s="1305"/>
      <c r="H33" s="1144"/>
      <c r="I33" s="1061">
        <v>43950</v>
      </c>
      <c r="J33" s="1058" t="s">
        <v>1161</v>
      </c>
      <c r="K33" s="1160"/>
    </row>
    <row r="34" spans="1:11" s="1051" customFormat="1" ht="15" x14ac:dyDescent="0.25">
      <c r="A34" s="1070">
        <f t="shared" si="2"/>
        <v>28</v>
      </c>
      <c r="B34" s="1058" t="s">
        <v>1152</v>
      </c>
      <c r="C34" s="1058" t="s">
        <v>607</v>
      </c>
      <c r="D34" s="1159" t="s">
        <v>1160</v>
      </c>
      <c r="E34" s="1059">
        <v>1852250</v>
      </c>
      <c r="F34" s="1061">
        <v>43950</v>
      </c>
      <c r="G34" s="1185"/>
      <c r="H34" s="1144">
        <v>250750</v>
      </c>
      <c r="I34" s="1061">
        <v>43981</v>
      </c>
      <c r="J34" s="1058" t="s">
        <v>646</v>
      </c>
    </row>
    <row r="35" spans="1:11" s="1051" customFormat="1" ht="15" x14ac:dyDescent="0.25">
      <c r="A35" s="1070">
        <f t="shared" si="2"/>
        <v>29</v>
      </c>
      <c r="B35" s="1058" t="s">
        <v>1143</v>
      </c>
      <c r="C35" s="1058" t="s">
        <v>1162</v>
      </c>
      <c r="D35" s="1058" t="s">
        <v>1140</v>
      </c>
      <c r="E35" s="1059">
        <v>1000000</v>
      </c>
      <c r="F35" s="1061">
        <v>43922</v>
      </c>
      <c r="G35" s="1060"/>
      <c r="H35" s="1144">
        <v>800000</v>
      </c>
      <c r="I35" s="1061">
        <v>43935</v>
      </c>
      <c r="J35" s="1058" t="s">
        <v>646</v>
      </c>
    </row>
    <row r="36" spans="1:11" s="1051" customFormat="1" ht="15" x14ac:dyDescent="0.25">
      <c r="A36" s="1070">
        <f t="shared" ref="A36:A83" si="3">1+A35</f>
        <v>30</v>
      </c>
      <c r="B36" s="1084" t="s">
        <v>1143</v>
      </c>
      <c r="C36" s="1058" t="s">
        <v>1163</v>
      </c>
      <c r="D36" s="1058" t="s">
        <v>1140</v>
      </c>
      <c r="E36" s="1059">
        <v>1000000</v>
      </c>
      <c r="F36" s="1061">
        <v>43935</v>
      </c>
      <c r="G36" s="1060"/>
      <c r="H36" s="1144">
        <v>2345000</v>
      </c>
      <c r="I36" s="1061">
        <v>43943</v>
      </c>
      <c r="J36" s="1058" t="s">
        <v>646</v>
      </c>
    </row>
    <row r="37" spans="1:11" s="1051" customFormat="1" ht="15" x14ac:dyDescent="0.25">
      <c r="A37" s="1070">
        <f t="shared" si="3"/>
        <v>31</v>
      </c>
      <c r="B37" s="1084" t="s">
        <v>1164</v>
      </c>
      <c r="C37" s="1058" t="s">
        <v>1165</v>
      </c>
      <c r="D37" s="1058" t="s">
        <v>1140</v>
      </c>
      <c r="E37" s="1059">
        <v>5500000</v>
      </c>
      <c r="F37" s="1061">
        <v>43938</v>
      </c>
      <c r="G37" s="1060"/>
      <c r="H37" s="1144">
        <v>1375000</v>
      </c>
      <c r="I37" s="1061">
        <v>43943</v>
      </c>
      <c r="J37" s="1058" t="s">
        <v>646</v>
      </c>
    </row>
    <row r="38" spans="1:11" s="1051" customFormat="1" ht="15" x14ac:dyDescent="0.25">
      <c r="A38" s="1070">
        <f t="shared" si="3"/>
        <v>32</v>
      </c>
      <c r="B38" s="1084" t="s">
        <v>1143</v>
      </c>
      <c r="C38" s="1058" t="s">
        <v>1162</v>
      </c>
      <c r="D38" s="1058" t="s">
        <v>1140</v>
      </c>
      <c r="E38" s="1059">
        <v>500000</v>
      </c>
      <c r="F38" s="1061">
        <v>43943</v>
      </c>
      <c r="G38" s="1060"/>
      <c r="H38" s="1146">
        <v>165000</v>
      </c>
      <c r="I38" s="1061">
        <v>43949</v>
      </c>
      <c r="J38" s="1058" t="s">
        <v>646</v>
      </c>
    </row>
    <row r="39" spans="1:11" s="1051" customFormat="1" ht="15" x14ac:dyDescent="0.25">
      <c r="A39" s="1070">
        <f t="shared" si="3"/>
        <v>33</v>
      </c>
      <c r="B39" s="1084" t="s">
        <v>1164</v>
      </c>
      <c r="C39" s="1058" t="s">
        <v>607</v>
      </c>
      <c r="D39" s="1089" t="s">
        <v>684</v>
      </c>
      <c r="E39" s="1059">
        <v>3000000</v>
      </c>
      <c r="F39" s="1061">
        <v>43841</v>
      </c>
      <c r="G39" s="1293">
        <v>2276000</v>
      </c>
      <c r="H39" s="1157"/>
      <c r="I39" s="1061">
        <v>43950</v>
      </c>
      <c r="J39" s="1058" t="s">
        <v>1166</v>
      </c>
    </row>
    <row r="40" spans="1:11" s="1051" customFormat="1" ht="15" x14ac:dyDescent="0.25">
      <c r="A40" s="1070">
        <f t="shared" si="3"/>
        <v>34</v>
      </c>
      <c r="B40" s="1084" t="s">
        <v>1164</v>
      </c>
      <c r="C40" s="1058" t="s">
        <v>607</v>
      </c>
      <c r="D40" s="1089" t="s">
        <v>684</v>
      </c>
      <c r="E40" s="1059">
        <v>3000000</v>
      </c>
      <c r="F40" s="1061">
        <v>43846</v>
      </c>
      <c r="G40" s="1294"/>
      <c r="H40" s="1157"/>
      <c r="I40" s="1061">
        <v>43950</v>
      </c>
      <c r="J40" s="1058" t="s">
        <v>1166</v>
      </c>
    </row>
    <row r="41" spans="1:11" s="1051" customFormat="1" ht="15" x14ac:dyDescent="0.25">
      <c r="A41" s="1070">
        <f t="shared" si="3"/>
        <v>35</v>
      </c>
      <c r="B41" s="1084" t="s">
        <v>1164</v>
      </c>
      <c r="C41" s="1058" t="s">
        <v>607</v>
      </c>
      <c r="D41" s="1089" t="s">
        <v>684</v>
      </c>
      <c r="E41" s="1059">
        <v>4000000</v>
      </c>
      <c r="F41" s="1061">
        <v>43878</v>
      </c>
      <c r="G41" s="1295"/>
      <c r="H41" s="1157"/>
      <c r="I41" s="1061">
        <v>43950</v>
      </c>
      <c r="J41" s="1058" t="s">
        <v>1166</v>
      </c>
    </row>
    <row r="42" spans="1:11" s="1051" customFormat="1" ht="15" x14ac:dyDescent="0.25">
      <c r="A42" s="1070">
        <f t="shared" si="3"/>
        <v>36</v>
      </c>
      <c r="B42" s="1084" t="s">
        <v>1152</v>
      </c>
      <c r="C42" s="1058" t="s">
        <v>607</v>
      </c>
      <c r="D42" s="1058" t="s">
        <v>674</v>
      </c>
      <c r="E42" s="1059">
        <v>3000000</v>
      </c>
      <c r="F42" s="1061">
        <v>43894</v>
      </c>
      <c r="G42" s="1060"/>
      <c r="H42" s="1296">
        <v>5728500</v>
      </c>
      <c r="I42" s="1061">
        <v>43938</v>
      </c>
      <c r="J42" s="1058" t="s">
        <v>646</v>
      </c>
    </row>
    <row r="43" spans="1:11" s="1051" customFormat="1" ht="15" x14ac:dyDescent="0.25">
      <c r="A43" s="1070">
        <f t="shared" si="3"/>
        <v>37</v>
      </c>
      <c r="B43" s="1084" t="s">
        <v>19</v>
      </c>
      <c r="C43" s="1058" t="s">
        <v>607</v>
      </c>
      <c r="D43" s="1058" t="s">
        <v>674</v>
      </c>
      <c r="E43" s="1059">
        <v>3000000</v>
      </c>
      <c r="F43" s="1061">
        <v>43894</v>
      </c>
      <c r="G43" s="1060"/>
      <c r="H43" s="1292"/>
      <c r="I43" s="1061">
        <v>43938</v>
      </c>
      <c r="J43" s="1058" t="s">
        <v>646</v>
      </c>
    </row>
    <row r="44" spans="1:11" s="1051" customFormat="1" ht="15" x14ac:dyDescent="0.25">
      <c r="A44" s="1070">
        <f t="shared" si="3"/>
        <v>38</v>
      </c>
      <c r="B44" s="1084" t="s">
        <v>1152</v>
      </c>
      <c r="C44" s="1058" t="s">
        <v>607</v>
      </c>
      <c r="D44" s="1058" t="s">
        <v>674</v>
      </c>
      <c r="E44" s="1059">
        <v>3000000</v>
      </c>
      <c r="F44" s="1061">
        <v>43935</v>
      </c>
      <c r="G44" s="1306">
        <v>617000</v>
      </c>
      <c r="H44" s="1184"/>
      <c r="I44" s="1061">
        <v>43968</v>
      </c>
      <c r="J44" s="1058" t="s">
        <v>646</v>
      </c>
    </row>
    <row r="45" spans="1:11" s="1051" customFormat="1" ht="15" x14ac:dyDescent="0.25">
      <c r="A45" s="1070">
        <f t="shared" si="3"/>
        <v>39</v>
      </c>
      <c r="B45" s="1084" t="s">
        <v>1152</v>
      </c>
      <c r="C45" s="1058" t="s">
        <v>607</v>
      </c>
      <c r="D45" s="1058" t="s">
        <v>674</v>
      </c>
      <c r="E45" s="1059">
        <v>3000000</v>
      </c>
      <c r="F45" s="1061">
        <v>43955</v>
      </c>
      <c r="G45" s="1307"/>
      <c r="H45" s="1184"/>
      <c r="I45" s="1061">
        <v>43968</v>
      </c>
      <c r="J45" s="1058" t="s">
        <v>1167</v>
      </c>
    </row>
    <row r="46" spans="1:11" s="1051" customFormat="1" ht="15" x14ac:dyDescent="0.25">
      <c r="A46" s="1070">
        <f t="shared" si="3"/>
        <v>40</v>
      </c>
      <c r="B46" s="1084" t="s">
        <v>1152</v>
      </c>
      <c r="C46" s="1058" t="s">
        <v>607</v>
      </c>
      <c r="D46" s="1058" t="s">
        <v>674</v>
      </c>
      <c r="E46" s="1059">
        <v>617000</v>
      </c>
      <c r="F46" s="1061">
        <v>43968</v>
      </c>
      <c r="G46" s="1186"/>
      <c r="H46" s="1184">
        <v>559000</v>
      </c>
      <c r="I46" s="1061">
        <v>44039</v>
      </c>
      <c r="J46" s="1058" t="s">
        <v>646</v>
      </c>
    </row>
    <row r="47" spans="1:11" s="1051" customFormat="1" ht="15" x14ac:dyDescent="0.25">
      <c r="A47" s="1070">
        <f t="shared" si="3"/>
        <v>41</v>
      </c>
      <c r="B47" s="1058" t="s">
        <v>1143</v>
      </c>
      <c r="C47" s="1058" t="s">
        <v>1168</v>
      </c>
      <c r="D47" s="1058" t="s">
        <v>1140</v>
      </c>
      <c r="E47" s="1059">
        <v>4000000</v>
      </c>
      <c r="F47" s="1061">
        <v>43949</v>
      </c>
      <c r="G47" s="1060"/>
      <c r="H47" s="1291">
        <v>4204000</v>
      </c>
      <c r="I47" s="1061">
        <v>43967</v>
      </c>
      <c r="J47" s="1058" t="s">
        <v>646</v>
      </c>
    </row>
    <row r="48" spans="1:11" s="1051" customFormat="1" ht="15" x14ac:dyDescent="0.25">
      <c r="A48" s="1070">
        <f t="shared" si="3"/>
        <v>42</v>
      </c>
      <c r="B48" s="1058" t="s">
        <v>1143</v>
      </c>
      <c r="C48" s="1058" t="s">
        <v>1168</v>
      </c>
      <c r="D48" s="1058" t="s">
        <v>1140</v>
      </c>
      <c r="E48" s="1059">
        <v>5000000</v>
      </c>
      <c r="F48" s="1061">
        <v>43960</v>
      </c>
      <c r="G48" s="1060"/>
      <c r="H48" s="1292"/>
      <c r="I48" s="1061">
        <v>43967</v>
      </c>
      <c r="J48" s="1058" t="s">
        <v>646</v>
      </c>
    </row>
    <row r="49" spans="1:11" s="1051" customFormat="1" ht="15" x14ac:dyDescent="0.25">
      <c r="A49" s="1070">
        <f t="shared" si="3"/>
        <v>43</v>
      </c>
      <c r="B49" s="1058" t="s">
        <v>1169</v>
      </c>
      <c r="C49" s="1058" t="s">
        <v>661</v>
      </c>
      <c r="D49" s="1058" t="s">
        <v>686</v>
      </c>
      <c r="E49" s="1059">
        <v>2000000</v>
      </c>
      <c r="F49" s="1061">
        <v>43959</v>
      </c>
      <c r="G49" s="1060">
        <v>85000</v>
      </c>
      <c r="H49" s="1059"/>
      <c r="I49" s="1061">
        <v>43963</v>
      </c>
      <c r="J49" s="1058" t="s">
        <v>646</v>
      </c>
      <c r="K49" s="1051" t="s">
        <v>1170</v>
      </c>
    </row>
    <row r="50" spans="1:11" s="1051" customFormat="1" ht="15" x14ac:dyDescent="0.25">
      <c r="A50" s="1070">
        <f t="shared" si="3"/>
        <v>44</v>
      </c>
      <c r="B50" s="1058" t="s">
        <v>1171</v>
      </c>
      <c r="C50" s="1058" t="s">
        <v>661</v>
      </c>
      <c r="D50" s="1058" t="s">
        <v>457</v>
      </c>
      <c r="E50" s="1059">
        <v>2000000</v>
      </c>
      <c r="F50" s="1061">
        <v>43972</v>
      </c>
      <c r="G50" s="1060"/>
      <c r="H50" s="1291">
        <v>3597500</v>
      </c>
      <c r="I50" s="1061">
        <v>43998</v>
      </c>
      <c r="J50" s="1058" t="s">
        <v>646</v>
      </c>
    </row>
    <row r="51" spans="1:11" s="1051" customFormat="1" ht="15" x14ac:dyDescent="0.25">
      <c r="A51" s="1070">
        <f t="shared" si="3"/>
        <v>45</v>
      </c>
      <c r="B51" s="1058" t="s">
        <v>1171</v>
      </c>
      <c r="C51" s="1058" t="s">
        <v>1168</v>
      </c>
      <c r="D51" s="1058" t="s">
        <v>457</v>
      </c>
      <c r="E51" s="1059">
        <v>5000000</v>
      </c>
      <c r="F51" s="1061">
        <v>43977</v>
      </c>
      <c r="G51" s="1060"/>
      <c r="H51" s="1292"/>
      <c r="I51" s="1061">
        <v>43998</v>
      </c>
      <c r="J51" s="1058" t="s">
        <v>646</v>
      </c>
    </row>
    <row r="52" spans="1:11" s="1051" customFormat="1" ht="15" x14ac:dyDescent="0.25">
      <c r="A52" s="1070">
        <f t="shared" si="3"/>
        <v>46</v>
      </c>
      <c r="B52" s="1058" t="s">
        <v>985</v>
      </c>
      <c r="C52" s="1058" t="s">
        <v>1168</v>
      </c>
      <c r="D52" s="1058" t="s">
        <v>686</v>
      </c>
      <c r="E52" s="1055">
        <v>3000000</v>
      </c>
      <c r="F52" s="1056">
        <v>43963</v>
      </c>
      <c r="G52" s="1057"/>
      <c r="H52" s="1291">
        <v>89300</v>
      </c>
      <c r="I52" s="1056">
        <v>44002</v>
      </c>
      <c r="J52" s="1058" t="s">
        <v>646</v>
      </c>
    </row>
    <row r="53" spans="1:11" s="1051" customFormat="1" ht="15" x14ac:dyDescent="0.25">
      <c r="A53" s="1070">
        <f t="shared" si="3"/>
        <v>47</v>
      </c>
      <c r="B53" s="1058" t="s">
        <v>985</v>
      </c>
      <c r="C53" s="1058" t="s">
        <v>1168</v>
      </c>
      <c r="D53" s="1058" t="s">
        <v>686</v>
      </c>
      <c r="E53" s="1055">
        <v>2000000</v>
      </c>
      <c r="F53" s="1056">
        <v>43977</v>
      </c>
      <c r="G53" s="1057"/>
      <c r="H53" s="1292"/>
      <c r="I53" s="1056">
        <v>44002</v>
      </c>
      <c r="J53" s="1058" t="s">
        <v>646</v>
      </c>
    </row>
    <row r="54" spans="1:11" s="1051" customFormat="1" ht="15" x14ac:dyDescent="0.25">
      <c r="A54" s="1070">
        <f t="shared" si="3"/>
        <v>48</v>
      </c>
      <c r="B54" s="1084" t="s">
        <v>1164</v>
      </c>
      <c r="C54" s="1058" t="s">
        <v>607</v>
      </c>
      <c r="D54" s="1158" t="s">
        <v>684</v>
      </c>
      <c r="E54" s="1055">
        <v>2276000</v>
      </c>
      <c r="F54" s="1056">
        <v>43950</v>
      </c>
      <c r="G54" s="1057"/>
      <c r="H54" s="1183">
        <v>1848000</v>
      </c>
      <c r="I54" s="1056">
        <v>44013</v>
      </c>
      <c r="J54" s="1058" t="s">
        <v>646</v>
      </c>
    </row>
    <row r="55" spans="1:11" s="1051" customFormat="1" ht="15" x14ac:dyDescent="0.25">
      <c r="A55" s="1070">
        <f t="shared" si="3"/>
        <v>49</v>
      </c>
      <c r="B55" s="1058" t="s">
        <v>1172</v>
      </c>
      <c r="C55" s="1058" t="s">
        <v>1173</v>
      </c>
      <c r="D55" s="1054" t="s">
        <v>1174</v>
      </c>
      <c r="E55" s="1055">
        <v>3000000</v>
      </c>
      <c r="F55" s="1056">
        <v>44022</v>
      </c>
      <c r="G55" s="1057"/>
      <c r="H55" s="1058">
        <v>0</v>
      </c>
      <c r="I55" s="1056">
        <v>44022</v>
      </c>
      <c r="J55" s="1058" t="s">
        <v>1175</v>
      </c>
    </row>
    <row r="56" spans="1:11" s="1051" customFormat="1" ht="15" x14ac:dyDescent="0.25">
      <c r="A56" s="1070">
        <f t="shared" si="3"/>
        <v>50</v>
      </c>
      <c r="B56" s="1054" t="s">
        <v>1172</v>
      </c>
      <c r="C56" s="1058" t="s">
        <v>1069</v>
      </c>
      <c r="D56" s="1058" t="s">
        <v>457</v>
      </c>
      <c r="E56" s="1059">
        <v>2000000</v>
      </c>
      <c r="F56" s="1056">
        <v>44022</v>
      </c>
      <c r="G56" s="1060"/>
      <c r="H56" s="1058">
        <v>0</v>
      </c>
      <c r="I56" s="1056">
        <v>44022</v>
      </c>
      <c r="J56" s="1058" t="s">
        <v>1175</v>
      </c>
    </row>
    <row r="57" spans="1:11" s="1051" customFormat="1" ht="15" x14ac:dyDescent="0.25">
      <c r="A57" s="1070">
        <f t="shared" si="3"/>
        <v>51</v>
      </c>
      <c r="B57" s="1082" t="s">
        <v>1176</v>
      </c>
      <c r="C57" s="1083"/>
      <c r="D57" s="1084" t="s">
        <v>1177</v>
      </c>
      <c r="E57" s="1078">
        <v>5000000</v>
      </c>
      <c r="F57" s="1079">
        <v>43965</v>
      </c>
      <c r="G57" s="1071"/>
      <c r="H57" s="1293">
        <v>796000</v>
      </c>
      <c r="I57" s="1061">
        <v>44022</v>
      </c>
      <c r="J57" s="1058" t="s">
        <v>646</v>
      </c>
    </row>
    <row r="58" spans="1:11" s="1051" customFormat="1" ht="15" x14ac:dyDescent="0.25">
      <c r="A58" s="1070">
        <f t="shared" si="3"/>
        <v>52</v>
      </c>
      <c r="B58" s="1076" t="s">
        <v>1176</v>
      </c>
      <c r="C58" s="1076" t="s">
        <v>882</v>
      </c>
      <c r="D58" s="1084" t="s">
        <v>1177</v>
      </c>
      <c r="E58" s="1078">
        <v>5000000</v>
      </c>
      <c r="F58" s="1079">
        <v>43972</v>
      </c>
      <c r="G58" s="1071"/>
      <c r="H58" s="1294"/>
      <c r="I58" s="1061">
        <v>44022</v>
      </c>
      <c r="J58" s="1058" t="s">
        <v>646</v>
      </c>
    </row>
    <row r="59" spans="1:11" s="1051" customFormat="1" ht="15" x14ac:dyDescent="0.25">
      <c r="A59" s="1070">
        <f t="shared" si="3"/>
        <v>53</v>
      </c>
      <c r="B59" s="1076" t="s">
        <v>1176</v>
      </c>
      <c r="C59" s="1077"/>
      <c r="D59" s="1084" t="s">
        <v>1177</v>
      </c>
      <c r="E59" s="1078">
        <v>2000000</v>
      </c>
      <c r="F59" s="1079">
        <v>43983</v>
      </c>
      <c r="G59" s="1071"/>
      <c r="H59" s="1295"/>
      <c r="I59" s="1061">
        <v>44022</v>
      </c>
      <c r="J59" s="1058" t="s">
        <v>646</v>
      </c>
    </row>
    <row r="60" spans="1:11" s="1051" customFormat="1" ht="15" x14ac:dyDescent="0.25">
      <c r="A60" s="1070">
        <f t="shared" si="3"/>
        <v>54</v>
      </c>
      <c r="B60" s="1058" t="s">
        <v>1178</v>
      </c>
      <c r="C60" s="1058" t="s">
        <v>648</v>
      </c>
      <c r="D60" s="1058" t="s">
        <v>1179</v>
      </c>
      <c r="E60" s="1059">
        <v>2000000</v>
      </c>
      <c r="F60" s="1061">
        <v>44028</v>
      </c>
      <c r="G60" s="1060"/>
      <c r="H60" s="1058">
        <v>0</v>
      </c>
      <c r="I60" s="1061">
        <v>44028</v>
      </c>
      <c r="J60" s="1058" t="s">
        <v>1175</v>
      </c>
    </row>
    <row r="61" spans="1:11" s="1051" customFormat="1" ht="15" x14ac:dyDescent="0.25">
      <c r="A61" s="1070">
        <f t="shared" si="3"/>
        <v>55</v>
      </c>
      <c r="B61" s="1084" t="s">
        <v>544</v>
      </c>
      <c r="C61" s="1084" t="s">
        <v>1180</v>
      </c>
      <c r="D61" s="1058" t="s">
        <v>686</v>
      </c>
      <c r="E61" s="1085">
        <v>2000000</v>
      </c>
      <c r="F61" s="1086">
        <v>44056</v>
      </c>
      <c r="G61" s="1060">
        <v>260000</v>
      </c>
      <c r="H61" s="1059"/>
      <c r="I61" s="1061">
        <v>44061</v>
      </c>
      <c r="J61" s="1058" t="s">
        <v>630</v>
      </c>
    </row>
    <row r="62" spans="1:11" s="1051" customFormat="1" ht="15" x14ac:dyDescent="0.25">
      <c r="A62" s="1070">
        <f t="shared" si="3"/>
        <v>56</v>
      </c>
      <c r="B62" s="1084" t="s">
        <v>544</v>
      </c>
      <c r="C62" s="1084" t="s">
        <v>1181</v>
      </c>
      <c r="D62" s="1058" t="s">
        <v>686</v>
      </c>
      <c r="E62" s="1085">
        <v>2000000</v>
      </c>
      <c r="F62" s="1086">
        <v>44056</v>
      </c>
      <c r="G62" s="1060"/>
      <c r="H62" s="1058">
        <v>0</v>
      </c>
      <c r="I62" s="1086">
        <v>44056</v>
      </c>
      <c r="J62" s="1058" t="s">
        <v>1182</v>
      </c>
    </row>
    <row r="63" spans="1:11" s="1051" customFormat="1" ht="15" x14ac:dyDescent="0.25">
      <c r="A63" s="1070">
        <f t="shared" si="3"/>
        <v>57</v>
      </c>
      <c r="B63" s="1084" t="s">
        <v>1183</v>
      </c>
      <c r="C63" s="1084" t="s">
        <v>661</v>
      </c>
      <c r="D63" s="1058" t="s">
        <v>686</v>
      </c>
      <c r="E63" s="1085">
        <v>2000000</v>
      </c>
      <c r="F63" s="1086">
        <v>44063</v>
      </c>
      <c r="G63" s="1060"/>
      <c r="H63" s="1299">
        <v>1773000</v>
      </c>
      <c r="I63" s="1061">
        <v>44120</v>
      </c>
      <c r="J63" s="1058" t="s">
        <v>646</v>
      </c>
    </row>
    <row r="64" spans="1:11" s="1051" customFormat="1" ht="15" x14ac:dyDescent="0.25">
      <c r="A64" s="1070">
        <f t="shared" si="3"/>
        <v>58</v>
      </c>
      <c r="B64" s="1084" t="s">
        <v>1183</v>
      </c>
      <c r="C64" s="1084" t="s">
        <v>1184</v>
      </c>
      <c r="D64" s="1058" t="s">
        <v>686</v>
      </c>
      <c r="E64" s="1085">
        <v>5000000</v>
      </c>
      <c r="F64" s="1086">
        <v>44088</v>
      </c>
      <c r="G64" s="1060"/>
      <c r="H64" s="1300"/>
      <c r="I64" s="1061">
        <v>44120</v>
      </c>
      <c r="J64" s="1058" t="s">
        <v>646</v>
      </c>
    </row>
    <row r="65" spans="1:10" s="1051" customFormat="1" ht="15" x14ac:dyDescent="0.25">
      <c r="A65" s="1070">
        <f t="shared" si="3"/>
        <v>59</v>
      </c>
      <c r="B65" s="1084" t="s">
        <v>1185</v>
      </c>
      <c r="C65" s="1084" t="s">
        <v>1186</v>
      </c>
      <c r="D65" s="1084" t="s">
        <v>1187</v>
      </c>
      <c r="E65" s="1085">
        <v>1750000</v>
      </c>
      <c r="F65" s="1086">
        <v>44110</v>
      </c>
      <c r="G65" s="1060"/>
      <c r="H65" s="1058">
        <v>0</v>
      </c>
      <c r="I65" s="1086">
        <v>44110</v>
      </c>
      <c r="J65" s="1058" t="s">
        <v>1188</v>
      </c>
    </row>
    <row r="66" spans="1:10" s="1051" customFormat="1" ht="15" x14ac:dyDescent="0.25">
      <c r="A66" s="1070">
        <f t="shared" si="3"/>
        <v>60</v>
      </c>
      <c r="B66" s="1084" t="s">
        <v>1189</v>
      </c>
      <c r="C66" s="1084" t="s">
        <v>1190</v>
      </c>
      <c r="D66" s="1084" t="s">
        <v>668</v>
      </c>
      <c r="E66" s="1085">
        <v>5152000</v>
      </c>
      <c r="F66" s="1086">
        <v>44112</v>
      </c>
      <c r="G66" s="1060"/>
      <c r="H66" s="1059">
        <v>1500</v>
      </c>
      <c r="I66" s="1086">
        <v>44140</v>
      </c>
      <c r="J66" s="1058" t="s">
        <v>646</v>
      </c>
    </row>
    <row r="67" spans="1:10" s="1051" customFormat="1" ht="15" x14ac:dyDescent="0.25">
      <c r="A67" s="1070">
        <f t="shared" si="3"/>
        <v>61</v>
      </c>
      <c r="B67" s="1058" t="s">
        <v>1178</v>
      </c>
      <c r="C67" s="1058" t="s">
        <v>661</v>
      </c>
      <c r="D67" s="1058" t="s">
        <v>457</v>
      </c>
      <c r="E67" s="1059">
        <v>5000000</v>
      </c>
      <c r="F67" s="1061">
        <v>44033</v>
      </c>
      <c r="G67" s="1060"/>
      <c r="H67" s="1299">
        <v>2422500</v>
      </c>
      <c r="I67" s="1061">
        <v>44133</v>
      </c>
      <c r="J67" s="1058" t="s">
        <v>646</v>
      </c>
    </row>
    <row r="68" spans="1:10" s="1051" customFormat="1" ht="15" x14ac:dyDescent="0.25">
      <c r="A68" s="1070">
        <f t="shared" si="3"/>
        <v>62</v>
      </c>
      <c r="B68" s="1058" t="s">
        <v>1178</v>
      </c>
      <c r="C68" s="1058" t="s">
        <v>1168</v>
      </c>
      <c r="D68" s="1058" t="s">
        <v>457</v>
      </c>
      <c r="E68" s="1059">
        <v>5000000</v>
      </c>
      <c r="F68" s="1061">
        <v>44062</v>
      </c>
      <c r="G68" s="1060"/>
      <c r="H68" s="1300"/>
      <c r="I68" s="1061">
        <v>44133</v>
      </c>
      <c r="J68" s="1058" t="s">
        <v>646</v>
      </c>
    </row>
    <row r="69" spans="1:10" s="1051" customFormat="1" ht="15" x14ac:dyDescent="0.25">
      <c r="A69" s="1070">
        <f t="shared" si="3"/>
        <v>63</v>
      </c>
      <c r="B69" s="1076" t="s">
        <v>1191</v>
      </c>
      <c r="C69" s="1058" t="s">
        <v>1168</v>
      </c>
      <c r="D69" s="1098" t="s">
        <v>1177</v>
      </c>
      <c r="E69" s="1078">
        <v>1000000</v>
      </c>
      <c r="F69" s="1079">
        <v>44007</v>
      </c>
      <c r="G69" s="1060"/>
      <c r="H69" s="1059">
        <v>49000</v>
      </c>
      <c r="I69" s="1061">
        <v>44134</v>
      </c>
      <c r="J69" s="1058" t="s">
        <v>646</v>
      </c>
    </row>
    <row r="70" spans="1:10" s="1051" customFormat="1" ht="15" x14ac:dyDescent="0.25">
      <c r="A70" s="1070">
        <f t="shared" si="3"/>
        <v>64</v>
      </c>
      <c r="B70" s="1058" t="s">
        <v>647</v>
      </c>
      <c r="C70" s="1058" t="s">
        <v>661</v>
      </c>
      <c r="D70" s="1058" t="s">
        <v>645</v>
      </c>
      <c r="E70" s="1059">
        <v>3000000</v>
      </c>
      <c r="F70" s="1061">
        <v>44106</v>
      </c>
      <c r="G70" s="1060"/>
      <c r="H70" s="1059">
        <f>1171000+1796000</f>
        <v>2967000</v>
      </c>
      <c r="I70" s="1061">
        <v>44146</v>
      </c>
      <c r="J70" s="1136" t="s">
        <v>646</v>
      </c>
    </row>
    <row r="71" spans="1:10" s="1051" customFormat="1" ht="15" x14ac:dyDescent="0.25">
      <c r="A71" s="1070">
        <f t="shared" si="3"/>
        <v>65</v>
      </c>
      <c r="B71" s="1058" t="s">
        <v>631</v>
      </c>
      <c r="C71" s="1058" t="s">
        <v>1192</v>
      </c>
      <c r="D71" s="1058" t="s">
        <v>645</v>
      </c>
      <c r="E71" s="1059">
        <v>2500000</v>
      </c>
      <c r="F71" s="1061">
        <v>44085</v>
      </c>
      <c r="G71" s="1060"/>
      <c r="H71" s="1058">
        <v>0</v>
      </c>
      <c r="I71" s="1061">
        <v>44146</v>
      </c>
      <c r="J71" s="1136" t="s">
        <v>646</v>
      </c>
    </row>
    <row r="72" spans="1:10" s="1051" customFormat="1" ht="15" x14ac:dyDescent="0.25">
      <c r="A72" s="1070">
        <f t="shared" si="3"/>
        <v>66</v>
      </c>
      <c r="B72" s="1058" t="s">
        <v>660</v>
      </c>
      <c r="C72" s="1058" t="s">
        <v>661</v>
      </c>
      <c r="D72" s="1058" t="s">
        <v>662</v>
      </c>
      <c r="E72" s="1059">
        <v>3000000</v>
      </c>
      <c r="F72" s="1061">
        <v>44114</v>
      </c>
      <c r="G72" s="1060">
        <v>1073000</v>
      </c>
      <c r="H72" s="1058"/>
      <c r="I72" s="1061">
        <v>44148</v>
      </c>
      <c r="J72" s="1136" t="s">
        <v>642</v>
      </c>
    </row>
    <row r="73" spans="1:10" s="1051" customFormat="1" ht="15" x14ac:dyDescent="0.25">
      <c r="A73" s="1070">
        <f t="shared" si="3"/>
        <v>67</v>
      </c>
      <c r="B73" s="1058" t="s">
        <v>585</v>
      </c>
      <c r="C73" s="1058" t="s">
        <v>1193</v>
      </c>
      <c r="D73" s="1058" t="s">
        <v>649</v>
      </c>
      <c r="E73" s="1059">
        <v>500000</v>
      </c>
      <c r="F73" s="1061">
        <v>44028</v>
      </c>
      <c r="G73" s="1060">
        <v>69000</v>
      </c>
      <c r="H73" s="1061"/>
      <c r="I73" s="1061">
        <v>44151</v>
      </c>
      <c r="J73" s="1130" t="s">
        <v>642</v>
      </c>
    </row>
    <row r="74" spans="1:10" s="1051" customFormat="1" ht="15" x14ac:dyDescent="0.25">
      <c r="A74" s="1070">
        <f t="shared" si="3"/>
        <v>68</v>
      </c>
      <c r="B74" s="1062" t="s">
        <v>1194</v>
      </c>
      <c r="C74" s="1062" t="s">
        <v>1195</v>
      </c>
      <c r="D74" s="1062" t="s">
        <v>668</v>
      </c>
      <c r="E74" s="1063">
        <v>5000000</v>
      </c>
      <c r="F74" s="1103">
        <v>44149</v>
      </c>
      <c r="G74" s="1057">
        <v>62400</v>
      </c>
      <c r="H74" s="1056"/>
      <c r="I74" s="1056">
        <v>44170</v>
      </c>
      <c r="J74" s="1136" t="s">
        <v>646</v>
      </c>
    </row>
    <row r="75" spans="1:10" s="1051" customFormat="1" ht="15" x14ac:dyDescent="0.25">
      <c r="A75" s="1070">
        <f t="shared" si="3"/>
        <v>69</v>
      </c>
      <c r="B75" s="1058" t="s">
        <v>1196</v>
      </c>
      <c r="C75" s="1058" t="s">
        <v>661</v>
      </c>
      <c r="D75" s="1084" t="s">
        <v>338</v>
      </c>
      <c r="E75" s="1085">
        <v>5000000</v>
      </c>
      <c r="F75" s="1061">
        <v>44049</v>
      </c>
      <c r="G75" s="1301">
        <v>3169280</v>
      </c>
      <c r="H75" s="1056"/>
      <c r="I75" s="1056">
        <v>44133</v>
      </c>
      <c r="J75" s="1058" t="s">
        <v>1197</v>
      </c>
    </row>
    <row r="76" spans="1:10" s="1051" customFormat="1" ht="15" x14ac:dyDescent="0.25">
      <c r="A76" s="1070">
        <f t="shared" si="3"/>
        <v>70</v>
      </c>
      <c r="B76" s="1058" t="s">
        <v>1196</v>
      </c>
      <c r="C76" s="1058" t="s">
        <v>1198</v>
      </c>
      <c r="D76" s="1084" t="s">
        <v>338</v>
      </c>
      <c r="E76" s="1085">
        <v>5000000</v>
      </c>
      <c r="F76" s="1061">
        <v>44074</v>
      </c>
      <c r="G76" s="1302"/>
      <c r="H76" s="1056"/>
      <c r="I76" s="1056">
        <v>44133</v>
      </c>
      <c r="J76" s="1058" t="s">
        <v>1197</v>
      </c>
    </row>
    <row r="77" spans="1:10" s="1051" customFormat="1" ht="15" x14ac:dyDescent="0.25">
      <c r="A77" s="1070">
        <f t="shared" si="3"/>
        <v>71</v>
      </c>
      <c r="B77" s="1058" t="s">
        <v>1196</v>
      </c>
      <c r="C77" s="1058" t="s">
        <v>1198</v>
      </c>
      <c r="D77" s="1084" t="s">
        <v>338</v>
      </c>
      <c r="E77" s="1063">
        <v>3169280</v>
      </c>
      <c r="F77" s="1103">
        <v>44133</v>
      </c>
      <c r="G77" s="1057">
        <v>491280</v>
      </c>
      <c r="H77" s="1056"/>
      <c r="I77" s="1056">
        <v>44174</v>
      </c>
      <c r="J77" s="1136" t="s">
        <v>646</v>
      </c>
    </row>
    <row r="78" spans="1:10" s="1051" customFormat="1" ht="15" x14ac:dyDescent="0.25">
      <c r="A78" s="1070">
        <f t="shared" si="3"/>
        <v>72</v>
      </c>
      <c r="B78" s="1058" t="s">
        <v>1196</v>
      </c>
      <c r="C78" s="1058" t="s">
        <v>661</v>
      </c>
      <c r="D78" s="1084" t="s">
        <v>1177</v>
      </c>
      <c r="E78" s="1085">
        <v>5000000</v>
      </c>
      <c r="F78" s="1061">
        <v>44049</v>
      </c>
      <c r="G78" s="1301">
        <v>3897000</v>
      </c>
      <c r="H78" s="1056"/>
      <c r="I78" s="1056">
        <v>44133</v>
      </c>
      <c r="J78" s="1058" t="s">
        <v>1197</v>
      </c>
    </row>
    <row r="79" spans="1:10" s="1051" customFormat="1" ht="15" x14ac:dyDescent="0.25">
      <c r="A79" s="1070">
        <f t="shared" si="3"/>
        <v>73</v>
      </c>
      <c r="B79" s="1058" t="s">
        <v>1196</v>
      </c>
      <c r="C79" s="1058" t="s">
        <v>661</v>
      </c>
      <c r="D79" s="1084" t="s">
        <v>1177</v>
      </c>
      <c r="E79" s="1085">
        <v>5000000</v>
      </c>
      <c r="F79" s="1061">
        <v>44071</v>
      </c>
      <c r="G79" s="1302"/>
      <c r="H79" s="1056"/>
      <c r="I79" s="1056">
        <v>44133</v>
      </c>
      <c r="J79" s="1058" t="s">
        <v>1197</v>
      </c>
    </row>
    <row r="80" spans="1:10" s="1051" customFormat="1" ht="15" x14ac:dyDescent="0.25">
      <c r="A80" s="1070">
        <f t="shared" si="3"/>
        <v>74</v>
      </c>
      <c r="B80" s="1062" t="s">
        <v>1196</v>
      </c>
      <c r="C80" s="1062" t="s">
        <v>661</v>
      </c>
      <c r="D80" s="1062" t="s">
        <v>1177</v>
      </c>
      <c r="E80" s="1063">
        <v>3897000</v>
      </c>
      <c r="F80" s="1103">
        <v>44133</v>
      </c>
      <c r="G80" s="1057">
        <v>772000</v>
      </c>
      <c r="H80" s="1056"/>
      <c r="I80" s="1056">
        <v>44174</v>
      </c>
      <c r="J80" s="1136" t="s">
        <v>646</v>
      </c>
    </row>
    <row r="81" spans="1:10" s="1051" customFormat="1" ht="15" x14ac:dyDescent="0.25">
      <c r="A81" s="1070">
        <f t="shared" si="3"/>
        <v>75</v>
      </c>
      <c r="B81" s="1058"/>
      <c r="C81" s="1058"/>
      <c r="D81" s="1058"/>
      <c r="E81" s="1059"/>
      <c r="F81" s="1061"/>
      <c r="G81" s="1060"/>
      <c r="H81" s="1061"/>
      <c r="I81" s="1058"/>
      <c r="J81" s="1130"/>
    </row>
    <row r="82" spans="1:10" s="1051" customFormat="1" ht="15" x14ac:dyDescent="0.25">
      <c r="A82" s="1070">
        <f t="shared" si="3"/>
        <v>76</v>
      </c>
      <c r="B82" s="1058"/>
      <c r="C82" s="1058"/>
      <c r="D82" s="1058"/>
      <c r="E82" s="1059"/>
      <c r="F82" s="1061"/>
      <c r="G82" s="1060"/>
      <c r="H82" s="1061"/>
      <c r="I82" s="1058"/>
      <c r="J82" s="1130"/>
    </row>
    <row r="83" spans="1:10" s="1051" customFormat="1" ht="15" x14ac:dyDescent="0.25">
      <c r="A83" s="1070">
        <f t="shared" si="3"/>
        <v>77</v>
      </c>
      <c r="B83" s="1131"/>
      <c r="C83" s="1131"/>
      <c r="D83" s="1131"/>
      <c r="E83" s="1132"/>
      <c r="F83" s="1133"/>
      <c r="G83" s="1134"/>
      <c r="H83" s="1133"/>
      <c r="I83" s="1131"/>
      <c r="J83" s="1135"/>
    </row>
    <row r="84" spans="1:10" s="1051" customFormat="1" ht="15.75" x14ac:dyDescent="0.25">
      <c r="A84" s="1253" t="s">
        <v>688</v>
      </c>
      <c r="B84" s="1253"/>
      <c r="C84" s="1253"/>
      <c r="D84" s="1253"/>
      <c r="E84" s="1065">
        <f>SUM(E7:E83)</f>
        <v>251713530</v>
      </c>
      <c r="F84" s="1066"/>
      <c r="G84" s="1067">
        <f>SUM(G7:G83)</f>
        <v>14879210</v>
      </c>
      <c r="H84" s="1161">
        <f>SUM(H7:H83)</f>
        <v>75298050</v>
      </c>
      <c r="I84" s="1066"/>
      <c r="J84" s="1066"/>
    </row>
  </sheetData>
  <autoFilter ref="A3:K84"/>
  <mergeCells count="20">
    <mergeCell ref="G30:G33"/>
    <mergeCell ref="H19:H21"/>
    <mergeCell ref="G44:G45"/>
    <mergeCell ref="H23:H29"/>
    <mergeCell ref="A1:J1"/>
    <mergeCell ref="G39:G41"/>
    <mergeCell ref="G10:G11"/>
    <mergeCell ref="H4:H6"/>
    <mergeCell ref="A84:D84"/>
    <mergeCell ref="H63:H64"/>
    <mergeCell ref="H67:H68"/>
    <mergeCell ref="H50:H51"/>
    <mergeCell ref="H52:H53"/>
    <mergeCell ref="G75:G76"/>
    <mergeCell ref="G78:G79"/>
    <mergeCell ref="H47:H48"/>
    <mergeCell ref="H57:H59"/>
    <mergeCell ref="H16:H17"/>
    <mergeCell ref="H42:H43"/>
    <mergeCell ref="H12:H14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4" tint="-0.249977111117893"/>
  </sheetPr>
  <dimension ref="A1:AB171"/>
  <sheetViews>
    <sheetView zoomScale="80" zoomScaleNormal="80" workbookViewId="0">
      <selection activeCell="G19" sqref="G19"/>
    </sheetView>
  </sheetViews>
  <sheetFormatPr defaultColWidth="9.28515625" defaultRowHeight="15" x14ac:dyDescent="0.25"/>
  <cols>
    <col min="1" max="1" width="2.85546875" style="686" customWidth="1"/>
    <col min="2" max="2" width="10.7109375" style="721" customWidth="1"/>
    <col min="3" max="3" width="21.42578125" style="721" customWidth="1"/>
    <col min="4" max="4" width="27.42578125" style="686" customWidth="1"/>
    <col min="5" max="5" width="16.5703125" style="686" customWidth="1"/>
    <col min="6" max="6" width="19.5703125" style="686" customWidth="1"/>
    <col min="7" max="7" width="15.5703125" style="725" customWidth="1"/>
    <col min="8" max="8" width="15.140625" style="687" customWidth="1"/>
    <col min="9" max="9" width="6.140625" style="687" customWidth="1"/>
    <col min="10" max="10" width="7.85546875" style="687" customWidth="1"/>
    <col min="11" max="11" width="14.42578125" style="727" customWidth="1"/>
    <col min="12" max="12" width="9.28515625" style="687" customWidth="1"/>
    <col min="13" max="13" width="16.5703125" style="686" customWidth="1"/>
    <col min="14" max="14" width="13.85546875" style="686" hidden="1" customWidth="1"/>
    <col min="15" max="15" width="13.85546875" style="686" customWidth="1"/>
    <col min="16" max="16" width="30.42578125" style="874" customWidth="1"/>
    <col min="17" max="17" width="15.85546875" style="686" hidden="1" customWidth="1"/>
    <col min="18" max="18" width="12.7109375" style="688" hidden="1" customWidth="1"/>
    <col min="19" max="19" width="14.7109375" style="687" customWidth="1"/>
    <col min="20" max="21" width="23.140625" style="687" customWidth="1"/>
    <col min="22" max="22" width="30.85546875" style="686" customWidth="1"/>
    <col min="23" max="23" width="14.7109375" style="686" hidden="1" customWidth="1"/>
    <col min="24" max="24" width="24.7109375" style="687" customWidth="1"/>
    <col min="25" max="25" width="16.7109375" style="687" bestFit="1" customWidth="1"/>
    <col min="26" max="27" width="15.85546875" style="687" bestFit="1" customWidth="1"/>
    <col min="28" max="28" width="20.140625" style="686" customWidth="1"/>
    <col min="29" max="16384" width="9.28515625" style="686"/>
  </cols>
  <sheetData>
    <row r="1" spans="1:28" ht="21" customHeight="1" x14ac:dyDescent="0.25">
      <c r="B1" s="1289" t="s">
        <v>689</v>
      </c>
      <c r="C1" s="1289"/>
      <c r="D1" s="1289"/>
      <c r="E1" s="1289"/>
      <c r="F1" s="1289"/>
      <c r="G1" s="1289"/>
      <c r="H1" s="1289"/>
      <c r="I1" s="1289"/>
      <c r="J1" s="1289"/>
      <c r="K1" s="1289"/>
      <c r="L1" s="1289"/>
      <c r="M1" s="1289"/>
      <c r="N1" s="1289"/>
      <c r="O1" s="1289"/>
      <c r="P1" s="1289"/>
      <c r="Q1" s="1289"/>
      <c r="R1" s="1289"/>
      <c r="S1" s="1290"/>
      <c r="T1" s="1290"/>
      <c r="U1" s="1290"/>
      <c r="V1" s="1289"/>
    </row>
    <row r="2" spans="1:28" ht="15" customHeight="1" x14ac:dyDescent="0.25">
      <c r="B2" s="1289"/>
      <c r="C2" s="1289"/>
      <c r="D2" s="1289"/>
      <c r="E2" s="1289"/>
      <c r="F2" s="1289"/>
      <c r="G2" s="1289"/>
      <c r="H2" s="1289"/>
      <c r="I2" s="1289"/>
      <c r="J2" s="1289"/>
      <c r="K2" s="1289"/>
      <c r="L2" s="1289"/>
      <c r="M2" s="1289"/>
      <c r="N2" s="1289"/>
      <c r="O2" s="1289"/>
      <c r="P2" s="1289"/>
      <c r="Q2" s="1289"/>
      <c r="R2" s="1289"/>
      <c r="S2" s="1290"/>
      <c r="T2" s="1290"/>
      <c r="U2" s="1290"/>
      <c r="V2" s="1289"/>
    </row>
    <row r="3" spans="1:28" ht="15" customHeight="1" x14ac:dyDescent="0.25">
      <c r="B3" s="1289"/>
      <c r="C3" s="1289"/>
      <c r="D3" s="1289"/>
      <c r="E3" s="1289"/>
      <c r="F3" s="1289"/>
      <c r="G3" s="1289"/>
      <c r="H3" s="1289"/>
      <c r="I3" s="1289"/>
      <c r="J3" s="1289"/>
      <c r="K3" s="1289"/>
      <c r="L3" s="1289"/>
      <c r="M3" s="1289"/>
      <c r="N3" s="1289"/>
      <c r="O3" s="1289"/>
      <c r="P3" s="1289"/>
      <c r="Q3" s="1289"/>
      <c r="R3" s="1289"/>
      <c r="S3" s="1290"/>
      <c r="T3" s="1290"/>
      <c r="U3" s="1290"/>
      <c r="V3" s="1289"/>
    </row>
    <row r="4" spans="1:28" ht="23.25" customHeight="1" x14ac:dyDescent="0.25">
      <c r="B4" s="1190"/>
      <c r="C4" s="1190"/>
      <c r="D4" s="746"/>
      <c r="E4" s="746"/>
      <c r="F4" s="746"/>
      <c r="G4" s="1074"/>
      <c r="H4" s="746"/>
      <c r="I4" s="743"/>
      <c r="J4" s="744"/>
      <c r="K4" s="745"/>
      <c r="L4" s="685"/>
      <c r="M4" s="1075"/>
      <c r="N4" s="1190"/>
      <c r="O4" s="1190"/>
      <c r="P4" s="868"/>
      <c r="S4" s="741"/>
      <c r="T4" s="741"/>
      <c r="U4" s="741"/>
    </row>
    <row r="5" spans="1:28" ht="54" customHeight="1" x14ac:dyDescent="0.25">
      <c r="B5" s="875" t="s">
        <v>4</v>
      </c>
      <c r="C5" s="875" t="s">
        <v>1199</v>
      </c>
      <c r="D5" s="875" t="s">
        <v>6</v>
      </c>
      <c r="E5" s="876" t="s">
        <v>7</v>
      </c>
      <c r="F5" s="876" t="s">
        <v>2161</v>
      </c>
      <c r="G5" s="877" t="s">
        <v>8</v>
      </c>
      <c r="H5" s="878" t="s">
        <v>933</v>
      </c>
      <c r="I5" s="877" t="s">
        <v>10</v>
      </c>
      <c r="J5" s="879" t="s">
        <v>11</v>
      </c>
      <c r="K5" s="877" t="s">
        <v>12</v>
      </c>
      <c r="L5" s="879" t="s">
        <v>13</v>
      </c>
      <c r="M5" s="880" t="s">
        <v>2162</v>
      </c>
      <c r="N5" s="881" t="s">
        <v>936</v>
      </c>
      <c r="O5" s="881" t="s">
        <v>2163</v>
      </c>
      <c r="P5" s="882" t="s">
        <v>937</v>
      </c>
      <c r="Q5" s="881" t="s">
        <v>17</v>
      </c>
      <c r="R5" s="883" t="s">
        <v>18</v>
      </c>
      <c r="S5" s="878" t="s">
        <v>938</v>
      </c>
      <c r="T5" s="882" t="s">
        <v>1200</v>
      </c>
      <c r="U5" s="882" t="s">
        <v>1201</v>
      </c>
      <c r="V5" s="875" t="s">
        <v>605</v>
      </c>
      <c r="W5" s="689" t="s">
        <v>939</v>
      </c>
      <c r="X5" s="729" t="s">
        <v>940</v>
      </c>
      <c r="Y5" s="729" t="s">
        <v>940</v>
      </c>
    </row>
    <row r="6" spans="1:28" s="687" customFormat="1" hidden="1" x14ac:dyDescent="0.25">
      <c r="A6" s="686"/>
      <c r="B6" s="1191" t="s">
        <v>959</v>
      </c>
      <c r="C6" s="1191">
        <v>1006</v>
      </c>
      <c r="D6" s="976" t="s">
        <v>99</v>
      </c>
      <c r="E6" s="976" t="s">
        <v>100</v>
      </c>
      <c r="F6" s="976"/>
      <c r="G6" s="973">
        <v>228460000</v>
      </c>
      <c r="H6" s="974">
        <v>222905000</v>
      </c>
      <c r="I6" s="974">
        <v>68538000</v>
      </c>
      <c r="J6" s="1115">
        <v>91384000</v>
      </c>
      <c r="K6" s="975">
        <v>51838000</v>
      </c>
      <c r="L6" s="974"/>
      <c r="M6" s="974">
        <f t="shared" ref="M6" si="0">SUM(I6:L6)</f>
        <v>211760000</v>
      </c>
      <c r="N6" s="991" t="e">
        <f>IF(H6="",G6-M6-#REF!,H6-M6-#REF!)</f>
        <v>#REF!</v>
      </c>
      <c r="O6" s="991"/>
      <c r="P6" s="1013">
        <f t="shared" ref="P6:P7" si="1">IF($H6="",($G6-$M6),($H6-$M6))</f>
        <v>11145000</v>
      </c>
      <c r="Q6" s="976"/>
      <c r="R6" s="977"/>
      <c r="S6" s="974" t="s">
        <v>962</v>
      </c>
      <c r="T6" s="1147"/>
      <c r="U6" s="974"/>
      <c r="V6" s="976"/>
      <c r="W6" s="693" t="s">
        <v>943</v>
      </c>
      <c r="X6" s="687" t="s">
        <v>955</v>
      </c>
      <c r="Y6" s="687">
        <v>4258000</v>
      </c>
      <c r="AB6" s="686"/>
    </row>
    <row r="7" spans="1:28" hidden="1" x14ac:dyDescent="0.25">
      <c r="B7" s="1191" t="s">
        <v>959</v>
      </c>
      <c r="C7" s="1191">
        <v>1006</v>
      </c>
      <c r="D7" s="976" t="s">
        <v>947</v>
      </c>
      <c r="E7" s="976"/>
      <c r="F7" s="976"/>
      <c r="G7" s="973">
        <v>19614000</v>
      </c>
      <c r="H7" s="974"/>
      <c r="I7" s="974">
        <f>Y7</f>
        <v>4258000</v>
      </c>
      <c r="J7" s="974"/>
      <c r="K7" s="975"/>
      <c r="L7" s="974"/>
      <c r="M7" s="974">
        <f t="shared" ref="M7" si="2">SUM(I7:L7)</f>
        <v>4258000</v>
      </c>
      <c r="N7" s="991" t="e">
        <f>IF(H7="",G7-M7-#REF!,H7-M7-#REF!)</f>
        <v>#REF!</v>
      </c>
      <c r="O7" s="991"/>
      <c r="P7" s="1013">
        <f t="shared" si="1"/>
        <v>15356000</v>
      </c>
      <c r="Q7" s="976"/>
      <c r="R7" s="977"/>
      <c r="S7" s="974"/>
      <c r="T7" s="1147"/>
      <c r="U7" s="974"/>
      <c r="V7" s="976"/>
      <c r="W7" s="693"/>
      <c r="X7" s="1000" t="s">
        <v>948</v>
      </c>
      <c r="Y7" s="1000">
        <f>SUM(Y6:Y6)</f>
        <v>4258000</v>
      </c>
    </row>
    <row r="8" spans="1:28" s="723" customFormat="1" ht="15.75" hidden="1" x14ac:dyDescent="0.25">
      <c r="B8" s="720" t="s">
        <v>949</v>
      </c>
      <c r="C8" s="720">
        <v>1006</v>
      </c>
      <c r="D8" s="699" t="s">
        <v>984</v>
      </c>
      <c r="E8" s="700"/>
      <c r="F8" s="700"/>
      <c r="G8" s="724"/>
      <c r="H8" s="702"/>
      <c r="I8" s="701"/>
      <c r="J8" s="702"/>
      <c r="K8" s="726"/>
      <c r="L8" s="702"/>
      <c r="M8" s="707">
        <f>SUM(M6:M7)</f>
        <v>216018000</v>
      </c>
      <c r="N8" s="707" t="e">
        <f>SUM(N6:N7)</f>
        <v>#REF!</v>
      </c>
      <c r="O8" s="707"/>
      <c r="P8" s="869">
        <f>SUM(P6:P7)</f>
        <v>26501000</v>
      </c>
      <c r="Q8" s="700"/>
      <c r="R8" s="704"/>
      <c r="S8" s="742"/>
      <c r="T8" s="1148"/>
      <c r="U8" s="742"/>
      <c r="V8" s="705"/>
      <c r="W8" s="706"/>
      <c r="X8" s="722"/>
      <c r="Y8" s="722"/>
      <c r="Z8" s="722"/>
      <c r="AA8" s="722"/>
    </row>
    <row r="9" spans="1:28" s="687" customFormat="1" hidden="1" x14ac:dyDescent="0.25">
      <c r="A9" s="686"/>
      <c r="B9" s="1191" t="s">
        <v>986</v>
      </c>
      <c r="C9" s="1191"/>
      <c r="D9" s="976" t="s">
        <v>99</v>
      </c>
      <c r="E9" s="976" t="s">
        <v>100</v>
      </c>
      <c r="F9" s="976"/>
      <c r="G9" s="973">
        <v>112180000</v>
      </c>
      <c r="H9" s="974">
        <v>124592000</v>
      </c>
      <c r="I9" s="974">
        <v>33645000</v>
      </c>
      <c r="J9" s="1115">
        <v>44872000</v>
      </c>
      <c r="K9" s="975">
        <v>39846000</v>
      </c>
      <c r="L9" s="974"/>
      <c r="M9" s="974">
        <f t="shared" ref="M9:M11" si="3">SUM(I9:L9)</f>
        <v>118363000</v>
      </c>
      <c r="N9" s="991" t="e">
        <f>IF(H9="",G9-M9-#REF!,H9-M9-#REF!)</f>
        <v>#REF!</v>
      </c>
      <c r="O9" s="991"/>
      <c r="P9" s="1013">
        <f t="shared" ref="P9:P16" si="4">IF($H9="",($G9-$M9),($H9-$M9))</f>
        <v>6229000</v>
      </c>
      <c r="Q9" s="976" t="s">
        <v>725</v>
      </c>
      <c r="R9" s="977"/>
      <c r="S9" s="974"/>
      <c r="T9" s="1147"/>
      <c r="U9" s="974"/>
      <c r="V9" s="976"/>
      <c r="W9" s="693" t="s">
        <v>943</v>
      </c>
      <c r="X9" s="687" t="s">
        <v>955</v>
      </c>
      <c r="Y9" s="687">
        <v>1700000</v>
      </c>
      <c r="AB9" s="686"/>
    </row>
    <row r="10" spans="1:28" s="687" customFormat="1" hidden="1" x14ac:dyDescent="0.25">
      <c r="A10" s="686"/>
      <c r="B10" s="1191" t="s">
        <v>986</v>
      </c>
      <c r="C10" s="1191"/>
      <c r="D10" s="976" t="s">
        <v>107</v>
      </c>
      <c r="E10" s="976" t="s">
        <v>156</v>
      </c>
      <c r="F10" s="976"/>
      <c r="G10" s="973">
        <v>21640000</v>
      </c>
      <c r="H10" s="974"/>
      <c r="I10" s="974">
        <v>6000000</v>
      </c>
      <c r="J10" s="1115">
        <v>12000000</v>
      </c>
      <c r="K10" s="975"/>
      <c r="L10" s="974"/>
      <c r="M10" s="974">
        <f t="shared" si="3"/>
        <v>18000000</v>
      </c>
      <c r="N10" s="991" t="e">
        <f>IF(H10="",G10-M10-#REF!,H10-M10-#REF!)</f>
        <v>#REF!</v>
      </c>
      <c r="O10" s="991"/>
      <c r="P10" s="1013">
        <f t="shared" si="4"/>
        <v>3640000</v>
      </c>
      <c r="Q10" s="976"/>
      <c r="R10" s="977"/>
      <c r="S10" s="974"/>
      <c r="T10" s="1147"/>
      <c r="U10" s="974"/>
      <c r="V10" s="976"/>
      <c r="W10" s="693"/>
      <c r="X10" s="687" t="s">
        <v>961</v>
      </c>
      <c r="Y10" s="687">
        <v>1280000</v>
      </c>
      <c r="AB10" s="686"/>
    </row>
    <row r="11" spans="1:28" hidden="1" x14ac:dyDescent="0.25">
      <c r="B11" s="1191" t="s">
        <v>986</v>
      </c>
      <c r="C11" s="1191"/>
      <c r="D11" s="976" t="s">
        <v>947</v>
      </c>
      <c r="E11" s="976"/>
      <c r="F11" s="976"/>
      <c r="G11" s="973">
        <v>10437000</v>
      </c>
      <c r="H11" s="974"/>
      <c r="I11" s="974">
        <f>Y11</f>
        <v>2980000</v>
      </c>
      <c r="J11" s="974"/>
      <c r="K11" s="975"/>
      <c r="L11" s="974"/>
      <c r="M11" s="974">
        <f t="shared" si="3"/>
        <v>2980000</v>
      </c>
      <c r="N11" s="991" t="e">
        <f>IF(H11="",G11-M11-#REF!,H11-M11-#REF!)</f>
        <v>#REF!</v>
      </c>
      <c r="O11" s="991"/>
      <c r="P11" s="1013">
        <f t="shared" si="4"/>
        <v>7457000</v>
      </c>
      <c r="Q11" s="976"/>
      <c r="R11" s="977"/>
      <c r="S11" s="974"/>
      <c r="T11" s="1147"/>
      <c r="U11" s="974"/>
      <c r="V11" s="976"/>
      <c r="W11" s="693"/>
      <c r="X11" s="687" t="s">
        <v>948</v>
      </c>
      <c r="Y11" s="687">
        <f>SUM(Y9:Y10)</f>
        <v>2980000</v>
      </c>
    </row>
    <row r="12" spans="1:28" s="723" customFormat="1" ht="15.75" hidden="1" x14ac:dyDescent="0.25">
      <c r="B12" s="720" t="s">
        <v>949</v>
      </c>
      <c r="C12" s="720"/>
      <c r="D12" s="699" t="s">
        <v>991</v>
      </c>
      <c r="E12" s="700"/>
      <c r="F12" s="700"/>
      <c r="G12" s="724"/>
      <c r="H12" s="702"/>
      <c r="I12" s="701"/>
      <c r="J12" s="702"/>
      <c r="K12" s="726"/>
      <c r="L12" s="702"/>
      <c r="M12" s="703">
        <f>SUM(M9:M11)</f>
        <v>139343000</v>
      </c>
      <c r="N12" s="703" t="e">
        <f>SUM(N9:N11)</f>
        <v>#REF!</v>
      </c>
      <c r="O12" s="703"/>
      <c r="P12" s="869">
        <f>SUM(P9:P11)</f>
        <v>17326000</v>
      </c>
      <c r="Q12" s="700"/>
      <c r="R12" s="704"/>
      <c r="S12" s="742"/>
      <c r="T12" s="1148"/>
      <c r="U12" s="742"/>
      <c r="V12" s="705"/>
      <c r="W12" s="706"/>
      <c r="X12" s="722"/>
      <c r="Y12" s="722"/>
      <c r="Z12" s="722"/>
      <c r="AA12" s="722"/>
    </row>
    <row r="13" spans="1:28" s="687" customFormat="1" hidden="1" x14ac:dyDescent="0.25">
      <c r="A13" s="686"/>
      <c r="B13" s="1191" t="s">
        <v>762</v>
      </c>
      <c r="C13" s="1191">
        <v>1014</v>
      </c>
      <c r="D13" s="976" t="s">
        <v>215</v>
      </c>
      <c r="E13" s="976" t="s">
        <v>216</v>
      </c>
      <c r="F13" s="976"/>
      <c r="G13" s="973">
        <v>110176769</v>
      </c>
      <c r="H13" s="974"/>
      <c r="I13" s="974">
        <v>40064280</v>
      </c>
      <c r="J13" s="974">
        <v>40064280</v>
      </c>
      <c r="K13" s="975"/>
      <c r="L13" s="974"/>
      <c r="M13" s="974">
        <f t="shared" ref="M13:M16" si="5">SUM(I13:L13)</f>
        <v>80128560</v>
      </c>
      <c r="N13" s="991" t="e">
        <f>IF(H13="",G13-M13-#REF!,H13-M13-#REF!)</f>
        <v>#REF!</v>
      </c>
      <c r="O13" s="991"/>
      <c r="P13" s="1013">
        <f t="shared" si="4"/>
        <v>30048209</v>
      </c>
      <c r="Q13" s="976"/>
      <c r="R13" s="977"/>
      <c r="S13" s="974"/>
      <c r="T13" s="1147"/>
      <c r="U13" s="974"/>
      <c r="V13" s="976"/>
      <c r="W13" s="693" t="s">
        <v>943</v>
      </c>
      <c r="X13" s="687" t="s">
        <v>1001</v>
      </c>
      <c r="Y13" s="687">
        <v>5950000</v>
      </c>
      <c r="AB13" s="686"/>
    </row>
    <row r="14" spans="1:28" s="687" customFormat="1" hidden="1" x14ac:dyDescent="0.25">
      <c r="A14" s="686"/>
      <c r="B14" s="1191" t="s">
        <v>762</v>
      </c>
      <c r="C14" s="1191">
        <v>1014</v>
      </c>
      <c r="D14" s="976" t="s">
        <v>99</v>
      </c>
      <c r="E14" s="976" t="s">
        <v>100</v>
      </c>
      <c r="F14" s="976"/>
      <c r="G14" s="973">
        <v>230040000</v>
      </c>
      <c r="H14" s="974">
        <v>230330000</v>
      </c>
      <c r="I14" s="974">
        <v>69012000</v>
      </c>
      <c r="J14" s="974">
        <v>149801500</v>
      </c>
      <c r="K14" s="975"/>
      <c r="L14" s="974"/>
      <c r="M14" s="974">
        <f t="shared" si="5"/>
        <v>218813500</v>
      </c>
      <c r="N14" s="991" t="e">
        <f>IF(H14="",G14-M14-#REF!,H14-M14-#REF!)</f>
        <v>#REF!</v>
      </c>
      <c r="O14" s="991"/>
      <c r="P14" s="1013">
        <f t="shared" si="4"/>
        <v>11516500</v>
      </c>
      <c r="Q14" s="976"/>
      <c r="R14" s="977"/>
      <c r="S14" s="974"/>
      <c r="T14" s="1147"/>
      <c r="U14" s="974"/>
      <c r="V14" s="976"/>
      <c r="W14" s="693" t="s">
        <v>943</v>
      </c>
      <c r="X14" s="687" t="s">
        <v>1003</v>
      </c>
      <c r="Y14" s="687">
        <v>300000</v>
      </c>
      <c r="AB14" s="686"/>
    </row>
    <row r="15" spans="1:28" s="687" customFormat="1" hidden="1" x14ac:dyDescent="0.25">
      <c r="A15" s="686"/>
      <c r="B15" s="1191" t="s">
        <v>762</v>
      </c>
      <c r="C15" s="1191">
        <v>1014</v>
      </c>
      <c r="D15" s="976" t="s">
        <v>1007</v>
      </c>
      <c r="E15" s="976" t="s">
        <v>229</v>
      </c>
      <c r="F15" s="976"/>
      <c r="G15" s="973">
        <v>33258500</v>
      </c>
      <c r="H15" s="974">
        <v>30195000</v>
      </c>
      <c r="I15" s="974">
        <v>16629000</v>
      </c>
      <c r="J15" s="974"/>
      <c r="K15" s="975"/>
      <c r="L15" s="974"/>
      <c r="M15" s="974">
        <f t="shared" si="5"/>
        <v>16629000</v>
      </c>
      <c r="N15" s="991" t="e">
        <f>IF(H15="",G15-M15-#REF!,H15-M15-#REF!)</f>
        <v>#REF!</v>
      </c>
      <c r="O15" s="991"/>
      <c r="P15" s="1013">
        <f t="shared" si="4"/>
        <v>13566000</v>
      </c>
      <c r="Q15" s="976"/>
      <c r="R15" s="977"/>
      <c r="S15" s="974"/>
      <c r="T15" s="1147"/>
      <c r="U15" s="974"/>
      <c r="V15" s="976"/>
      <c r="W15" s="693" t="s">
        <v>943</v>
      </c>
      <c r="X15" s="687" t="s">
        <v>1008</v>
      </c>
      <c r="Y15" s="687">
        <v>3280000</v>
      </c>
      <c r="AB15" s="686"/>
    </row>
    <row r="16" spans="1:28" hidden="1" x14ac:dyDescent="0.25">
      <c r="B16" s="1191" t="s">
        <v>762</v>
      </c>
      <c r="C16" s="1191">
        <v>1014</v>
      </c>
      <c r="D16" s="976" t="s">
        <v>947</v>
      </c>
      <c r="E16" s="976"/>
      <c r="F16" s="976"/>
      <c r="G16" s="973">
        <v>34202000</v>
      </c>
      <c r="H16" s="974"/>
      <c r="I16" s="974">
        <f>Y16</f>
        <v>9530000</v>
      </c>
      <c r="J16" s="974"/>
      <c r="K16" s="975"/>
      <c r="L16" s="974"/>
      <c r="M16" s="974">
        <f t="shared" si="5"/>
        <v>9530000</v>
      </c>
      <c r="N16" s="991" t="e">
        <f>IF(H16="",G16-M16-#REF!,H16-M16-#REF!)</f>
        <v>#REF!</v>
      </c>
      <c r="O16" s="991"/>
      <c r="P16" s="1013">
        <f t="shared" si="4"/>
        <v>24672000</v>
      </c>
      <c r="Q16" s="976"/>
      <c r="R16" s="977"/>
      <c r="S16" s="974"/>
      <c r="T16" s="1147"/>
      <c r="U16" s="974"/>
      <c r="V16" s="976"/>
      <c r="W16" s="693"/>
      <c r="X16" s="687" t="s">
        <v>948</v>
      </c>
      <c r="Y16" s="687">
        <f>SUM(Y13:Y15)</f>
        <v>9530000</v>
      </c>
    </row>
    <row r="17" spans="1:28" s="723" customFormat="1" ht="15.75" hidden="1" x14ac:dyDescent="0.25">
      <c r="B17" s="720" t="s">
        <v>949</v>
      </c>
      <c r="C17" s="720">
        <v>1014</v>
      </c>
      <c r="D17" s="699" t="s">
        <v>762</v>
      </c>
      <c r="E17" s="700"/>
      <c r="F17" s="700"/>
      <c r="G17" s="724"/>
      <c r="H17" s="702"/>
      <c r="I17" s="701"/>
      <c r="J17" s="702"/>
      <c r="K17" s="726"/>
      <c r="L17" s="702"/>
      <c r="M17" s="707">
        <f>SUM(M13:M16)</f>
        <v>325101060</v>
      </c>
      <c r="N17" s="707" t="e">
        <f>SUM(N13:N16)</f>
        <v>#REF!</v>
      </c>
      <c r="O17" s="707"/>
      <c r="P17" s="869">
        <f>SUM(P13:P16)</f>
        <v>79802709</v>
      </c>
      <c r="Q17" s="700"/>
      <c r="R17" s="704"/>
      <c r="S17" s="742"/>
      <c r="T17" s="1148"/>
      <c r="U17" s="742"/>
      <c r="V17" s="705"/>
      <c r="W17" s="706"/>
      <c r="X17" s="722"/>
      <c r="Y17" s="722"/>
      <c r="Z17" s="722"/>
      <c r="AA17" s="722"/>
    </row>
    <row r="18" spans="1:28" x14ac:dyDescent="0.25">
      <c r="B18" s="1191" t="s">
        <v>1017</v>
      </c>
      <c r="C18" s="1191">
        <v>1003</v>
      </c>
      <c r="D18" s="976" t="s">
        <v>691</v>
      </c>
      <c r="E18" s="976"/>
      <c r="F18" s="1024">
        <v>20717097.5</v>
      </c>
      <c r="G18" s="973">
        <v>41434195</v>
      </c>
      <c r="H18" s="974"/>
      <c r="I18" s="974"/>
      <c r="J18" s="974"/>
      <c r="K18" s="975"/>
      <c r="L18" s="974"/>
      <c r="M18" s="974">
        <f t="shared" ref="M18:M20" si="6">SUM(I18:L18)</f>
        <v>0</v>
      </c>
      <c r="N18" s="991" t="e">
        <f>IF(H18="",G18-M18-#REF!,H18-M18-#REF!)</f>
        <v>#REF!</v>
      </c>
      <c r="O18" s="991">
        <f>F18+M18</f>
        <v>20717097.5</v>
      </c>
      <c r="P18" s="1013">
        <f>IF($H18="",($G18-$O18),($H18-$O18))</f>
        <v>20717097.5</v>
      </c>
      <c r="Q18" s="976"/>
      <c r="R18" s="977"/>
      <c r="S18" s="974"/>
      <c r="T18" s="1147"/>
      <c r="U18" s="974"/>
      <c r="V18" s="976"/>
      <c r="W18" s="693"/>
      <c r="X18" s="687" t="s">
        <v>1016</v>
      </c>
      <c r="Y18" s="687">
        <v>2237500</v>
      </c>
    </row>
    <row r="19" spans="1:28" s="687" customFormat="1" x14ac:dyDescent="0.25">
      <c r="A19" s="686"/>
      <c r="B19" s="1191" t="s">
        <v>1017</v>
      </c>
      <c r="C19" s="1191">
        <v>1003</v>
      </c>
      <c r="D19" s="976" t="s">
        <v>99</v>
      </c>
      <c r="E19" s="976" t="s">
        <v>100</v>
      </c>
      <c r="F19" s="1024">
        <v>14964500</v>
      </c>
      <c r="G19" s="973"/>
      <c r="H19" s="974">
        <v>299315000</v>
      </c>
      <c r="I19" s="974"/>
      <c r="J19" s="974"/>
      <c r="K19" s="975"/>
      <c r="L19" s="974"/>
      <c r="M19" s="974">
        <f t="shared" si="6"/>
        <v>0</v>
      </c>
      <c r="N19" s="991" t="e">
        <f>IF(H19="",G19-M19-#REF!,H19-M19-#REF!)</f>
        <v>#REF!</v>
      </c>
      <c r="O19" s="991">
        <f t="shared" ref="O19:O21" si="7">F19+M19</f>
        <v>14964500</v>
      </c>
      <c r="P19" s="1013">
        <f t="shared" ref="P19:P21" si="8">IF($H19="",($G19-$O19),($H19-$O19))</f>
        <v>284350500</v>
      </c>
      <c r="Q19" s="976"/>
      <c r="R19" s="977"/>
      <c r="S19" s="974"/>
      <c r="T19" s="1147"/>
      <c r="U19" s="974"/>
      <c r="V19" s="976"/>
      <c r="W19" s="693" t="s">
        <v>943</v>
      </c>
      <c r="AB19" s="686"/>
    </row>
    <row r="20" spans="1:28" s="687" customFormat="1" x14ac:dyDescent="0.25">
      <c r="A20" s="686"/>
      <c r="B20" s="1191" t="s">
        <v>1017</v>
      </c>
      <c r="C20" s="1191">
        <v>1003</v>
      </c>
      <c r="D20" s="976" t="s">
        <v>132</v>
      </c>
      <c r="E20" s="976" t="s">
        <v>799</v>
      </c>
      <c r="F20" s="1024">
        <v>4739000</v>
      </c>
      <c r="G20" s="973">
        <v>6770000</v>
      </c>
      <c r="H20" s="974"/>
      <c r="I20" s="974"/>
      <c r="J20" s="974"/>
      <c r="K20" s="975"/>
      <c r="L20" s="974"/>
      <c r="M20" s="974">
        <f t="shared" si="6"/>
        <v>0</v>
      </c>
      <c r="N20" s="991" t="e">
        <f>IF(H20="",G20-M20-#REF!,H20-M20-#REF!)</f>
        <v>#REF!</v>
      </c>
      <c r="O20" s="991">
        <f t="shared" si="7"/>
        <v>4739000</v>
      </c>
      <c r="P20" s="1013">
        <f t="shared" si="8"/>
        <v>2031000</v>
      </c>
      <c r="Q20" s="976"/>
      <c r="R20" s="977"/>
      <c r="S20" s="974"/>
      <c r="T20" s="1147"/>
      <c r="U20" s="974"/>
      <c r="V20" s="976"/>
      <c r="W20" s="693" t="s">
        <v>943</v>
      </c>
      <c r="AB20" s="686"/>
    </row>
    <row r="21" spans="1:28" x14ac:dyDescent="0.25">
      <c r="B21" s="1191" t="s">
        <v>1017</v>
      </c>
      <c r="C21" s="1191">
        <v>1003</v>
      </c>
      <c r="D21" s="976" t="s">
        <v>947</v>
      </c>
      <c r="E21" s="976"/>
      <c r="F21" s="1024">
        <v>7057000</v>
      </c>
      <c r="G21" s="973">
        <v>9294500</v>
      </c>
      <c r="H21" s="974"/>
      <c r="I21" s="974"/>
      <c r="J21" s="974"/>
      <c r="K21" s="975"/>
      <c r="L21" s="974"/>
      <c r="M21" s="974">
        <f>SUM(I21:L21)</f>
        <v>0</v>
      </c>
      <c r="N21" s="991" t="e">
        <f>IF(H21="",G21-M21-#REF!,H21-M21-#REF!)</f>
        <v>#REF!</v>
      </c>
      <c r="O21" s="991">
        <f t="shared" si="7"/>
        <v>7057000</v>
      </c>
      <c r="P21" s="1013">
        <f t="shared" si="8"/>
        <v>2237500</v>
      </c>
      <c r="Q21" s="976"/>
      <c r="R21" s="977"/>
      <c r="S21" s="974"/>
      <c r="T21" s="1147"/>
      <c r="U21" s="974"/>
      <c r="V21" s="976"/>
      <c r="W21" s="693"/>
      <c r="X21" s="687" t="s">
        <v>948</v>
      </c>
      <c r="Y21" s="687">
        <f>SUM(Y18:Y20)</f>
        <v>2237500</v>
      </c>
    </row>
    <row r="22" spans="1:28" s="723" customFormat="1" ht="15.75" x14ac:dyDescent="0.25">
      <c r="B22" s="720" t="s">
        <v>949</v>
      </c>
      <c r="C22" s="720">
        <v>1003</v>
      </c>
      <c r="D22" s="699" t="s">
        <v>1025</v>
      </c>
      <c r="E22" s="700"/>
      <c r="F22" s="700"/>
      <c r="G22" s="724"/>
      <c r="H22" s="702"/>
      <c r="I22" s="701"/>
      <c r="J22" s="702"/>
      <c r="K22" s="726"/>
      <c r="L22" s="702"/>
      <c r="M22" s="707">
        <f>SUM(M18:M21)</f>
        <v>0</v>
      </c>
      <c r="N22" s="707" t="e">
        <f>SUM(N18:N21)</f>
        <v>#REF!</v>
      </c>
      <c r="O22" s="707"/>
      <c r="P22" s="869">
        <f>SUM(P18:P21)</f>
        <v>309336097.5</v>
      </c>
      <c r="Q22" s="700"/>
      <c r="R22" s="704"/>
      <c r="S22" s="742"/>
      <c r="T22" s="1148"/>
      <c r="U22" s="742"/>
      <c r="V22" s="705"/>
      <c r="W22" s="706"/>
      <c r="X22" s="722"/>
      <c r="Y22" s="722"/>
      <c r="Z22" s="722"/>
      <c r="AA22" s="722"/>
    </row>
    <row r="23" spans="1:28" hidden="1" x14ac:dyDescent="0.25">
      <c r="B23" s="1191" t="s">
        <v>1037</v>
      </c>
      <c r="C23" s="1191">
        <v>1002</v>
      </c>
      <c r="D23" s="976" t="s">
        <v>346</v>
      </c>
      <c r="E23" s="976" t="s">
        <v>857</v>
      </c>
      <c r="F23" s="1024">
        <v>40393915</v>
      </c>
      <c r="G23" s="973">
        <v>80787830</v>
      </c>
      <c r="H23" s="974"/>
      <c r="I23" s="974"/>
      <c r="J23" s="974"/>
      <c r="K23" s="975"/>
      <c r="L23" s="974"/>
      <c r="M23" s="974">
        <f t="shared" ref="M23:M26" si="9">SUM(I23:L23)</f>
        <v>0</v>
      </c>
      <c r="N23" s="991" t="e">
        <f>IF(H23="",G23-M23-#REF!,H23-M23-#REF!)</f>
        <v>#REF!</v>
      </c>
      <c r="O23" s="991"/>
      <c r="P23" s="1013"/>
      <c r="Q23" s="976"/>
      <c r="R23" s="977"/>
      <c r="S23" s="974"/>
      <c r="T23" s="1147"/>
      <c r="U23" s="974"/>
      <c r="V23" s="976"/>
      <c r="W23" s="693"/>
      <c r="X23" s="687" t="s">
        <v>1006</v>
      </c>
      <c r="Y23" s="687">
        <v>3692000</v>
      </c>
    </row>
    <row r="24" spans="1:28" hidden="1" x14ac:dyDescent="0.25">
      <c r="B24" s="1191" t="s">
        <v>1037</v>
      </c>
      <c r="C24" s="1191">
        <v>1002</v>
      </c>
      <c r="D24" s="976" t="s">
        <v>858</v>
      </c>
      <c r="E24" s="976" t="s">
        <v>859</v>
      </c>
      <c r="F24" s="1024">
        <v>40500000</v>
      </c>
      <c r="G24" s="1108">
        <v>135000000</v>
      </c>
      <c r="H24" s="974"/>
      <c r="I24" s="974"/>
      <c r="J24" s="974"/>
      <c r="K24" s="975"/>
      <c r="L24" s="974"/>
      <c r="M24" s="974">
        <f t="shared" si="9"/>
        <v>0</v>
      </c>
      <c r="N24" s="991" t="e">
        <f>IF(H24="",G24-M24-#REF!,H24-M24-#REF!)</f>
        <v>#REF!</v>
      </c>
      <c r="O24" s="991"/>
      <c r="P24" s="1013"/>
      <c r="Q24" s="976" t="s">
        <v>860</v>
      </c>
      <c r="R24" s="977">
        <v>43909</v>
      </c>
      <c r="S24" s="974"/>
      <c r="T24" s="1147"/>
      <c r="U24" s="974"/>
      <c r="V24" s="976"/>
      <c r="W24" s="693"/>
      <c r="X24" s="687" t="s">
        <v>1008</v>
      </c>
      <c r="Y24" s="687">
        <v>940000</v>
      </c>
    </row>
    <row r="25" spans="1:28" s="687" customFormat="1" hidden="1" x14ac:dyDescent="0.25">
      <c r="A25" s="686"/>
      <c r="B25" s="1191" t="s">
        <v>1037</v>
      </c>
      <c r="C25" s="1191">
        <v>1002</v>
      </c>
      <c r="D25" s="976" t="s">
        <v>92</v>
      </c>
      <c r="E25" s="976" t="s">
        <v>865</v>
      </c>
      <c r="F25" s="1024">
        <v>6667650</v>
      </c>
      <c r="G25" s="973">
        <v>13335300</v>
      </c>
      <c r="H25" s="974"/>
      <c r="I25" s="974"/>
      <c r="J25" s="974"/>
      <c r="K25" s="975"/>
      <c r="L25" s="974"/>
      <c r="M25" s="974">
        <f t="shared" si="9"/>
        <v>0</v>
      </c>
      <c r="N25" s="991" t="e">
        <f>IF(H25="",G25-M25-#REF!,H25-M25-#REF!)</f>
        <v>#REF!</v>
      </c>
      <c r="O25" s="991"/>
      <c r="P25" s="1013"/>
      <c r="Q25" s="976"/>
      <c r="R25" s="977"/>
      <c r="S25" s="974"/>
      <c r="T25" s="1147"/>
      <c r="U25" s="974"/>
      <c r="V25" s="976"/>
      <c r="W25" s="693" t="s">
        <v>865</v>
      </c>
      <c r="AB25" s="686"/>
    </row>
    <row r="26" spans="1:28" hidden="1" x14ac:dyDescent="0.25">
      <c r="B26" s="1191" t="s">
        <v>1037</v>
      </c>
      <c r="C26" s="1191">
        <v>1002</v>
      </c>
      <c r="D26" s="976" t="s">
        <v>1233</v>
      </c>
      <c r="E26" s="976" t="s">
        <v>1234</v>
      </c>
      <c r="F26" s="1024">
        <v>30000000</v>
      </c>
      <c r="G26" s="974">
        <v>40000000</v>
      </c>
      <c r="H26" s="974"/>
      <c r="I26" s="974"/>
      <c r="J26" s="974"/>
      <c r="K26" s="975"/>
      <c r="L26" s="974"/>
      <c r="M26" s="974">
        <f t="shared" si="9"/>
        <v>0</v>
      </c>
      <c r="N26" s="991" t="e">
        <f>IF(H26="",G26-M26-#REF!,H26-M26-#REF!)</f>
        <v>#REF!</v>
      </c>
      <c r="O26" s="991"/>
      <c r="P26" s="1013"/>
      <c r="Q26" s="976"/>
      <c r="R26" s="977"/>
      <c r="S26" s="974"/>
      <c r="T26" s="1147"/>
      <c r="U26" s="974"/>
      <c r="V26" s="976"/>
      <c r="W26" s="693"/>
    </row>
    <row r="27" spans="1:28" hidden="1" x14ac:dyDescent="0.25">
      <c r="B27" s="1191" t="s">
        <v>1037</v>
      </c>
      <c r="C27" s="1191">
        <v>1002</v>
      </c>
      <c r="D27" s="976" t="s">
        <v>947</v>
      </c>
      <c r="E27" s="976"/>
      <c r="F27" s="1024">
        <v>34300500</v>
      </c>
      <c r="G27" s="973">
        <v>38932500</v>
      </c>
      <c r="H27" s="974"/>
      <c r="I27" s="974"/>
      <c r="J27" s="974"/>
      <c r="K27" s="975"/>
      <c r="L27" s="974"/>
      <c r="M27" s="974">
        <f>SUM(I27:L27)</f>
        <v>0</v>
      </c>
      <c r="N27" s="991" t="e">
        <f>IF(H27="",G27-M27-#REF!,H27-M27-#REF!)</f>
        <v>#REF!</v>
      </c>
      <c r="O27" s="991"/>
      <c r="P27" s="1013"/>
      <c r="Q27" s="976"/>
      <c r="R27" s="977"/>
      <c r="S27" s="974"/>
      <c r="T27" s="1147"/>
      <c r="U27" s="974"/>
      <c r="V27" s="976"/>
      <c r="W27" s="693"/>
      <c r="X27" s="687" t="s">
        <v>948</v>
      </c>
      <c r="Y27" s="687">
        <f>SUM(Y23:Y25)</f>
        <v>4632000</v>
      </c>
    </row>
    <row r="28" spans="1:28" s="723" customFormat="1" ht="15.75" hidden="1" x14ac:dyDescent="0.25">
      <c r="B28" s="720" t="s">
        <v>949</v>
      </c>
      <c r="C28" s="720">
        <v>1002</v>
      </c>
      <c r="D28" s="699" t="s">
        <v>850</v>
      </c>
      <c r="E28" s="700"/>
      <c r="F28" s="700"/>
      <c r="G28" s="724"/>
      <c r="H28" s="702"/>
      <c r="I28" s="701"/>
      <c r="J28" s="702"/>
      <c r="K28" s="726"/>
      <c r="L28" s="702"/>
      <c r="M28" s="707">
        <f>SUM(M23:M27)</f>
        <v>0</v>
      </c>
      <c r="N28" s="707" t="e">
        <f>SUM(N23:N27)</f>
        <v>#REF!</v>
      </c>
      <c r="O28" s="707"/>
      <c r="P28" s="869">
        <f>SUM(P23:P27)</f>
        <v>0</v>
      </c>
      <c r="Q28" s="700"/>
      <c r="R28" s="704"/>
      <c r="S28" s="742"/>
      <c r="T28" s="1148"/>
      <c r="U28" s="742"/>
      <c r="V28" s="705"/>
      <c r="W28" s="706"/>
      <c r="X28" s="722"/>
      <c r="Y28" s="722"/>
      <c r="Z28" s="722"/>
      <c r="AA28" s="722"/>
    </row>
    <row r="29" spans="1:28" hidden="1" x14ac:dyDescent="0.25">
      <c r="B29" s="1191" t="s">
        <v>1045</v>
      </c>
      <c r="C29" s="1191"/>
      <c r="D29" s="976" t="s">
        <v>99</v>
      </c>
      <c r="E29" s="976" t="s">
        <v>100</v>
      </c>
      <c r="F29" s="976"/>
      <c r="G29" s="973">
        <v>106810660</v>
      </c>
      <c r="H29" s="974">
        <v>146375900</v>
      </c>
      <c r="I29" s="974">
        <v>32043198</v>
      </c>
      <c r="J29" s="974">
        <v>42724624</v>
      </c>
      <c r="K29" s="975">
        <v>64289643</v>
      </c>
      <c r="L29" s="974"/>
      <c r="M29" s="974">
        <f t="shared" ref="M29:M31" si="10">SUM(I29:L29)</f>
        <v>139057465</v>
      </c>
      <c r="N29" s="991" t="e">
        <f>IF(H29="",G29-M29-#REF!,H29-M29-#REF!)</f>
        <v>#REF!</v>
      </c>
      <c r="O29" s="991"/>
      <c r="P29" s="1013">
        <f t="shared" ref="P29:P34" si="11">IF($H29="",($G29-$M29),($H29-$M29))</f>
        <v>7318435</v>
      </c>
      <c r="Q29" s="976"/>
      <c r="R29" s="977"/>
      <c r="S29" s="974"/>
      <c r="T29" s="1147"/>
      <c r="U29" s="974"/>
      <c r="V29" s="976"/>
      <c r="W29" s="693" t="s">
        <v>943</v>
      </c>
      <c r="X29" s="687" t="s">
        <v>1004</v>
      </c>
      <c r="Y29" s="687">
        <v>4450000</v>
      </c>
      <c r="Z29" s="687" t="s">
        <v>898</v>
      </c>
    </row>
    <row r="30" spans="1:28" hidden="1" x14ac:dyDescent="0.25">
      <c r="B30" s="1191" t="s">
        <v>1045</v>
      </c>
      <c r="C30" s="1191"/>
      <c r="D30" s="976" t="s">
        <v>442</v>
      </c>
      <c r="E30" s="976" t="s">
        <v>443</v>
      </c>
      <c r="F30" s="976"/>
      <c r="G30" s="973">
        <v>3200000</v>
      </c>
      <c r="H30" s="974"/>
      <c r="I30" s="974">
        <v>1600000</v>
      </c>
      <c r="J30" s="974"/>
      <c r="K30" s="975"/>
      <c r="L30" s="974"/>
      <c r="M30" s="974">
        <f t="shared" si="10"/>
        <v>1600000</v>
      </c>
      <c r="N30" s="991" t="e">
        <f>IF(H30="",G30-M30-#REF!,H30-M30-#REF!)</f>
        <v>#REF!</v>
      </c>
      <c r="O30" s="991"/>
      <c r="P30" s="1013">
        <f t="shared" si="11"/>
        <v>1600000</v>
      </c>
      <c r="Q30" s="976"/>
      <c r="R30" s="977"/>
      <c r="S30" s="974"/>
      <c r="T30" s="1147"/>
      <c r="U30" s="974"/>
      <c r="V30" s="976"/>
      <c r="W30" s="693" t="s">
        <v>943</v>
      </c>
    </row>
    <row r="31" spans="1:28" hidden="1" x14ac:dyDescent="0.25">
      <c r="B31" s="1191" t="s">
        <v>1045</v>
      </c>
      <c r="C31" s="1191"/>
      <c r="D31" s="976" t="s">
        <v>947</v>
      </c>
      <c r="E31" s="976"/>
      <c r="F31" s="976"/>
      <c r="G31" s="973">
        <v>16310000</v>
      </c>
      <c r="H31" s="974"/>
      <c r="I31" s="974">
        <f>Y31</f>
        <v>4450000</v>
      </c>
      <c r="J31" s="974"/>
      <c r="K31" s="975"/>
      <c r="L31" s="974"/>
      <c r="M31" s="974">
        <f t="shared" si="10"/>
        <v>4450000</v>
      </c>
      <c r="N31" s="991" t="e">
        <f>IF(H31="",G31-M31-#REF!,H31-M31-#REF!)</f>
        <v>#REF!</v>
      </c>
      <c r="O31" s="991"/>
      <c r="P31" s="1013">
        <f t="shared" si="11"/>
        <v>11860000</v>
      </c>
      <c r="Q31" s="976"/>
      <c r="R31" s="977"/>
      <c r="S31" s="974"/>
      <c r="T31" s="1147"/>
      <c r="U31" s="974"/>
      <c r="V31" s="976"/>
      <c r="W31" s="693"/>
      <c r="X31" s="687" t="s">
        <v>948</v>
      </c>
      <c r="Y31" s="687">
        <f>SUM(Y29:Y30)</f>
        <v>4450000</v>
      </c>
    </row>
    <row r="32" spans="1:28" s="723" customFormat="1" ht="15.75" hidden="1" x14ac:dyDescent="0.25">
      <c r="B32" s="720" t="s">
        <v>949</v>
      </c>
      <c r="C32" s="720"/>
      <c r="D32" s="699" t="s">
        <v>1047</v>
      </c>
      <c r="E32" s="700"/>
      <c r="F32" s="700"/>
      <c r="G32" s="724"/>
      <c r="H32" s="702"/>
      <c r="I32" s="701"/>
      <c r="J32" s="702"/>
      <c r="K32" s="726"/>
      <c r="L32" s="702"/>
      <c r="M32" s="707">
        <f>SUM(M29:M31)</f>
        <v>145107465</v>
      </c>
      <c r="N32" s="707" t="e">
        <f>SUM(N29:N31)</f>
        <v>#REF!</v>
      </c>
      <c r="O32" s="707"/>
      <c r="P32" s="869">
        <f>SUM(P29:P31)</f>
        <v>20778435</v>
      </c>
      <c r="Q32" s="700"/>
      <c r="R32" s="704"/>
      <c r="S32" s="742"/>
      <c r="T32" s="1148"/>
      <c r="U32" s="742"/>
      <c r="V32" s="705"/>
      <c r="W32" s="706"/>
      <c r="X32" s="722"/>
      <c r="Y32" s="722"/>
      <c r="Z32" s="722"/>
      <c r="AA32" s="722"/>
    </row>
    <row r="33" spans="1:28" hidden="1" x14ac:dyDescent="0.25">
      <c r="A33" s="686">
        <v>15</v>
      </c>
      <c r="B33" s="1191" t="s">
        <v>1050</v>
      </c>
      <c r="C33" s="1191">
        <v>1020</v>
      </c>
      <c r="D33" s="976" t="s">
        <v>75</v>
      </c>
      <c r="E33" s="976" t="s">
        <v>397</v>
      </c>
      <c r="F33" s="976"/>
      <c r="G33" s="973">
        <v>338200000</v>
      </c>
      <c r="H33" s="974"/>
      <c r="I33" s="974">
        <v>101460000</v>
      </c>
      <c r="J33" s="974">
        <v>62033100</v>
      </c>
      <c r="K33" s="975"/>
      <c r="L33" s="974"/>
      <c r="M33" s="974">
        <f>SUM(I33:L33)</f>
        <v>163493100</v>
      </c>
      <c r="N33" s="991" t="e">
        <f>IF(H33="",G33-M33-#REF!,H33-M33-#REF!)</f>
        <v>#REF!</v>
      </c>
      <c r="O33" s="991"/>
      <c r="P33" s="1013">
        <f t="shared" si="11"/>
        <v>174706900</v>
      </c>
      <c r="Q33" s="976" t="s">
        <v>923</v>
      </c>
      <c r="R33" s="977">
        <v>43816</v>
      </c>
      <c r="S33" s="974"/>
      <c r="T33" s="1147"/>
      <c r="U33" s="974"/>
      <c r="V33" s="976"/>
      <c r="W33" s="690"/>
      <c r="X33" s="687" t="s">
        <v>1051</v>
      </c>
    </row>
    <row r="34" spans="1:28" hidden="1" x14ac:dyDescent="0.25">
      <c r="B34" s="1191" t="s">
        <v>1050</v>
      </c>
      <c r="C34" s="1191">
        <v>1020</v>
      </c>
      <c r="D34" s="976" t="s">
        <v>99</v>
      </c>
      <c r="E34" s="976" t="s">
        <v>100</v>
      </c>
      <c r="F34" s="976"/>
      <c r="G34" s="973">
        <v>227447000.00000003</v>
      </c>
      <c r="H34" s="974">
        <v>236456100</v>
      </c>
      <c r="I34" s="974">
        <v>62033100</v>
      </c>
      <c r="J34" s="974">
        <v>90981880</v>
      </c>
      <c r="K34" s="975">
        <v>70668320</v>
      </c>
      <c r="L34" s="974"/>
      <c r="M34" s="974">
        <f t="shared" ref="M34" si="12">SUM(I34:L34)</f>
        <v>223683300</v>
      </c>
      <c r="N34" s="991" t="e">
        <f>IF(H34="",G34-M34-#REF!,H34-M34-#REF!)</f>
        <v>#REF!</v>
      </c>
      <c r="O34" s="991"/>
      <c r="P34" s="1013">
        <f t="shared" si="11"/>
        <v>12772800</v>
      </c>
      <c r="Q34" s="976"/>
      <c r="R34" s="977"/>
      <c r="S34" s="974"/>
      <c r="T34" s="1147"/>
      <c r="U34" s="974"/>
      <c r="V34" s="976"/>
      <c r="W34" s="693" t="s">
        <v>943</v>
      </c>
      <c r="X34" s="687" t="s">
        <v>1018</v>
      </c>
      <c r="Y34" s="687">
        <v>6210000</v>
      </c>
      <c r="Z34" s="687" t="s">
        <v>1052</v>
      </c>
    </row>
    <row r="35" spans="1:28" s="723" customFormat="1" ht="15.75" hidden="1" x14ac:dyDescent="0.25">
      <c r="B35" s="720" t="s">
        <v>997</v>
      </c>
      <c r="C35" s="720">
        <v>1020</v>
      </c>
      <c r="D35" s="699" t="s">
        <v>922</v>
      </c>
      <c r="E35" s="700"/>
      <c r="F35" s="700"/>
      <c r="G35" s="724"/>
      <c r="H35" s="702"/>
      <c r="I35" s="701"/>
      <c r="J35" s="702"/>
      <c r="K35" s="726"/>
      <c r="L35" s="702"/>
      <c r="M35" s="707">
        <f>SUM(M33:M34)</f>
        <v>387176400</v>
      </c>
      <c r="N35" s="707" t="e">
        <f>SUM(N33:N34)</f>
        <v>#REF!</v>
      </c>
      <c r="O35" s="707"/>
      <c r="P35" s="869">
        <f>SUM(P33:P34)</f>
        <v>187479700</v>
      </c>
      <c r="Q35" s="700"/>
      <c r="R35" s="704"/>
      <c r="S35" s="742"/>
      <c r="T35" s="1148"/>
      <c r="U35" s="742"/>
      <c r="V35" s="705"/>
      <c r="W35" s="705"/>
      <c r="X35" s="722"/>
      <c r="Y35" s="722"/>
      <c r="Z35" s="722"/>
      <c r="AA35" s="722"/>
    </row>
    <row r="36" spans="1:28" hidden="1" x14ac:dyDescent="0.25">
      <c r="B36" s="1191" t="s">
        <v>1068</v>
      </c>
      <c r="C36" s="1191">
        <v>1029</v>
      </c>
      <c r="D36" s="976" t="s">
        <v>1085</v>
      </c>
      <c r="E36" s="976" t="s">
        <v>887</v>
      </c>
      <c r="F36" s="976"/>
      <c r="G36" s="1108">
        <v>40000000</v>
      </c>
      <c r="H36" s="974">
        <v>65700000</v>
      </c>
      <c r="I36" s="973">
        <v>20000000</v>
      </c>
      <c r="J36" s="974">
        <v>20000000</v>
      </c>
      <c r="K36" s="975">
        <v>15700000</v>
      </c>
      <c r="L36" s="974"/>
      <c r="M36" s="974">
        <f t="shared" ref="M36:M37" si="13">SUM(I36:L36)</f>
        <v>55700000</v>
      </c>
      <c r="N36" s="991" t="e">
        <f>IF(H36="",G36-M36-#REF!,H36-M36-#REF!)</f>
        <v>#REF!</v>
      </c>
      <c r="O36" s="991"/>
      <c r="P36" s="1013">
        <f t="shared" ref="P36:P53" si="14">IF($H36="",($G36-$M36),($H36-$M36))</f>
        <v>10000000</v>
      </c>
      <c r="Q36" s="976"/>
      <c r="R36" s="977"/>
      <c r="S36" s="974"/>
      <c r="T36" s="1147"/>
      <c r="U36" s="974"/>
      <c r="V36" s="976"/>
    </row>
    <row r="37" spans="1:28" hidden="1" x14ac:dyDescent="0.25">
      <c r="B37" s="1191" t="s">
        <v>1068</v>
      </c>
      <c r="C37" s="1191">
        <v>1029</v>
      </c>
      <c r="D37" s="976" t="s">
        <v>947</v>
      </c>
      <c r="E37" s="976"/>
      <c r="F37" s="976"/>
      <c r="G37" s="973">
        <v>8150000</v>
      </c>
      <c r="H37" s="974"/>
      <c r="I37" s="973">
        <f>Y37</f>
        <v>0</v>
      </c>
      <c r="J37" s="974"/>
      <c r="K37" s="975"/>
      <c r="L37" s="974"/>
      <c r="M37" s="974">
        <f t="shared" si="13"/>
        <v>0</v>
      </c>
      <c r="N37" s="991" t="e">
        <f>IF(H37="",G37-M37-#REF!,H37-M37-#REF!)</f>
        <v>#REF!</v>
      </c>
      <c r="O37" s="991"/>
      <c r="P37" s="1013">
        <f t="shared" si="14"/>
        <v>8150000</v>
      </c>
      <c r="Q37" s="976"/>
      <c r="R37" s="977"/>
      <c r="S37" s="974"/>
      <c r="T37" s="1147"/>
      <c r="U37" s="974"/>
      <c r="V37" s="976"/>
      <c r="X37" s="1000" t="s">
        <v>948</v>
      </c>
      <c r="Y37" s="1000">
        <f>SUM(Y36:Y36)</f>
        <v>0</v>
      </c>
    </row>
    <row r="38" spans="1:28" s="723" customFormat="1" ht="15.75" hidden="1" x14ac:dyDescent="0.25">
      <c r="B38" s="720" t="s">
        <v>997</v>
      </c>
      <c r="C38" s="720">
        <v>1029</v>
      </c>
      <c r="D38" s="699" t="s">
        <v>1068</v>
      </c>
      <c r="E38" s="700"/>
      <c r="F38" s="700"/>
      <c r="G38" s="724"/>
      <c r="H38" s="702"/>
      <c r="I38" s="711"/>
      <c r="J38" s="701"/>
      <c r="K38" s="726"/>
      <c r="L38" s="702"/>
      <c r="M38" s="707">
        <f>SUM(M36:M37)</f>
        <v>55700000</v>
      </c>
      <c r="N38" s="707" t="e">
        <f>SUM(N36:N37)</f>
        <v>#REF!</v>
      </c>
      <c r="O38" s="707"/>
      <c r="P38" s="869">
        <f>SUM(P36:P37)</f>
        <v>18150000</v>
      </c>
      <c r="Q38" s="700"/>
      <c r="R38" s="704"/>
      <c r="S38" s="742"/>
      <c r="T38" s="1148"/>
      <c r="U38" s="742"/>
      <c r="V38" s="705"/>
      <c r="W38" s="705"/>
      <c r="X38" s="722"/>
      <c r="Y38" s="722"/>
      <c r="Z38" s="722"/>
      <c r="AA38" s="722"/>
    </row>
    <row r="39" spans="1:28" s="687" customFormat="1" hidden="1" x14ac:dyDescent="0.25">
      <c r="A39" s="686"/>
      <c r="B39" s="1191" t="s">
        <v>1096</v>
      </c>
      <c r="C39" s="1191">
        <v>1017</v>
      </c>
      <c r="D39" s="976" t="s">
        <v>1399</v>
      </c>
      <c r="E39" s="976" t="s">
        <v>1400</v>
      </c>
      <c r="F39" s="976"/>
      <c r="G39" s="1014">
        <v>182235000</v>
      </c>
      <c r="H39" s="974"/>
      <c r="I39" s="1014">
        <v>54000000</v>
      </c>
      <c r="J39" s="974">
        <v>72000000</v>
      </c>
      <c r="K39" s="975"/>
      <c r="L39" s="974"/>
      <c r="M39" s="974">
        <f t="shared" ref="M39:M40" si="15">SUM(I39:L39)</f>
        <v>126000000</v>
      </c>
      <c r="N39" s="991"/>
      <c r="O39" s="991"/>
      <c r="P39" s="1013">
        <f t="shared" si="14"/>
        <v>56235000</v>
      </c>
      <c r="Q39" s="976"/>
      <c r="R39" s="977"/>
      <c r="S39" s="974"/>
      <c r="T39" s="1147"/>
      <c r="U39" s="974"/>
      <c r="V39" s="976"/>
      <c r="W39" s="686"/>
      <c r="AB39" s="686"/>
    </row>
    <row r="40" spans="1:28" s="687" customFormat="1" hidden="1" x14ac:dyDescent="0.25">
      <c r="A40" s="686"/>
      <c r="B40" s="1191" t="s">
        <v>1096</v>
      </c>
      <c r="C40" s="1191">
        <v>1017</v>
      </c>
      <c r="D40" s="976" t="s">
        <v>947</v>
      </c>
      <c r="E40" s="976"/>
      <c r="F40" s="976"/>
      <c r="G40" s="973">
        <v>14386000</v>
      </c>
      <c r="H40" s="974"/>
      <c r="I40" s="974" t="e">
        <f>Y40</f>
        <v>#REF!</v>
      </c>
      <c r="J40" s="974"/>
      <c r="K40" s="975"/>
      <c r="L40" s="974"/>
      <c r="M40" s="974" t="e">
        <f t="shared" si="15"/>
        <v>#REF!</v>
      </c>
      <c r="N40" s="991" t="e">
        <f>IF(H40="",G40-M40-#REF!,H40-M40-#REF!)</f>
        <v>#REF!</v>
      </c>
      <c r="O40" s="991"/>
      <c r="P40" s="1013" t="e">
        <f t="shared" si="14"/>
        <v>#REF!</v>
      </c>
      <c r="Q40" s="976"/>
      <c r="R40" s="977"/>
      <c r="S40" s="974"/>
      <c r="T40" s="1147"/>
      <c r="U40" s="974"/>
      <c r="V40" s="976"/>
      <c r="W40" s="686"/>
      <c r="X40" s="1007" t="s">
        <v>948</v>
      </c>
      <c r="Y40" s="1007" t="e">
        <f>SUM(#REF!)</f>
        <v>#REF!</v>
      </c>
      <c r="AB40" s="686"/>
    </row>
    <row r="41" spans="1:28" s="687" customFormat="1" ht="15.75" hidden="1" x14ac:dyDescent="0.25">
      <c r="A41" s="723"/>
      <c r="B41" s="720" t="s">
        <v>997</v>
      </c>
      <c r="C41" s="720">
        <v>1017</v>
      </c>
      <c r="D41" s="699" t="s">
        <v>1096</v>
      </c>
      <c r="E41" s="705"/>
      <c r="F41" s="705"/>
      <c r="G41" s="724"/>
      <c r="H41" s="702"/>
      <c r="I41" s="711"/>
      <c r="J41" s="701"/>
      <c r="K41" s="726"/>
      <c r="L41" s="702"/>
      <c r="M41" s="707" t="e">
        <f>SUM(M39:M40)</f>
        <v>#REF!</v>
      </c>
      <c r="N41" s="707" t="e">
        <f>SUM(N39:N40)</f>
        <v>#REF!</v>
      </c>
      <c r="O41" s="707"/>
      <c r="P41" s="869" t="e">
        <f>SUM(P39:P40)</f>
        <v>#REF!</v>
      </c>
      <c r="Q41" s="700"/>
      <c r="R41" s="704"/>
      <c r="S41" s="742"/>
      <c r="T41" s="1148"/>
      <c r="U41" s="742"/>
      <c r="V41" s="705"/>
      <c r="W41" s="686"/>
      <c r="AB41" s="686"/>
    </row>
    <row r="42" spans="1:28" s="687" customFormat="1" hidden="1" x14ac:dyDescent="0.25">
      <c r="A42" s="686"/>
      <c r="B42" s="1191" t="s">
        <v>1406</v>
      </c>
      <c r="C42" s="1191">
        <v>1051</v>
      </c>
      <c r="D42" s="976" t="s">
        <v>1416</v>
      </c>
      <c r="E42" s="976" t="s">
        <v>1110</v>
      </c>
      <c r="F42" s="976"/>
      <c r="G42" s="973">
        <v>192325540</v>
      </c>
      <c r="H42" s="974"/>
      <c r="I42" s="974">
        <v>57697662</v>
      </c>
      <c r="J42" s="974">
        <v>76930216</v>
      </c>
      <c r="K42" s="975"/>
      <c r="L42" s="974"/>
      <c r="M42" s="974">
        <f t="shared" ref="M42:M53" si="16">SUM(I42:L42)</f>
        <v>134627878</v>
      </c>
      <c r="N42" s="991"/>
      <c r="O42" s="991"/>
      <c r="P42" s="1013">
        <f t="shared" si="14"/>
        <v>57697662</v>
      </c>
      <c r="Q42" s="976"/>
      <c r="R42" s="977"/>
      <c r="S42" s="974"/>
      <c r="T42" s="1147"/>
      <c r="U42" s="974" t="s">
        <v>1417</v>
      </c>
      <c r="V42" s="976" t="s">
        <v>1323</v>
      </c>
      <c r="W42" s="686"/>
      <c r="X42" s="687" t="s">
        <v>1418</v>
      </c>
      <c r="Y42" s="687">
        <v>1120000</v>
      </c>
      <c r="AB42" s="686"/>
    </row>
    <row r="43" spans="1:28" s="687" customFormat="1" hidden="1" x14ac:dyDescent="0.25">
      <c r="A43" s="686"/>
      <c r="B43" s="1191" t="s">
        <v>1406</v>
      </c>
      <c r="C43" s="1191">
        <v>1051</v>
      </c>
      <c r="D43" s="976" t="s">
        <v>1419</v>
      </c>
      <c r="E43" s="976" t="s">
        <v>1420</v>
      </c>
      <c r="F43" s="976"/>
      <c r="G43" s="973">
        <v>147466000</v>
      </c>
      <c r="H43" s="974">
        <v>124267000</v>
      </c>
      <c r="I43" s="974">
        <v>58986400</v>
      </c>
      <c r="J43" s="974">
        <v>65280600</v>
      </c>
      <c r="K43" s="975"/>
      <c r="L43" s="974"/>
      <c r="M43" s="974">
        <f t="shared" si="16"/>
        <v>124267000</v>
      </c>
      <c r="N43" s="991"/>
      <c r="O43" s="991"/>
      <c r="P43" s="1013">
        <f t="shared" si="14"/>
        <v>0</v>
      </c>
      <c r="Q43" s="976"/>
      <c r="R43" s="977"/>
      <c r="S43" s="974"/>
      <c r="T43" s="1147"/>
      <c r="U43" s="974"/>
      <c r="V43" s="976"/>
      <c r="W43" s="686"/>
      <c r="X43" s="687" t="s">
        <v>1421</v>
      </c>
      <c r="Y43" s="687">
        <v>2142000</v>
      </c>
      <c r="AB43" s="686"/>
    </row>
    <row r="44" spans="1:28" hidden="1" x14ac:dyDescent="0.25">
      <c r="B44" s="1191" t="s">
        <v>1406</v>
      </c>
      <c r="C44" s="1191">
        <v>1051</v>
      </c>
      <c r="D44" s="976" t="s">
        <v>1422</v>
      </c>
      <c r="E44" s="976" t="s">
        <v>1423</v>
      </c>
      <c r="F44" s="976"/>
      <c r="G44" s="973">
        <v>137988095</v>
      </c>
      <c r="H44" s="974"/>
      <c r="I44" s="974">
        <v>41396428</v>
      </c>
      <c r="J44" s="974">
        <v>55195238</v>
      </c>
      <c r="K44" s="975"/>
      <c r="L44" s="974"/>
      <c r="M44" s="974">
        <f t="shared" si="16"/>
        <v>96591666</v>
      </c>
      <c r="N44" s="991"/>
      <c r="O44" s="991"/>
      <c r="P44" s="1013">
        <f t="shared" si="14"/>
        <v>41396429</v>
      </c>
      <c r="Q44" s="976"/>
      <c r="R44" s="977"/>
      <c r="S44" s="974"/>
      <c r="T44" s="1147"/>
      <c r="U44" s="974"/>
      <c r="V44" s="976"/>
    </row>
    <row r="45" spans="1:28" hidden="1" x14ac:dyDescent="0.25">
      <c r="B45" s="1191" t="s">
        <v>1406</v>
      </c>
      <c r="C45" s="1191">
        <v>1051</v>
      </c>
      <c r="D45" s="976" t="s">
        <v>1424</v>
      </c>
      <c r="E45" s="976" t="s">
        <v>1425</v>
      </c>
      <c r="F45" s="976"/>
      <c r="G45" s="973">
        <v>95502000</v>
      </c>
      <c r="H45" s="974"/>
      <c r="I45" s="974">
        <v>47751000</v>
      </c>
      <c r="J45" s="974"/>
      <c r="K45" s="975"/>
      <c r="L45" s="974"/>
      <c r="M45" s="974">
        <f t="shared" si="16"/>
        <v>47751000</v>
      </c>
      <c r="N45" s="991"/>
      <c r="O45" s="991"/>
      <c r="P45" s="1013">
        <f t="shared" si="14"/>
        <v>47751000</v>
      </c>
      <c r="Q45" s="976"/>
      <c r="R45" s="977"/>
      <c r="S45" s="974"/>
      <c r="T45" s="1147"/>
      <c r="U45" s="974"/>
      <c r="V45" s="976" t="s">
        <v>1323</v>
      </c>
    </row>
    <row r="46" spans="1:28" hidden="1" x14ac:dyDescent="0.25">
      <c r="B46" s="1191" t="s">
        <v>1406</v>
      </c>
      <c r="C46" s="1191">
        <v>1051</v>
      </c>
      <c r="D46" s="976" t="s">
        <v>1429</v>
      </c>
      <c r="E46" s="976" t="s">
        <v>1430</v>
      </c>
      <c r="F46" s="976"/>
      <c r="G46" s="973">
        <v>213750000</v>
      </c>
      <c r="H46" s="974"/>
      <c r="I46" s="974">
        <v>64125000</v>
      </c>
      <c r="J46" s="974">
        <v>85500000</v>
      </c>
      <c r="K46" s="975"/>
      <c r="L46" s="974"/>
      <c r="M46" s="974">
        <f t="shared" si="16"/>
        <v>149625000</v>
      </c>
      <c r="N46" s="991"/>
      <c r="O46" s="991"/>
      <c r="P46" s="1013">
        <f t="shared" si="14"/>
        <v>64125000</v>
      </c>
      <c r="Q46" s="976"/>
      <c r="R46" s="977"/>
      <c r="S46" s="974"/>
      <c r="T46" s="1147"/>
      <c r="U46" s="974"/>
      <c r="V46" s="976"/>
    </row>
    <row r="47" spans="1:28" hidden="1" x14ac:dyDescent="0.25">
      <c r="B47" s="1191" t="s">
        <v>1406</v>
      </c>
      <c r="C47" s="1191">
        <v>1051</v>
      </c>
      <c r="D47" s="976" t="s">
        <v>1431</v>
      </c>
      <c r="E47" s="976" t="s">
        <v>1432</v>
      </c>
      <c r="F47" s="976"/>
      <c r="G47" s="973">
        <v>8580000</v>
      </c>
      <c r="H47" s="974"/>
      <c r="I47" s="974">
        <v>4290000</v>
      </c>
      <c r="J47" s="974"/>
      <c r="K47" s="975"/>
      <c r="L47" s="974"/>
      <c r="M47" s="974">
        <f t="shared" si="16"/>
        <v>4290000</v>
      </c>
      <c r="N47" s="991"/>
      <c r="O47" s="991"/>
      <c r="P47" s="1013">
        <f t="shared" si="14"/>
        <v>4290000</v>
      </c>
      <c r="Q47" s="976"/>
      <c r="R47" s="977"/>
      <c r="S47" s="974"/>
      <c r="T47" s="1147"/>
      <c r="U47" s="974"/>
      <c r="V47" s="976" t="s">
        <v>1323</v>
      </c>
    </row>
    <row r="48" spans="1:28" hidden="1" x14ac:dyDescent="0.25">
      <c r="B48" s="1191" t="s">
        <v>1406</v>
      </c>
      <c r="C48" s="1191">
        <v>1051</v>
      </c>
      <c r="D48" s="976" t="s">
        <v>1433</v>
      </c>
      <c r="E48" s="976" t="s">
        <v>887</v>
      </c>
      <c r="F48" s="976"/>
      <c r="G48" s="973">
        <v>24675000</v>
      </c>
      <c r="H48" s="974"/>
      <c r="I48" s="974">
        <v>7402500</v>
      </c>
      <c r="J48" s="974">
        <v>9870000</v>
      </c>
      <c r="K48" s="975"/>
      <c r="L48" s="974"/>
      <c r="M48" s="974">
        <f t="shared" si="16"/>
        <v>17272500</v>
      </c>
      <c r="N48" s="991"/>
      <c r="O48" s="991"/>
      <c r="P48" s="1013">
        <f t="shared" si="14"/>
        <v>7402500</v>
      </c>
      <c r="Q48" s="976"/>
      <c r="R48" s="977"/>
      <c r="S48" s="974"/>
      <c r="T48" s="1147"/>
      <c r="U48" s="974"/>
      <c r="V48" s="976"/>
    </row>
    <row r="49" spans="1:28" hidden="1" x14ac:dyDescent="0.25">
      <c r="B49" s="1191" t="s">
        <v>1406</v>
      </c>
      <c r="C49" s="1191">
        <v>1051</v>
      </c>
      <c r="D49" s="976" t="s">
        <v>1438</v>
      </c>
      <c r="E49" s="976" t="s">
        <v>1400</v>
      </c>
      <c r="F49" s="976"/>
      <c r="G49" s="973">
        <v>166230000</v>
      </c>
      <c r="H49" s="974"/>
      <c r="I49" s="974">
        <v>50000000</v>
      </c>
      <c r="J49" s="974">
        <v>65000000</v>
      </c>
      <c r="K49" s="975"/>
      <c r="L49" s="974"/>
      <c r="M49" s="974">
        <f t="shared" si="16"/>
        <v>115000000</v>
      </c>
      <c r="N49" s="991"/>
      <c r="O49" s="991"/>
      <c r="P49" s="1013">
        <f t="shared" si="14"/>
        <v>51230000</v>
      </c>
      <c r="Q49" s="976"/>
      <c r="R49" s="977"/>
      <c r="S49" s="974"/>
      <c r="T49" s="1147"/>
      <c r="U49" s="974"/>
      <c r="V49" s="976"/>
    </row>
    <row r="50" spans="1:28" hidden="1" x14ac:dyDescent="0.25">
      <c r="B50" s="1191" t="s">
        <v>1406</v>
      </c>
      <c r="C50" s="1191">
        <v>1051</v>
      </c>
      <c r="D50" s="976" t="s">
        <v>1268</v>
      </c>
      <c r="E50" s="976" t="s">
        <v>1118</v>
      </c>
      <c r="F50" s="976"/>
      <c r="G50" s="973">
        <v>167531000</v>
      </c>
      <c r="H50" s="974"/>
      <c r="I50" s="974">
        <v>50259300</v>
      </c>
      <c r="J50" s="974">
        <v>67012400</v>
      </c>
      <c r="K50" s="975"/>
      <c r="L50" s="974"/>
      <c r="M50" s="974">
        <f t="shared" si="16"/>
        <v>117271700</v>
      </c>
      <c r="N50" s="991"/>
      <c r="O50" s="991"/>
      <c r="P50" s="1013">
        <f t="shared" si="14"/>
        <v>50259300</v>
      </c>
      <c r="Q50" s="976"/>
      <c r="R50" s="977"/>
      <c r="S50" s="974"/>
      <c r="T50" s="1147"/>
      <c r="U50" s="974"/>
      <c r="V50" s="976"/>
    </row>
    <row r="51" spans="1:28" hidden="1" x14ac:dyDescent="0.25">
      <c r="B51" s="1191" t="s">
        <v>1406</v>
      </c>
      <c r="C51" s="1191">
        <v>1051</v>
      </c>
      <c r="D51" s="976" t="s">
        <v>1444</v>
      </c>
      <c r="E51" s="976" t="s">
        <v>1445</v>
      </c>
      <c r="F51" s="976"/>
      <c r="G51" s="973">
        <v>82500000</v>
      </c>
      <c r="H51" s="974"/>
      <c r="I51" s="974">
        <v>33000000</v>
      </c>
      <c r="J51" s="974"/>
      <c r="K51" s="975"/>
      <c r="L51" s="974"/>
      <c r="M51" s="974">
        <f t="shared" si="16"/>
        <v>33000000</v>
      </c>
      <c r="N51" s="991"/>
      <c r="O51" s="991"/>
      <c r="P51" s="1013">
        <f t="shared" si="14"/>
        <v>49500000</v>
      </c>
      <c r="Q51" s="976"/>
      <c r="R51" s="977"/>
      <c r="S51" s="974"/>
      <c r="T51" s="1147"/>
      <c r="U51" s="974"/>
      <c r="V51" s="976" t="s">
        <v>1323</v>
      </c>
    </row>
    <row r="52" spans="1:28" hidden="1" x14ac:dyDescent="0.25">
      <c r="B52" s="1191" t="s">
        <v>1406</v>
      </c>
      <c r="C52" s="1191">
        <v>1051</v>
      </c>
      <c r="D52" s="976" t="s">
        <v>1447</v>
      </c>
      <c r="E52" s="976" t="s">
        <v>1266</v>
      </c>
      <c r="F52" s="976"/>
      <c r="G52" s="973">
        <v>26180000</v>
      </c>
      <c r="H52" s="974"/>
      <c r="I52" s="974">
        <v>7854000</v>
      </c>
      <c r="J52" s="974">
        <v>10472000</v>
      </c>
      <c r="K52" s="975"/>
      <c r="L52" s="974"/>
      <c r="M52" s="974">
        <f t="shared" si="16"/>
        <v>18326000</v>
      </c>
      <c r="N52" s="991"/>
      <c r="O52" s="991"/>
      <c r="P52" s="1013">
        <f t="shared" si="14"/>
        <v>7854000</v>
      </c>
      <c r="Q52" s="976"/>
      <c r="R52" s="977"/>
      <c r="S52" s="974"/>
      <c r="T52" s="1147"/>
      <c r="U52" s="974"/>
      <c r="V52" s="976"/>
    </row>
    <row r="53" spans="1:28" s="687" customFormat="1" hidden="1" x14ac:dyDescent="0.25">
      <c r="A53" s="686"/>
      <c r="B53" s="1191" t="s">
        <v>1406</v>
      </c>
      <c r="C53" s="1191">
        <v>1051</v>
      </c>
      <c r="D53" s="976" t="s">
        <v>1447</v>
      </c>
      <c r="E53" s="976" t="s">
        <v>1266</v>
      </c>
      <c r="F53" s="976"/>
      <c r="G53" s="973">
        <v>80920000</v>
      </c>
      <c r="H53" s="974"/>
      <c r="I53" s="974">
        <v>24276000</v>
      </c>
      <c r="J53" s="974">
        <v>32368000</v>
      </c>
      <c r="K53" s="975"/>
      <c r="L53" s="974"/>
      <c r="M53" s="974">
        <f t="shared" si="16"/>
        <v>56644000</v>
      </c>
      <c r="N53" s="991"/>
      <c r="O53" s="991"/>
      <c r="P53" s="1013">
        <f t="shared" si="14"/>
        <v>24276000</v>
      </c>
      <c r="Q53" s="976"/>
      <c r="R53" s="977"/>
      <c r="S53" s="974"/>
      <c r="T53" s="1147"/>
      <c r="U53" s="974"/>
      <c r="V53" s="976"/>
      <c r="W53" s="686"/>
      <c r="AB53" s="686"/>
    </row>
    <row r="54" spans="1:28" s="687" customFormat="1" ht="15.75" hidden="1" x14ac:dyDescent="0.25">
      <c r="A54" s="723"/>
      <c r="B54" s="720" t="s">
        <v>997</v>
      </c>
      <c r="C54" s="720">
        <v>1051</v>
      </c>
      <c r="D54" s="699" t="s">
        <v>1126</v>
      </c>
      <c r="E54" s="700"/>
      <c r="F54" s="700"/>
      <c r="G54" s="724"/>
      <c r="H54" s="702"/>
      <c r="I54" s="711"/>
      <c r="J54" s="701"/>
      <c r="K54" s="726"/>
      <c r="L54" s="702"/>
      <c r="M54" s="707">
        <f>SUM(M42:M53)</f>
        <v>914666744</v>
      </c>
      <c r="N54" s="707" t="e">
        <f>SUM(#REF!)</f>
        <v>#REF!</v>
      </c>
      <c r="O54" s="707"/>
      <c r="P54" s="869">
        <f>SUM(P42:P53)</f>
        <v>405781891</v>
      </c>
      <c r="Q54" s="700"/>
      <c r="R54" s="704"/>
      <c r="S54" s="742"/>
      <c r="T54" s="1148"/>
      <c r="U54" s="742"/>
      <c r="V54" s="705"/>
      <c r="W54" s="686"/>
      <c r="AB54" s="686"/>
    </row>
    <row r="55" spans="1:28" ht="15.75" hidden="1" x14ac:dyDescent="0.25">
      <c r="A55" s="693"/>
      <c r="B55" s="1191" t="s">
        <v>643</v>
      </c>
      <c r="C55" s="1191">
        <v>1017</v>
      </c>
      <c r="D55" s="985" t="s">
        <v>1483</v>
      </c>
      <c r="E55" s="985" t="s">
        <v>1484</v>
      </c>
      <c r="F55" s="985"/>
      <c r="G55" s="986">
        <v>32747440</v>
      </c>
      <c r="H55" s="987"/>
      <c r="I55" s="987">
        <v>16373720</v>
      </c>
      <c r="J55" s="987"/>
      <c r="K55" s="988"/>
      <c r="L55" s="987"/>
      <c r="M55" s="1008">
        <f t="shared" ref="M55:M57" si="17">SUM(I55:L55)</f>
        <v>16373720</v>
      </c>
      <c r="N55" s="989"/>
      <c r="O55" s="989"/>
      <c r="P55" s="1013">
        <f t="shared" ref="P55:P57" si="18">IF($H55="",($G55-$M55),($H55-$M55))</f>
        <v>16373720</v>
      </c>
      <c r="Q55" s="1010"/>
      <c r="R55" s="990"/>
      <c r="S55" s="987"/>
      <c r="T55" s="1152"/>
      <c r="U55" s="987" t="s">
        <v>1417</v>
      </c>
      <c r="V55" s="985" t="s">
        <v>1323</v>
      </c>
    </row>
    <row r="56" spans="1:28" ht="15.75" hidden="1" x14ac:dyDescent="0.25">
      <c r="A56" s="693"/>
      <c r="B56" s="1191" t="s">
        <v>643</v>
      </c>
      <c r="C56" s="1191">
        <v>1017</v>
      </c>
      <c r="D56" s="985" t="s">
        <v>1485</v>
      </c>
      <c r="E56" s="985" t="s">
        <v>1486</v>
      </c>
      <c r="F56" s="985"/>
      <c r="G56" s="986">
        <v>40260000</v>
      </c>
      <c r="H56" s="987"/>
      <c r="I56" s="987">
        <v>28182000</v>
      </c>
      <c r="J56" s="987"/>
      <c r="K56" s="988"/>
      <c r="L56" s="987"/>
      <c r="M56" s="1008">
        <f t="shared" si="17"/>
        <v>28182000</v>
      </c>
      <c r="N56" s="989"/>
      <c r="O56" s="989"/>
      <c r="P56" s="1013">
        <f t="shared" si="18"/>
        <v>12078000</v>
      </c>
      <c r="Q56" s="1010"/>
      <c r="R56" s="990"/>
      <c r="S56" s="987"/>
      <c r="T56" s="1152"/>
      <c r="U56" s="987" t="s">
        <v>1417</v>
      </c>
      <c r="V56" s="985" t="s">
        <v>1487</v>
      </c>
    </row>
    <row r="57" spans="1:28" s="687" customFormat="1" hidden="1" x14ac:dyDescent="0.25">
      <c r="A57" s="693"/>
      <c r="B57" s="1191" t="s">
        <v>643</v>
      </c>
      <c r="C57" s="1191">
        <v>1017</v>
      </c>
      <c r="D57" s="976" t="s">
        <v>947</v>
      </c>
      <c r="E57" s="976"/>
      <c r="F57" s="976"/>
      <c r="G57" s="973" t="e">
        <f>Y57</f>
        <v>#REF!</v>
      </c>
      <c r="H57" s="974"/>
      <c r="I57" s="974">
        <v>439000</v>
      </c>
      <c r="J57" s="974">
        <v>590000</v>
      </c>
      <c r="K57" s="975">
        <v>840000</v>
      </c>
      <c r="L57" s="974"/>
      <c r="M57" s="1008">
        <f t="shared" si="17"/>
        <v>1869000</v>
      </c>
      <c r="N57" s="991" t="e">
        <f>IF(H57="",G57-M57-#REF!,H57-M57-#REF!)</f>
        <v>#REF!</v>
      </c>
      <c r="O57" s="991"/>
      <c r="P57" s="1013" t="e">
        <f t="shared" si="18"/>
        <v>#REF!</v>
      </c>
      <c r="Q57" s="1011"/>
      <c r="R57" s="977"/>
      <c r="S57" s="974"/>
      <c r="T57" s="1147"/>
      <c r="U57" s="974"/>
      <c r="V57" s="976"/>
      <c r="W57" s="686"/>
      <c r="X57" s="1000" t="s">
        <v>948</v>
      </c>
      <c r="Y57" s="1000" t="e">
        <f>SUM(#REF!)</f>
        <v>#REF!</v>
      </c>
      <c r="AB57" s="686"/>
    </row>
    <row r="58" spans="1:28" s="687" customFormat="1" ht="15.75" hidden="1" x14ac:dyDescent="0.25">
      <c r="A58" s="723"/>
      <c r="B58" s="999" t="s">
        <v>997</v>
      </c>
      <c r="C58" s="999">
        <v>1017</v>
      </c>
      <c r="D58" s="999" t="s">
        <v>643</v>
      </c>
      <c r="E58" s="992"/>
      <c r="F58" s="992"/>
      <c r="G58" s="993"/>
      <c r="H58" s="994"/>
      <c r="I58" s="994"/>
      <c r="J58" s="994"/>
      <c r="K58" s="995"/>
      <c r="L58" s="994"/>
      <c r="M58" s="1009">
        <f>SUM(M55:M57)</f>
        <v>46424720</v>
      </c>
      <c r="N58" s="996" t="e">
        <f>SUM(N55:N57)</f>
        <v>#REF!</v>
      </c>
      <c r="O58" s="996"/>
      <c r="P58" s="997" t="e">
        <f>SUM(P55:P57)</f>
        <v>#REF!</v>
      </c>
      <c r="Q58" s="1012"/>
      <c r="R58" s="998"/>
      <c r="S58" s="994"/>
      <c r="T58" s="1153"/>
      <c r="U58" s="994"/>
      <c r="V58" s="992"/>
      <c r="W58" s="686"/>
      <c r="AB58" s="686"/>
    </row>
    <row r="59" spans="1:28" s="687" customFormat="1" hidden="1" x14ac:dyDescent="0.25">
      <c r="A59" s="686">
        <v>26</v>
      </c>
      <c r="B59" s="1191" t="s">
        <v>1491</v>
      </c>
      <c r="C59" s="1191">
        <v>1017</v>
      </c>
      <c r="D59" s="976" t="s">
        <v>1117</v>
      </c>
      <c r="E59" s="979" t="s">
        <v>1118</v>
      </c>
      <c r="F59" s="979"/>
      <c r="G59" s="980">
        <v>500939941</v>
      </c>
      <c r="H59" s="1310">
        <v>576341000</v>
      </c>
      <c r="I59" s="981">
        <v>136272582</v>
      </c>
      <c r="J59" s="981">
        <v>181696776</v>
      </c>
      <c r="K59" s="982"/>
      <c r="L59" s="981"/>
      <c r="M59" s="1008">
        <f>SUM(I59:L59)</f>
        <v>317969358</v>
      </c>
      <c r="N59" s="976"/>
      <c r="O59" s="690"/>
      <c r="P59" s="1312">
        <f>H59-M59-M60</f>
        <v>149409642</v>
      </c>
      <c r="Q59" s="1006"/>
      <c r="R59" s="984"/>
      <c r="S59" s="981"/>
      <c r="T59" s="1154"/>
      <c r="U59" s="981"/>
      <c r="V59" s="1314">
        <f>H59*5%</f>
        <v>28817050</v>
      </c>
      <c r="W59" s="686"/>
      <c r="X59" s="687" t="s">
        <v>1243</v>
      </c>
      <c r="Y59" s="687">
        <v>240000</v>
      </c>
      <c r="AB59" s="686"/>
    </row>
    <row r="60" spans="1:28" s="687" customFormat="1" hidden="1" x14ac:dyDescent="0.25">
      <c r="A60" s="686"/>
      <c r="B60" s="1191" t="s">
        <v>1491</v>
      </c>
      <c r="C60" s="1191">
        <v>1017</v>
      </c>
      <c r="D60" s="976" t="s">
        <v>1492</v>
      </c>
      <c r="E60" s="972" t="s">
        <v>1118</v>
      </c>
      <c r="F60" s="972"/>
      <c r="G60" s="973">
        <v>108962000</v>
      </c>
      <c r="H60" s="1311"/>
      <c r="I60" s="974"/>
      <c r="J60" s="974">
        <v>108962000</v>
      </c>
      <c r="K60" s="975"/>
      <c r="L60" s="974"/>
      <c r="M60" s="1008">
        <f t="shared" ref="M60" si="19">SUM(I60:L60)</f>
        <v>108962000</v>
      </c>
      <c r="N60" s="976"/>
      <c r="O60" s="983"/>
      <c r="P60" s="1313"/>
      <c r="Q60" s="1011"/>
      <c r="R60" s="977"/>
      <c r="S60" s="974"/>
      <c r="T60" s="1147"/>
      <c r="U60" s="974"/>
      <c r="V60" s="1315"/>
      <c r="W60" s="686"/>
      <c r="X60" s="687" t="s">
        <v>1244</v>
      </c>
      <c r="Y60" s="687">
        <v>840000</v>
      </c>
      <c r="AB60" s="686"/>
    </row>
    <row r="61" spans="1:28" s="687" customFormat="1" hidden="1" x14ac:dyDescent="0.25">
      <c r="A61" s="686"/>
      <c r="B61" s="1191" t="s">
        <v>1491</v>
      </c>
      <c r="C61" s="1191">
        <v>1017</v>
      </c>
      <c r="D61" s="976" t="s">
        <v>1512</v>
      </c>
      <c r="E61" s="985" t="s">
        <v>521</v>
      </c>
      <c r="F61" s="1324"/>
      <c r="G61" s="980">
        <v>26905000</v>
      </c>
      <c r="H61" s="1002"/>
      <c r="I61" s="1003">
        <v>9000000</v>
      </c>
      <c r="J61" s="981">
        <v>13400000</v>
      </c>
      <c r="K61" s="982"/>
      <c r="L61" s="1002"/>
      <c r="M61" s="1008">
        <f t="shared" ref="M61:M62" si="20">SUM(I61:L61)</f>
        <v>22400000</v>
      </c>
      <c r="N61" s="976"/>
      <c r="O61" s="976"/>
      <c r="P61" s="1013">
        <f t="shared" ref="P61:P62" si="21">IF($H61="",($G61-$M61),($H61-$M61))</f>
        <v>4505000</v>
      </c>
      <c r="Q61" s="1004"/>
      <c r="R61" s="984"/>
      <c r="S61" s="1005"/>
      <c r="T61" s="1155"/>
      <c r="U61" s="1005"/>
      <c r="V61" s="1006"/>
      <c r="W61" s="686"/>
      <c r="X61" s="686"/>
      <c r="Y61" s="686"/>
      <c r="AB61" s="686"/>
    </row>
    <row r="62" spans="1:28" s="687" customFormat="1" hidden="1" x14ac:dyDescent="0.25">
      <c r="A62" s="686"/>
      <c r="B62" s="1191" t="s">
        <v>1491</v>
      </c>
      <c r="C62" s="1191">
        <v>1017</v>
      </c>
      <c r="D62" s="976" t="s">
        <v>1513</v>
      </c>
      <c r="E62" s="1047" t="s">
        <v>1514</v>
      </c>
      <c r="F62" s="1047"/>
      <c r="G62" s="980">
        <v>400000000</v>
      </c>
      <c r="H62" s="1002"/>
      <c r="I62" s="1003">
        <v>160000000</v>
      </c>
      <c r="J62" s="981"/>
      <c r="K62" s="982"/>
      <c r="L62" s="1002"/>
      <c r="M62" s="1008">
        <f t="shared" si="20"/>
        <v>160000000</v>
      </c>
      <c r="N62" s="976"/>
      <c r="O62" s="976"/>
      <c r="P62" s="1013">
        <f t="shared" si="21"/>
        <v>240000000</v>
      </c>
      <c r="Q62" s="1004"/>
      <c r="R62" s="984"/>
      <c r="S62" s="1005"/>
      <c r="T62" s="1155"/>
      <c r="U62" s="1005"/>
      <c r="V62" s="1006"/>
      <c r="W62" s="686"/>
      <c r="X62" s="686"/>
      <c r="Y62" s="686"/>
      <c r="AB62" s="686"/>
    </row>
    <row r="63" spans="1:28" s="687" customFormat="1" ht="15.75" hidden="1" x14ac:dyDescent="0.25">
      <c r="A63" s="723"/>
      <c r="B63" s="999" t="s">
        <v>997</v>
      </c>
      <c r="C63" s="748">
        <v>1017</v>
      </c>
      <c r="D63" s="748" t="s">
        <v>1542</v>
      </c>
      <c r="E63" s="700"/>
      <c r="F63" s="700"/>
      <c r="G63" s="724"/>
      <c r="H63" s="702"/>
      <c r="I63" s="711"/>
      <c r="J63" s="701"/>
      <c r="K63" s="726"/>
      <c r="L63" s="702"/>
      <c r="M63" s="735">
        <f>SUM(M59:M62)</f>
        <v>609331358</v>
      </c>
      <c r="N63" s="996" t="e">
        <f>SUM(N57:N60)</f>
        <v>#REF!</v>
      </c>
      <c r="O63" s="996"/>
      <c r="P63" s="997">
        <f>SUM(P59:P62)</f>
        <v>393914642</v>
      </c>
      <c r="Q63" s="700"/>
      <c r="R63" s="704"/>
      <c r="S63" s="742"/>
      <c r="T63" s="1148"/>
      <c r="U63" s="742"/>
      <c r="V63" s="705"/>
      <c r="W63" s="686"/>
      <c r="AB63" s="686"/>
    </row>
    <row r="64" spans="1:28" s="687" customFormat="1" ht="15.75" hidden="1" x14ac:dyDescent="0.25">
      <c r="A64" s="723"/>
      <c r="B64" s="720" t="s">
        <v>997</v>
      </c>
      <c r="C64" s="720">
        <v>1024</v>
      </c>
      <c r="D64" s="699" t="s">
        <v>1550</v>
      </c>
      <c r="E64" s="992"/>
      <c r="F64" s="992"/>
      <c r="G64" s="993"/>
      <c r="H64" s="994"/>
      <c r="I64" s="994"/>
      <c r="J64" s="994"/>
      <c r="K64" s="995"/>
      <c r="L64" s="994"/>
      <c r="M64" s="735" t="e">
        <f>SUM(#REF!)</f>
        <v>#REF!</v>
      </c>
      <c r="N64" s="992"/>
      <c r="O64" s="992"/>
      <c r="P64" s="1017" t="e">
        <f>SUM(#REF!)</f>
        <v>#REF!</v>
      </c>
      <c r="Q64" s="992"/>
      <c r="R64" s="998"/>
      <c r="S64" s="994"/>
      <c r="T64" s="1153"/>
      <c r="U64" s="994"/>
      <c r="V64" s="992"/>
      <c r="W64" s="686"/>
      <c r="AB64" s="686"/>
    </row>
    <row r="65" spans="1:28" s="687" customFormat="1" hidden="1" x14ac:dyDescent="0.25">
      <c r="A65" s="686"/>
      <c r="B65" s="1112" t="s">
        <v>1551</v>
      </c>
      <c r="C65" s="1015">
        <v>1049</v>
      </c>
      <c r="D65" s="985" t="s">
        <v>1556</v>
      </c>
      <c r="E65" s="985" t="s">
        <v>1557</v>
      </c>
      <c r="F65" s="985"/>
      <c r="G65" s="986">
        <v>88096360</v>
      </c>
      <c r="H65" s="987"/>
      <c r="I65" s="987">
        <v>61667452</v>
      </c>
      <c r="J65" s="987"/>
      <c r="K65" s="988"/>
      <c r="L65" s="987"/>
      <c r="M65" s="974">
        <f t="shared" ref="M65:M67" si="22">SUM(I65:L65)</f>
        <v>61667452</v>
      </c>
      <c r="N65" s="985"/>
      <c r="O65" s="985"/>
      <c r="P65" s="1013">
        <f t="shared" ref="P65:P67" si="23">IF($H65="",($G65-$M65),($H65-$M65))</f>
        <v>26428908</v>
      </c>
      <c r="Q65" s="985"/>
      <c r="R65" s="990"/>
      <c r="S65" s="987"/>
      <c r="T65" s="1152"/>
      <c r="U65" s="987"/>
      <c r="V65" s="985" t="s">
        <v>1323</v>
      </c>
      <c r="W65" s="686"/>
      <c r="X65" s="687" t="s">
        <v>1498</v>
      </c>
      <c r="Y65" s="687">
        <v>5538000</v>
      </c>
      <c r="AB65" s="686"/>
    </row>
    <row r="66" spans="1:28" s="687" customFormat="1" hidden="1" x14ac:dyDescent="0.25">
      <c r="A66" s="686"/>
      <c r="B66" s="1112" t="s">
        <v>1551</v>
      </c>
      <c r="C66" s="1015">
        <v>1049</v>
      </c>
      <c r="D66" s="985" t="s">
        <v>1563</v>
      </c>
      <c r="E66" s="985" t="s">
        <v>1118</v>
      </c>
      <c r="F66" s="985"/>
      <c r="G66" s="986">
        <v>71730000</v>
      </c>
      <c r="H66" s="987">
        <v>90200000</v>
      </c>
      <c r="I66" s="987">
        <v>35865000</v>
      </c>
      <c r="J66" s="987">
        <v>49825000</v>
      </c>
      <c r="K66" s="988"/>
      <c r="L66" s="987"/>
      <c r="M66" s="974">
        <f t="shared" si="22"/>
        <v>85690000</v>
      </c>
      <c r="N66" s="985"/>
      <c r="O66" s="985"/>
      <c r="P66" s="1013">
        <f t="shared" si="23"/>
        <v>4510000</v>
      </c>
      <c r="Q66" s="985"/>
      <c r="R66" s="990"/>
      <c r="S66" s="987"/>
      <c r="T66" s="1152"/>
      <c r="U66" s="987"/>
      <c r="V66" s="1104">
        <v>4510000</v>
      </c>
      <c r="W66" s="686"/>
      <c r="AB66" s="686"/>
    </row>
    <row r="67" spans="1:28" s="687" customFormat="1" hidden="1" x14ac:dyDescent="0.25">
      <c r="A67" s="686"/>
      <c r="B67" s="1112" t="s">
        <v>1551</v>
      </c>
      <c r="C67" s="1015">
        <v>1049</v>
      </c>
      <c r="D67" s="976" t="s">
        <v>947</v>
      </c>
      <c r="E67" s="985"/>
      <c r="F67" s="985"/>
      <c r="G67" s="986">
        <f>Y67</f>
        <v>5538000</v>
      </c>
      <c r="H67" s="987"/>
      <c r="I67" s="987">
        <v>3548500</v>
      </c>
      <c r="J67" s="987">
        <v>1580000</v>
      </c>
      <c r="K67" s="988">
        <v>5538000</v>
      </c>
      <c r="L67" s="987">
        <f>2553000+1180000</f>
        <v>3733000</v>
      </c>
      <c r="M67" s="974">
        <f t="shared" si="22"/>
        <v>14399500</v>
      </c>
      <c r="N67" s="985"/>
      <c r="O67" s="985"/>
      <c r="P67" s="1013">
        <f t="shared" si="23"/>
        <v>-8861500</v>
      </c>
      <c r="Q67" s="985"/>
      <c r="R67" s="990"/>
      <c r="S67" s="987"/>
      <c r="T67" s="1152"/>
      <c r="U67" s="987"/>
      <c r="V67" s="985"/>
      <c r="W67" s="686"/>
      <c r="X67" s="1000" t="s">
        <v>948</v>
      </c>
      <c r="Y67" s="1000">
        <f>SUM(Y65:Y66)</f>
        <v>5538000</v>
      </c>
      <c r="AB67" s="686"/>
    </row>
    <row r="68" spans="1:28" s="687" customFormat="1" ht="15.75" hidden="1" x14ac:dyDescent="0.25">
      <c r="A68" s="723"/>
      <c r="B68" s="720" t="s">
        <v>997</v>
      </c>
      <c r="C68" s="720">
        <v>1049</v>
      </c>
      <c r="D68" s="699" t="s">
        <v>1551</v>
      </c>
      <c r="E68" s="706"/>
      <c r="F68" s="706"/>
      <c r="G68" s="724"/>
      <c r="H68" s="701"/>
      <c r="I68" s="701"/>
      <c r="J68" s="701"/>
      <c r="K68" s="726"/>
      <c r="L68" s="701"/>
      <c r="M68" s="735">
        <f>SUM(M65:M67)</f>
        <v>161756952</v>
      </c>
      <c r="N68" s="706"/>
      <c r="O68" s="706"/>
      <c r="P68" s="1042">
        <f>SUM(P65:P67)</f>
        <v>22077408</v>
      </c>
      <c r="Q68" s="706"/>
      <c r="R68" s="704"/>
      <c r="S68" s="701"/>
      <c r="T68" s="1156"/>
      <c r="U68" s="701"/>
      <c r="V68" s="706"/>
      <c r="W68" s="686"/>
      <c r="AB68" s="686"/>
    </row>
    <row r="69" spans="1:28" hidden="1" x14ac:dyDescent="0.25">
      <c r="B69" s="1113" t="s">
        <v>1597</v>
      </c>
      <c r="C69" s="1015">
        <v>1024</v>
      </c>
      <c r="D69" s="983" t="s">
        <v>1456</v>
      </c>
      <c r="E69" s="976" t="s">
        <v>1118</v>
      </c>
      <c r="F69" s="976"/>
      <c r="G69" s="973">
        <v>704027500</v>
      </c>
      <c r="H69" s="974"/>
      <c r="I69" s="974">
        <v>211208250</v>
      </c>
      <c r="J69" s="974"/>
      <c r="K69" s="975"/>
      <c r="L69" s="974"/>
      <c r="M69" s="1003">
        <f t="shared" ref="M69:M78" si="24">SUM(I69:L69)</f>
        <v>211208250</v>
      </c>
      <c r="N69" s="976"/>
      <c r="O69" s="976"/>
      <c r="P69" s="1013">
        <f t="shared" ref="P69:P78" si="25">IF($H69="",($G69-$M69),($H69-$M69))</f>
        <v>492819250</v>
      </c>
      <c r="Q69" s="976"/>
      <c r="R69" s="977"/>
      <c r="S69" s="974"/>
      <c r="T69" s="1147"/>
      <c r="U69" s="974"/>
      <c r="V69" s="976"/>
      <c r="X69" s="1000"/>
      <c r="Y69" s="1000"/>
      <c r="Z69" s="686"/>
      <c r="AA69" s="686"/>
    </row>
    <row r="70" spans="1:28" hidden="1" x14ac:dyDescent="0.25">
      <c r="B70" s="1113" t="s">
        <v>1597</v>
      </c>
      <c r="C70" s="1015">
        <v>1024</v>
      </c>
      <c r="D70" s="983" t="s">
        <v>1416</v>
      </c>
      <c r="E70" s="976" t="s">
        <v>1110</v>
      </c>
      <c r="F70" s="976"/>
      <c r="G70" s="973">
        <v>158133360</v>
      </c>
      <c r="H70" s="974"/>
      <c r="I70" s="974">
        <v>47440008</v>
      </c>
      <c r="J70" s="974"/>
      <c r="K70" s="975"/>
      <c r="L70" s="974"/>
      <c r="M70" s="1003">
        <f t="shared" si="24"/>
        <v>47440008</v>
      </c>
      <c r="N70" s="976"/>
      <c r="O70" s="976"/>
      <c r="P70" s="1013">
        <f t="shared" si="25"/>
        <v>110693352</v>
      </c>
      <c r="Q70" s="976"/>
      <c r="R70" s="977"/>
      <c r="S70" s="974"/>
      <c r="T70" s="1147"/>
      <c r="U70" s="974"/>
      <c r="V70" s="985" t="s">
        <v>1323</v>
      </c>
      <c r="X70" s="1000"/>
      <c r="Y70" s="1000"/>
      <c r="Z70" s="686"/>
      <c r="AA70" s="686"/>
    </row>
    <row r="71" spans="1:28" hidden="1" x14ac:dyDescent="0.25">
      <c r="B71" s="1113" t="s">
        <v>1597</v>
      </c>
      <c r="C71" s="1015">
        <v>1024</v>
      </c>
      <c r="D71" s="983" t="s">
        <v>1433</v>
      </c>
      <c r="E71" s="976" t="s">
        <v>887</v>
      </c>
      <c r="F71" s="976"/>
      <c r="G71" s="973">
        <v>65675000</v>
      </c>
      <c r="H71" s="974"/>
      <c r="I71" s="974">
        <v>19702500</v>
      </c>
      <c r="J71" s="974">
        <v>19183000</v>
      </c>
      <c r="K71" s="975"/>
      <c r="L71" s="974"/>
      <c r="M71" s="1003">
        <f t="shared" si="24"/>
        <v>38885500</v>
      </c>
      <c r="N71" s="976"/>
      <c r="O71" s="976"/>
      <c r="P71" s="1013">
        <f t="shared" si="25"/>
        <v>26789500</v>
      </c>
      <c r="Q71" s="976"/>
      <c r="R71" s="977"/>
      <c r="S71" s="974"/>
      <c r="T71" s="1147"/>
      <c r="U71" s="974"/>
      <c r="V71" s="976"/>
      <c r="X71" s="1000"/>
      <c r="Y71" s="1000"/>
      <c r="Z71" s="686"/>
      <c r="AA71" s="686"/>
    </row>
    <row r="72" spans="1:28" hidden="1" x14ac:dyDescent="0.25">
      <c r="B72" s="1113" t="s">
        <v>1597</v>
      </c>
      <c r="C72" s="1015">
        <v>1024</v>
      </c>
      <c r="D72" s="983" t="s">
        <v>1604</v>
      </c>
      <c r="E72" s="976" t="s">
        <v>1605</v>
      </c>
      <c r="F72" s="976"/>
      <c r="G72" s="973">
        <v>197920000</v>
      </c>
      <c r="H72" s="974"/>
      <c r="I72" s="974">
        <v>59376000</v>
      </c>
      <c r="J72" s="974"/>
      <c r="K72" s="975"/>
      <c r="L72" s="974"/>
      <c r="M72" s="1003">
        <f t="shared" si="24"/>
        <v>59376000</v>
      </c>
      <c r="N72" s="976"/>
      <c r="O72" s="976"/>
      <c r="P72" s="1013">
        <f t="shared" si="25"/>
        <v>138544000</v>
      </c>
      <c r="Q72" s="976"/>
      <c r="R72" s="977"/>
      <c r="S72" s="974"/>
      <c r="T72" s="1147"/>
      <c r="U72" s="974"/>
      <c r="V72" s="976"/>
      <c r="X72" s="1000"/>
      <c r="Y72" s="1000"/>
      <c r="Z72" s="686"/>
      <c r="AA72" s="686"/>
    </row>
    <row r="73" spans="1:28" hidden="1" x14ac:dyDescent="0.25">
      <c r="B73" s="1113" t="s">
        <v>1597</v>
      </c>
      <c r="C73" s="1015">
        <v>1024</v>
      </c>
      <c r="D73" s="983" t="s">
        <v>1345</v>
      </c>
      <c r="E73" s="976" t="s">
        <v>1607</v>
      </c>
      <c r="F73" s="976"/>
      <c r="G73" s="973">
        <v>188118000</v>
      </c>
      <c r="H73" s="974"/>
      <c r="I73" s="974">
        <v>50000000</v>
      </c>
      <c r="J73" s="974"/>
      <c r="K73" s="975"/>
      <c r="L73" s="974"/>
      <c r="M73" s="1003">
        <f t="shared" si="24"/>
        <v>50000000</v>
      </c>
      <c r="N73" s="976"/>
      <c r="O73" s="976"/>
      <c r="P73" s="1013">
        <f t="shared" si="25"/>
        <v>138118000</v>
      </c>
      <c r="Q73" s="976"/>
      <c r="R73" s="977"/>
      <c r="S73" s="974"/>
      <c r="T73" s="1147"/>
      <c r="U73" s="974"/>
      <c r="V73" s="976"/>
      <c r="X73" s="1000"/>
      <c r="Y73" s="1000"/>
      <c r="Z73" s="686"/>
      <c r="AA73" s="686"/>
    </row>
    <row r="74" spans="1:28" hidden="1" x14ac:dyDescent="0.25">
      <c r="B74" s="1113" t="s">
        <v>1597</v>
      </c>
      <c r="C74" s="1015">
        <v>1024</v>
      </c>
      <c r="D74" s="985" t="s">
        <v>1608</v>
      </c>
      <c r="E74" s="985" t="s">
        <v>1609</v>
      </c>
      <c r="F74" s="985"/>
      <c r="G74" s="973">
        <v>236900000</v>
      </c>
      <c r="H74" s="974"/>
      <c r="I74" s="974">
        <v>118450000</v>
      </c>
      <c r="J74" s="974"/>
      <c r="K74" s="975"/>
      <c r="L74" s="974"/>
      <c r="M74" s="1003">
        <f t="shared" si="24"/>
        <v>118450000</v>
      </c>
      <c r="N74" s="976"/>
      <c r="O74" s="976"/>
      <c r="P74" s="1013">
        <f t="shared" si="25"/>
        <v>118450000</v>
      </c>
      <c r="Q74" s="976"/>
      <c r="R74" s="977"/>
      <c r="S74" s="974"/>
      <c r="T74" s="1147"/>
      <c r="U74" s="974"/>
      <c r="V74" s="976" t="s">
        <v>1323</v>
      </c>
      <c r="X74" s="1000"/>
      <c r="Y74" s="1000"/>
      <c r="Z74" s="686"/>
      <c r="AA74" s="686"/>
    </row>
    <row r="75" spans="1:28" hidden="1" x14ac:dyDescent="0.25">
      <c r="B75" s="1113" t="s">
        <v>1597</v>
      </c>
      <c r="C75" s="1015">
        <v>1024</v>
      </c>
      <c r="D75" s="985" t="s">
        <v>1610</v>
      </c>
      <c r="E75" s="985" t="s">
        <v>1611</v>
      </c>
      <c r="F75" s="985"/>
      <c r="G75" s="973">
        <v>41227120</v>
      </c>
      <c r="H75" s="974"/>
      <c r="I75" s="974">
        <v>28858984</v>
      </c>
      <c r="J75" s="974"/>
      <c r="K75" s="975"/>
      <c r="L75" s="974"/>
      <c r="M75" s="1003">
        <f t="shared" si="24"/>
        <v>28858984</v>
      </c>
      <c r="N75" s="976"/>
      <c r="O75" s="976"/>
      <c r="P75" s="1013">
        <f t="shared" si="25"/>
        <v>12368136</v>
      </c>
      <c r="Q75" s="976"/>
      <c r="R75" s="977"/>
      <c r="S75" s="974"/>
      <c r="T75" s="1147"/>
      <c r="U75" s="974"/>
      <c r="V75" s="976" t="s">
        <v>1323</v>
      </c>
      <c r="X75" s="1000"/>
      <c r="Y75" s="1000"/>
      <c r="Z75" s="686"/>
      <c r="AA75" s="686"/>
    </row>
    <row r="76" spans="1:28" hidden="1" x14ac:dyDescent="0.25">
      <c r="B76" s="1113" t="s">
        <v>1597</v>
      </c>
      <c r="C76" s="1015">
        <v>1024</v>
      </c>
      <c r="D76" s="985" t="s">
        <v>1612</v>
      </c>
      <c r="E76" s="985" t="s">
        <v>1432</v>
      </c>
      <c r="F76" s="985"/>
      <c r="G76" s="973">
        <v>270133622</v>
      </c>
      <c r="H76" s="974"/>
      <c r="I76" s="974">
        <v>108053448</v>
      </c>
      <c r="J76" s="974"/>
      <c r="K76" s="975"/>
      <c r="L76" s="974"/>
      <c r="M76" s="1003">
        <f t="shared" si="24"/>
        <v>108053448</v>
      </c>
      <c r="N76" s="976"/>
      <c r="O76" s="976"/>
      <c r="P76" s="1013">
        <f t="shared" si="25"/>
        <v>162080174</v>
      </c>
      <c r="Q76" s="976"/>
      <c r="R76" s="977"/>
      <c r="S76" s="974"/>
      <c r="T76" s="1147"/>
      <c r="U76" s="974" t="s">
        <v>1417</v>
      </c>
      <c r="V76" s="976" t="s">
        <v>1323</v>
      </c>
      <c r="X76" s="1000"/>
      <c r="Y76" s="1000"/>
      <c r="Z76" s="686"/>
      <c r="AA76" s="686"/>
    </row>
    <row r="77" spans="1:28" hidden="1" x14ac:dyDescent="0.25">
      <c r="B77" s="1113" t="s">
        <v>1597</v>
      </c>
      <c r="C77" s="1015">
        <v>1024</v>
      </c>
      <c r="D77" s="985" t="s">
        <v>1447</v>
      </c>
      <c r="E77" s="985" t="s">
        <v>1266</v>
      </c>
      <c r="F77" s="985"/>
      <c r="G77" s="973">
        <v>92820000</v>
      </c>
      <c r="H77" s="974"/>
      <c r="I77" s="974">
        <v>46410000</v>
      </c>
      <c r="J77" s="974"/>
      <c r="K77" s="975"/>
      <c r="L77" s="974"/>
      <c r="M77" s="1003">
        <f t="shared" si="24"/>
        <v>46410000</v>
      </c>
      <c r="N77" s="976"/>
      <c r="O77" s="976"/>
      <c r="P77" s="1013">
        <f t="shared" si="25"/>
        <v>46410000</v>
      </c>
      <c r="Q77" s="976"/>
      <c r="R77" s="977"/>
      <c r="S77" s="974"/>
      <c r="T77" s="1147"/>
      <c r="U77" s="974"/>
      <c r="V77" s="976"/>
      <c r="X77" s="1000"/>
      <c r="Y77" s="1000"/>
      <c r="Z77" s="686"/>
      <c r="AA77" s="686"/>
    </row>
    <row r="78" spans="1:28" hidden="1" x14ac:dyDescent="0.25">
      <c r="B78" s="1113" t="s">
        <v>1597</v>
      </c>
      <c r="C78" s="1015">
        <v>1024</v>
      </c>
      <c r="D78" s="976" t="s">
        <v>947</v>
      </c>
      <c r="E78" s="976"/>
      <c r="F78" s="976"/>
      <c r="G78" s="973">
        <f>Y78</f>
        <v>0</v>
      </c>
      <c r="H78" s="974"/>
      <c r="I78" s="974">
        <v>840000</v>
      </c>
      <c r="J78" s="974">
        <v>1120000</v>
      </c>
      <c r="K78" s="975">
        <v>440000</v>
      </c>
      <c r="L78" s="974">
        <v>280000</v>
      </c>
      <c r="M78" s="1003">
        <f t="shared" si="24"/>
        <v>2680000</v>
      </c>
      <c r="N78" s="976"/>
      <c r="O78" s="976"/>
      <c r="P78" s="1013">
        <f t="shared" si="25"/>
        <v>-2680000</v>
      </c>
      <c r="Q78" s="976"/>
      <c r="R78" s="977"/>
      <c r="S78" s="974"/>
      <c r="T78" s="1147"/>
      <c r="U78" s="974"/>
      <c r="V78" s="976"/>
      <c r="X78" s="1000" t="s">
        <v>948</v>
      </c>
      <c r="Y78" s="1000">
        <f>SUM(Y69:Y73)</f>
        <v>0</v>
      </c>
      <c r="Z78" s="686"/>
      <c r="AA78" s="686"/>
    </row>
    <row r="79" spans="1:28" ht="15.75" hidden="1" x14ac:dyDescent="0.25">
      <c r="A79" s="723"/>
      <c r="B79" s="720" t="s">
        <v>997</v>
      </c>
      <c r="C79" s="720">
        <v>1024</v>
      </c>
      <c r="D79" s="699" t="s">
        <v>1597</v>
      </c>
      <c r="E79" s="992"/>
      <c r="F79" s="992"/>
      <c r="G79" s="993"/>
      <c r="H79" s="994"/>
      <c r="I79" s="994"/>
      <c r="J79" s="994"/>
      <c r="K79" s="995"/>
      <c r="L79" s="994"/>
      <c r="M79" s="735">
        <f>SUM(M69:M78)</f>
        <v>711362190</v>
      </c>
      <c r="N79" s="992"/>
      <c r="O79" s="992"/>
      <c r="P79" s="1042">
        <f>SUM(P69:P78)</f>
        <v>1243592412</v>
      </c>
      <c r="Q79" s="992"/>
      <c r="R79" s="998"/>
      <c r="S79" s="994"/>
      <c r="T79" s="1153"/>
      <c r="U79" s="994"/>
      <c r="V79" s="992"/>
      <c r="Z79" s="686"/>
      <c r="AA79" s="686"/>
    </row>
    <row r="80" spans="1:28" hidden="1" x14ac:dyDescent="0.25">
      <c r="B80" s="1191" t="s">
        <v>1615</v>
      </c>
      <c r="C80" s="1015">
        <v>1055</v>
      </c>
      <c r="D80" s="983" t="s">
        <v>1621</v>
      </c>
      <c r="E80" s="976" t="s">
        <v>1622</v>
      </c>
      <c r="F80" s="976"/>
      <c r="G80" s="973">
        <v>316730326</v>
      </c>
      <c r="H80" s="974">
        <v>300893810</v>
      </c>
      <c r="I80" s="974">
        <v>165491596</v>
      </c>
      <c r="J80" s="974"/>
      <c r="K80" s="975"/>
      <c r="L80" s="974"/>
      <c r="M80" s="974">
        <f t="shared" ref="M80:M90" si="26">SUM(I80:L80)</f>
        <v>165491596</v>
      </c>
      <c r="N80" s="976"/>
      <c r="O80" s="976"/>
      <c r="P80" s="1013">
        <f t="shared" ref="P80:P90" si="27">IF($H80="",($G80-$M80),($H80-$M80))</f>
        <v>135402214</v>
      </c>
      <c r="Q80" s="976"/>
      <c r="R80" s="977"/>
      <c r="S80" s="974"/>
      <c r="T80" s="1147"/>
      <c r="U80" s="974" t="s">
        <v>1417</v>
      </c>
      <c r="V80" s="976"/>
      <c r="X80" s="1000"/>
      <c r="Y80" s="1000"/>
      <c r="Z80" s="686"/>
      <c r="AA80" s="686"/>
    </row>
    <row r="81" spans="1:27" hidden="1" x14ac:dyDescent="0.25">
      <c r="B81" s="1191" t="s">
        <v>1615</v>
      </c>
      <c r="C81" s="1015">
        <v>1055</v>
      </c>
      <c r="D81" s="983" t="s">
        <v>1623</v>
      </c>
      <c r="E81" s="976" t="s">
        <v>1624</v>
      </c>
      <c r="F81" s="976"/>
      <c r="G81" s="973">
        <v>182070790</v>
      </c>
      <c r="H81" s="974"/>
      <c r="I81" s="974">
        <v>54621237</v>
      </c>
      <c r="J81" s="974">
        <v>72828316</v>
      </c>
      <c r="K81" s="975"/>
      <c r="L81" s="974"/>
      <c r="M81" s="974">
        <f t="shared" si="26"/>
        <v>127449553</v>
      </c>
      <c r="N81" s="976"/>
      <c r="O81" s="976"/>
      <c r="P81" s="1013">
        <f t="shared" si="27"/>
        <v>54621237</v>
      </c>
      <c r="Q81" s="976"/>
      <c r="R81" s="977"/>
      <c r="S81" s="974"/>
      <c r="T81" s="1147"/>
      <c r="U81" s="974" t="s">
        <v>1417</v>
      </c>
      <c r="V81" s="976" t="s">
        <v>1323</v>
      </c>
      <c r="X81" s="1000"/>
      <c r="Y81" s="1000"/>
      <c r="Z81" s="686"/>
      <c r="AA81" s="686"/>
    </row>
    <row r="82" spans="1:27" hidden="1" x14ac:dyDescent="0.25">
      <c r="B82" s="1191" t="s">
        <v>1615</v>
      </c>
      <c r="C82" s="1015">
        <v>1055</v>
      </c>
      <c r="D82" s="983" t="s">
        <v>1416</v>
      </c>
      <c r="E82" s="976" t="s">
        <v>1629</v>
      </c>
      <c r="F82" s="976"/>
      <c r="G82" s="973">
        <v>66770000</v>
      </c>
      <c r="H82" s="974">
        <v>66104500</v>
      </c>
      <c r="I82" s="974">
        <v>33385000</v>
      </c>
      <c r="J82" s="974"/>
      <c r="K82" s="975"/>
      <c r="L82" s="974"/>
      <c r="M82" s="974">
        <f t="shared" si="26"/>
        <v>33385000</v>
      </c>
      <c r="N82" s="976"/>
      <c r="O82" s="976"/>
      <c r="P82" s="1013">
        <f t="shared" si="27"/>
        <v>32719500</v>
      </c>
      <c r="Q82" s="976"/>
      <c r="R82" s="977"/>
      <c r="S82" s="974"/>
      <c r="T82" s="1147" t="s">
        <v>1630</v>
      </c>
      <c r="U82" s="974" t="s">
        <v>1417</v>
      </c>
      <c r="V82" s="976" t="s">
        <v>1631</v>
      </c>
      <c r="X82" s="1000"/>
      <c r="Y82" s="1000"/>
      <c r="Z82" s="686"/>
      <c r="AA82" s="686"/>
    </row>
    <row r="83" spans="1:27" hidden="1" x14ac:dyDescent="0.25">
      <c r="B83" s="1191" t="s">
        <v>1615</v>
      </c>
      <c r="C83" s="1015">
        <v>1055</v>
      </c>
      <c r="D83" s="983" t="s">
        <v>1632</v>
      </c>
      <c r="E83" s="976" t="s">
        <v>1629</v>
      </c>
      <c r="F83" s="976"/>
      <c r="G83" s="973">
        <v>68200000</v>
      </c>
      <c r="H83" s="974">
        <v>68200000</v>
      </c>
      <c r="I83" s="974">
        <v>34100000</v>
      </c>
      <c r="J83" s="974"/>
      <c r="K83" s="975"/>
      <c r="L83" s="974"/>
      <c r="M83" s="974">
        <f t="shared" si="26"/>
        <v>34100000</v>
      </c>
      <c r="N83" s="976"/>
      <c r="O83" s="976"/>
      <c r="P83" s="1013">
        <f t="shared" si="27"/>
        <v>34100000</v>
      </c>
      <c r="Q83" s="976"/>
      <c r="R83" s="977"/>
      <c r="S83" s="974"/>
      <c r="T83" s="1147" t="s">
        <v>1630</v>
      </c>
      <c r="U83" s="974" t="s">
        <v>1633</v>
      </c>
      <c r="V83" s="976" t="s">
        <v>1631</v>
      </c>
      <c r="X83" s="1000"/>
      <c r="Y83" s="1000"/>
      <c r="Z83" s="686"/>
      <c r="AA83" s="686"/>
    </row>
    <row r="84" spans="1:27" hidden="1" x14ac:dyDescent="0.25">
      <c r="B84" s="1191" t="s">
        <v>1615</v>
      </c>
      <c r="C84" s="1015">
        <v>1055</v>
      </c>
      <c r="D84" s="983" t="s">
        <v>1634</v>
      </c>
      <c r="E84" s="976" t="s">
        <v>1635</v>
      </c>
      <c r="F84" s="976"/>
      <c r="G84" s="973">
        <v>347275566</v>
      </c>
      <c r="H84" s="974"/>
      <c r="I84" s="974">
        <v>104182670</v>
      </c>
      <c r="J84" s="974"/>
      <c r="K84" s="975"/>
      <c r="L84" s="974"/>
      <c r="M84" s="974">
        <f t="shared" si="26"/>
        <v>104182670</v>
      </c>
      <c r="N84" s="976"/>
      <c r="O84" s="976"/>
      <c r="P84" s="1013">
        <f t="shared" si="27"/>
        <v>243092896</v>
      </c>
      <c r="Q84" s="976"/>
      <c r="R84" s="977"/>
      <c r="S84" s="974"/>
      <c r="T84" s="1147"/>
      <c r="U84" s="974" t="s">
        <v>1417</v>
      </c>
      <c r="V84" s="976" t="s">
        <v>1323</v>
      </c>
      <c r="X84" s="1000"/>
      <c r="Y84" s="1000"/>
      <c r="Z84" s="686"/>
      <c r="AA84" s="686"/>
    </row>
    <row r="85" spans="1:27" hidden="1" x14ac:dyDescent="0.25">
      <c r="B85" s="1191" t="s">
        <v>1615</v>
      </c>
      <c r="C85" s="1015">
        <v>1055</v>
      </c>
      <c r="D85" s="983" t="s">
        <v>1637</v>
      </c>
      <c r="E85" s="976" t="s">
        <v>1432</v>
      </c>
      <c r="F85" s="976"/>
      <c r="G85" s="973">
        <v>199702089</v>
      </c>
      <c r="H85" s="974">
        <v>179371889</v>
      </c>
      <c r="I85" s="974">
        <v>79880836</v>
      </c>
      <c r="J85" s="974">
        <v>79880836</v>
      </c>
      <c r="K85" s="975"/>
      <c r="L85" s="974"/>
      <c r="M85" s="974">
        <f t="shared" si="26"/>
        <v>159761672</v>
      </c>
      <c r="N85" s="976"/>
      <c r="O85" s="976"/>
      <c r="P85" s="1013">
        <f t="shared" si="27"/>
        <v>19610217</v>
      </c>
      <c r="Q85" s="976"/>
      <c r="R85" s="977"/>
      <c r="S85" s="974"/>
      <c r="T85" s="1147"/>
      <c r="U85" s="974" t="s">
        <v>1417</v>
      </c>
      <c r="V85" s="976" t="s">
        <v>1323</v>
      </c>
      <c r="X85" s="1000"/>
      <c r="Y85" s="1000"/>
      <c r="Z85" s="686"/>
      <c r="AA85" s="686"/>
    </row>
    <row r="86" spans="1:27" hidden="1" x14ac:dyDescent="0.25">
      <c r="B86" s="1191" t="s">
        <v>1615</v>
      </c>
      <c r="C86" s="1015">
        <v>1055</v>
      </c>
      <c r="D86" s="983" t="s">
        <v>1638</v>
      </c>
      <c r="E86" s="976" t="s">
        <v>1639</v>
      </c>
      <c r="F86" s="976"/>
      <c r="G86" s="973">
        <v>39281000</v>
      </c>
      <c r="H86" s="974"/>
      <c r="I86" s="974">
        <v>10713000</v>
      </c>
      <c r="J86" s="974"/>
      <c r="K86" s="975"/>
      <c r="L86" s="974"/>
      <c r="M86" s="974">
        <f t="shared" si="26"/>
        <v>10713000</v>
      </c>
      <c r="N86" s="976"/>
      <c r="O86" s="976"/>
      <c r="P86" s="1013">
        <f t="shared" si="27"/>
        <v>28568000</v>
      </c>
      <c r="Q86" s="976"/>
      <c r="R86" s="977"/>
      <c r="S86" s="974"/>
      <c r="T86" s="1147"/>
      <c r="U86" s="974"/>
      <c r="V86" s="976" t="s">
        <v>1323</v>
      </c>
      <c r="X86" s="1000"/>
      <c r="Y86" s="1000"/>
      <c r="Z86" s="686"/>
      <c r="AA86" s="686"/>
    </row>
    <row r="87" spans="1:27" hidden="1" x14ac:dyDescent="0.25">
      <c r="B87" s="1191" t="s">
        <v>1615</v>
      </c>
      <c r="C87" s="1015">
        <v>1055</v>
      </c>
      <c r="D87" s="983" t="s">
        <v>1640</v>
      </c>
      <c r="E87" s="976" t="s">
        <v>1611</v>
      </c>
      <c r="F87" s="976"/>
      <c r="G87" s="973">
        <v>76612800</v>
      </c>
      <c r="H87" s="974"/>
      <c r="I87" s="974">
        <v>22983840</v>
      </c>
      <c r="J87" s="974">
        <v>30645120</v>
      </c>
      <c r="K87" s="975"/>
      <c r="L87" s="974"/>
      <c r="M87" s="974">
        <f t="shared" si="26"/>
        <v>53628960</v>
      </c>
      <c r="N87" s="976"/>
      <c r="O87" s="976"/>
      <c r="P87" s="1013">
        <f t="shared" si="27"/>
        <v>22983840</v>
      </c>
      <c r="Q87" s="976"/>
      <c r="R87" s="977"/>
      <c r="S87" s="974"/>
      <c r="T87" s="1147"/>
      <c r="U87" s="974" t="s">
        <v>1633</v>
      </c>
      <c r="V87" s="976" t="s">
        <v>1323</v>
      </c>
      <c r="X87" s="1000"/>
      <c r="Y87" s="1000"/>
      <c r="Z87" s="686"/>
      <c r="AA87" s="686"/>
    </row>
    <row r="88" spans="1:27" hidden="1" x14ac:dyDescent="0.25">
      <c r="B88" s="1191" t="s">
        <v>1615</v>
      </c>
      <c r="C88" s="1015">
        <v>1055</v>
      </c>
      <c r="D88" s="983" t="s">
        <v>1360</v>
      </c>
      <c r="E88" s="976" t="s">
        <v>1609</v>
      </c>
      <c r="F88" s="976"/>
      <c r="G88" s="973">
        <v>56210000</v>
      </c>
      <c r="H88" s="974"/>
      <c r="I88" s="974">
        <v>28105000</v>
      </c>
      <c r="J88" s="974"/>
      <c r="K88" s="975"/>
      <c r="L88" s="974"/>
      <c r="M88" s="974">
        <f t="shared" si="26"/>
        <v>28105000</v>
      </c>
      <c r="N88" s="976"/>
      <c r="O88" s="976"/>
      <c r="P88" s="1013">
        <f t="shared" si="27"/>
        <v>28105000</v>
      </c>
      <c r="Q88" s="976"/>
      <c r="R88" s="977"/>
      <c r="S88" s="974"/>
      <c r="T88" s="1147"/>
      <c r="U88" s="974"/>
      <c r="V88" s="976"/>
      <c r="X88" s="1000"/>
      <c r="Y88" s="1000"/>
      <c r="Z88" s="686"/>
      <c r="AA88" s="686"/>
    </row>
    <row r="89" spans="1:27" hidden="1" x14ac:dyDescent="0.25">
      <c r="B89" s="1191" t="s">
        <v>1615</v>
      </c>
      <c r="C89" s="1015">
        <v>1055</v>
      </c>
      <c r="D89" s="983" t="s">
        <v>1641</v>
      </c>
      <c r="E89" s="976" t="s">
        <v>1264</v>
      </c>
      <c r="F89" s="976"/>
      <c r="G89" s="973">
        <v>45510000</v>
      </c>
      <c r="H89" s="974"/>
      <c r="I89" s="974">
        <v>13653000</v>
      </c>
      <c r="J89" s="974"/>
      <c r="K89" s="975"/>
      <c r="L89" s="974"/>
      <c r="M89" s="974">
        <f t="shared" si="26"/>
        <v>13653000</v>
      </c>
      <c r="N89" s="976"/>
      <c r="O89" s="976"/>
      <c r="P89" s="1013">
        <f t="shared" si="27"/>
        <v>31857000</v>
      </c>
      <c r="Q89" s="976"/>
      <c r="R89" s="977"/>
      <c r="S89" s="974"/>
      <c r="T89" s="1147"/>
      <c r="U89" s="974"/>
      <c r="V89" s="976"/>
      <c r="X89" s="1000"/>
      <c r="Y89" s="1000"/>
      <c r="Z89" s="686"/>
      <c r="AA89" s="686"/>
    </row>
    <row r="90" spans="1:27" hidden="1" x14ac:dyDescent="0.25">
      <c r="B90" s="1191" t="s">
        <v>1615</v>
      </c>
      <c r="C90" s="1015">
        <v>1055</v>
      </c>
      <c r="D90" s="983" t="s">
        <v>1268</v>
      </c>
      <c r="E90" s="976" t="s">
        <v>1118</v>
      </c>
      <c r="F90" s="976"/>
      <c r="G90" s="973">
        <v>81059000</v>
      </c>
      <c r="H90" s="974"/>
      <c r="I90" s="974">
        <v>40529500</v>
      </c>
      <c r="J90" s="974"/>
      <c r="K90" s="975"/>
      <c r="L90" s="974"/>
      <c r="M90" s="974">
        <f t="shared" si="26"/>
        <v>40529500</v>
      </c>
      <c r="N90" s="976"/>
      <c r="O90" s="976"/>
      <c r="P90" s="1013">
        <f t="shared" si="27"/>
        <v>40529500</v>
      </c>
      <c r="Q90" s="976"/>
      <c r="R90" s="977"/>
      <c r="S90" s="974"/>
      <c r="T90" s="1147"/>
      <c r="U90" s="974"/>
      <c r="V90" s="976"/>
      <c r="X90" s="1000"/>
      <c r="Y90" s="1000"/>
      <c r="Z90" s="686"/>
      <c r="AA90" s="686"/>
    </row>
    <row r="91" spans="1:27" ht="15.75" hidden="1" x14ac:dyDescent="0.25">
      <c r="A91" s="723"/>
      <c r="B91" s="720" t="s">
        <v>997</v>
      </c>
      <c r="C91" s="720">
        <v>1055</v>
      </c>
      <c r="D91" s="699" t="s">
        <v>1680</v>
      </c>
      <c r="E91" s="992"/>
      <c r="F91" s="992"/>
      <c r="G91" s="993"/>
      <c r="H91" s="994"/>
      <c r="I91" s="994"/>
      <c r="J91" s="994"/>
      <c r="K91" s="995"/>
      <c r="L91" s="994"/>
      <c r="M91" s="735">
        <f>SUM(M80:M90)</f>
        <v>770999951</v>
      </c>
      <c r="N91" s="992"/>
      <c r="O91" s="992"/>
      <c r="P91" s="1042">
        <f>SUM(P80:P90)</f>
        <v>671589404</v>
      </c>
      <c r="Q91" s="992"/>
      <c r="R91" s="998"/>
      <c r="S91" s="994"/>
      <c r="T91" s="1153"/>
      <c r="U91" s="994"/>
      <c r="V91" s="992"/>
      <c r="Z91" s="686"/>
      <c r="AA91" s="686"/>
    </row>
    <row r="92" spans="1:27" hidden="1" x14ac:dyDescent="0.25">
      <c r="A92" s="686">
        <v>34</v>
      </c>
      <c r="B92" s="1191" t="s">
        <v>1681</v>
      </c>
      <c r="C92" s="1015">
        <v>1057</v>
      </c>
      <c r="D92" s="976" t="s">
        <v>1682</v>
      </c>
      <c r="E92" s="985" t="s">
        <v>1683</v>
      </c>
      <c r="F92" s="985"/>
      <c r="G92" s="973">
        <v>66440000</v>
      </c>
      <c r="H92" s="974"/>
      <c r="I92" s="974">
        <v>30200000</v>
      </c>
      <c r="J92" s="974"/>
      <c r="K92" s="975"/>
      <c r="L92" s="974"/>
      <c r="M92" s="974">
        <f>SUM(I92:L92)</f>
        <v>30200000</v>
      </c>
      <c r="N92" s="976"/>
      <c r="O92" s="976"/>
      <c r="P92" s="1013">
        <f t="shared" ref="P92" si="28">IF($H92="",($G92-$M92),($H92-$M92))</f>
        <v>36240000</v>
      </c>
      <c r="Q92" s="976"/>
      <c r="R92" s="977"/>
      <c r="S92" s="974"/>
      <c r="T92" s="1147"/>
      <c r="U92" s="974"/>
      <c r="V92" s="976"/>
      <c r="X92" s="687" t="s">
        <v>1684</v>
      </c>
      <c r="Z92" s="686"/>
      <c r="AA92" s="686"/>
    </row>
    <row r="93" spans="1:27" ht="15.75" hidden="1" x14ac:dyDescent="0.25">
      <c r="A93" s="723"/>
      <c r="B93" s="720" t="s">
        <v>997</v>
      </c>
      <c r="C93" s="720">
        <v>1057</v>
      </c>
      <c r="D93" s="699" t="s">
        <v>1687</v>
      </c>
      <c r="E93" s="992"/>
      <c r="F93" s="992"/>
      <c r="G93" s="993"/>
      <c r="H93" s="994"/>
      <c r="I93" s="994"/>
      <c r="J93" s="994"/>
      <c r="K93" s="995"/>
      <c r="L93" s="994"/>
      <c r="M93" s="735">
        <f>SUM(M92:M92)</f>
        <v>30200000</v>
      </c>
      <c r="N93" s="992"/>
      <c r="O93" s="992"/>
      <c r="P93" s="1042">
        <f>SUM(P92:P92)</f>
        <v>36240000</v>
      </c>
      <c r="Q93" s="992"/>
      <c r="R93" s="998"/>
      <c r="S93" s="994"/>
      <c r="T93" s="1153"/>
      <c r="U93" s="994"/>
      <c r="V93" s="992"/>
      <c r="Z93" s="686"/>
      <c r="AA93" s="686"/>
    </row>
    <row r="94" spans="1:27" ht="15.75" hidden="1" x14ac:dyDescent="0.25">
      <c r="A94" s="723"/>
      <c r="B94" s="720" t="s">
        <v>997</v>
      </c>
      <c r="C94" s="720">
        <v>1049</v>
      </c>
      <c r="D94" s="699" t="s">
        <v>1706</v>
      </c>
      <c r="E94" s="992"/>
      <c r="F94" s="992"/>
      <c r="G94" s="993"/>
      <c r="H94" s="994"/>
      <c r="I94" s="994"/>
      <c r="J94" s="994"/>
      <c r="K94" s="995"/>
      <c r="L94" s="994"/>
      <c r="M94" s="735" t="e">
        <f>SUM(#REF!)</f>
        <v>#REF!</v>
      </c>
      <c r="N94" s="992"/>
      <c r="O94" s="992"/>
      <c r="P94" s="1042" t="e">
        <f>SUM(#REF!)</f>
        <v>#REF!</v>
      </c>
      <c r="Q94" s="992"/>
      <c r="R94" s="998"/>
      <c r="S94" s="994"/>
      <c r="T94" s="1153"/>
      <c r="U94" s="994"/>
      <c r="V94" s="992"/>
      <c r="Z94" s="686"/>
      <c r="AA94" s="686"/>
    </row>
    <row r="95" spans="1:27" hidden="1" x14ac:dyDescent="0.25">
      <c r="A95" s="686">
        <v>37</v>
      </c>
      <c r="B95" s="1145" t="s">
        <v>1707</v>
      </c>
      <c r="C95" s="1191"/>
      <c r="D95" s="976" t="s">
        <v>1708</v>
      </c>
      <c r="E95" s="985" t="s">
        <v>1709</v>
      </c>
      <c r="F95" s="985"/>
      <c r="G95" s="973">
        <v>8000000</v>
      </c>
      <c r="H95" s="974"/>
      <c r="I95" s="974">
        <v>4000000</v>
      </c>
      <c r="J95" s="974"/>
      <c r="K95" s="975"/>
      <c r="L95" s="974"/>
      <c r="M95" s="974">
        <f>SUM(I95:L95)</f>
        <v>4000000</v>
      </c>
      <c r="N95" s="976"/>
      <c r="O95" s="976"/>
      <c r="P95" s="1013">
        <f t="shared" ref="P95:P117" si="29">IF($H95="",($G95-$M95),($H95-$M95))</f>
        <v>4000000</v>
      </c>
      <c r="Q95" s="976"/>
      <c r="R95" s="977"/>
      <c r="S95" s="974"/>
      <c r="T95" s="1147"/>
      <c r="U95" s="974"/>
      <c r="V95" s="976"/>
      <c r="X95" s="687" t="s">
        <v>1710</v>
      </c>
      <c r="Y95" s="687">
        <v>1500000</v>
      </c>
      <c r="Z95" s="686"/>
      <c r="AA95" s="686"/>
    </row>
    <row r="96" spans="1:27" ht="15.75" hidden="1" x14ac:dyDescent="0.25">
      <c r="A96" s="723"/>
      <c r="B96" s="720" t="s">
        <v>997</v>
      </c>
      <c r="C96" s="720"/>
      <c r="D96" s="699" t="s">
        <v>1714</v>
      </c>
      <c r="E96" s="992"/>
      <c r="F96" s="992"/>
      <c r="G96" s="993"/>
      <c r="H96" s="994"/>
      <c r="I96" s="994"/>
      <c r="J96" s="994"/>
      <c r="K96" s="995"/>
      <c r="L96" s="994"/>
      <c r="M96" s="735">
        <f>SUM(M95:M95)</f>
        <v>4000000</v>
      </c>
      <c r="N96" s="992"/>
      <c r="O96" s="992"/>
      <c r="P96" s="1042">
        <f>SUM(P95:P95)</f>
        <v>4000000</v>
      </c>
      <c r="Q96" s="992"/>
      <c r="R96" s="998"/>
      <c r="S96" s="994"/>
      <c r="T96" s="1153"/>
      <c r="U96" s="994"/>
      <c r="V96" s="992"/>
      <c r="Z96" s="686"/>
      <c r="AA96" s="686"/>
    </row>
    <row r="97" spans="1:27" hidden="1" x14ac:dyDescent="0.25">
      <c r="B97" s="1191" t="s">
        <v>1715</v>
      </c>
      <c r="C97" s="1015">
        <v>1063</v>
      </c>
      <c r="D97" s="976" t="s">
        <v>1345</v>
      </c>
      <c r="E97" s="976" t="s">
        <v>1423</v>
      </c>
      <c r="F97" s="976"/>
      <c r="G97" s="973">
        <v>68196290</v>
      </c>
      <c r="H97" s="974"/>
      <c r="I97" s="974">
        <v>20458887</v>
      </c>
      <c r="J97" s="974">
        <v>27278516</v>
      </c>
      <c r="K97" s="975"/>
      <c r="L97" s="974"/>
      <c r="M97" s="974">
        <f t="shared" ref="M97:M103" si="30">SUM(I97:L97)</f>
        <v>47737403</v>
      </c>
      <c r="N97" s="976"/>
      <c r="O97" s="976"/>
      <c r="P97" s="1013">
        <f t="shared" si="29"/>
        <v>20458887</v>
      </c>
      <c r="Q97" s="976"/>
      <c r="R97" s="977"/>
      <c r="S97" s="974"/>
      <c r="T97" s="1147"/>
      <c r="U97" s="974"/>
      <c r="V97" s="976"/>
      <c r="X97" s="687" t="s">
        <v>1710</v>
      </c>
      <c r="Y97" s="687">
        <v>3354000</v>
      </c>
      <c r="Z97" s="686"/>
      <c r="AA97" s="686"/>
    </row>
    <row r="98" spans="1:27" hidden="1" x14ac:dyDescent="0.25">
      <c r="B98" s="1191" t="s">
        <v>1715</v>
      </c>
      <c r="C98" s="1015">
        <v>1063</v>
      </c>
      <c r="D98" s="976" t="s">
        <v>1416</v>
      </c>
      <c r="E98" s="976" t="s">
        <v>1110</v>
      </c>
      <c r="F98" s="976"/>
      <c r="G98" s="973">
        <v>109734240</v>
      </c>
      <c r="H98" s="974"/>
      <c r="I98" s="974">
        <v>32920272</v>
      </c>
      <c r="J98" s="974">
        <v>43893696</v>
      </c>
      <c r="K98" s="975"/>
      <c r="L98" s="974"/>
      <c r="M98" s="974">
        <f t="shared" si="30"/>
        <v>76813968</v>
      </c>
      <c r="N98" s="976"/>
      <c r="O98" s="976"/>
      <c r="P98" s="1013">
        <f t="shared" si="29"/>
        <v>32920272</v>
      </c>
      <c r="Q98" s="976"/>
      <c r="R98" s="977"/>
      <c r="S98" s="974"/>
      <c r="T98" s="1147"/>
      <c r="U98" s="974"/>
      <c r="V98" s="976" t="s">
        <v>1323</v>
      </c>
      <c r="Z98" s="686"/>
      <c r="AA98" s="686"/>
    </row>
    <row r="99" spans="1:27" hidden="1" x14ac:dyDescent="0.25">
      <c r="B99" s="1191" t="s">
        <v>1715</v>
      </c>
      <c r="C99" s="1015">
        <v>1063</v>
      </c>
      <c r="D99" s="976" t="s">
        <v>1721</v>
      </c>
      <c r="E99" s="976" t="s">
        <v>1425</v>
      </c>
      <c r="F99" s="976"/>
      <c r="G99" s="973">
        <v>42097000</v>
      </c>
      <c r="H99" s="974"/>
      <c r="I99" s="974">
        <v>21048500</v>
      </c>
      <c r="J99" s="974"/>
      <c r="K99" s="975"/>
      <c r="L99" s="974"/>
      <c r="M99" s="974">
        <f t="shared" si="30"/>
        <v>21048500</v>
      </c>
      <c r="N99" s="976"/>
      <c r="O99" s="976"/>
      <c r="P99" s="1013">
        <f t="shared" si="29"/>
        <v>21048500</v>
      </c>
      <c r="Q99" s="976"/>
      <c r="R99" s="977"/>
      <c r="S99" s="974"/>
      <c r="T99" s="1147"/>
      <c r="U99" s="974"/>
      <c r="V99" s="976" t="s">
        <v>1323</v>
      </c>
      <c r="Z99" s="686"/>
      <c r="AA99" s="686"/>
    </row>
    <row r="100" spans="1:27" hidden="1" x14ac:dyDescent="0.25">
      <c r="B100" s="1191" t="s">
        <v>1715</v>
      </c>
      <c r="C100" s="1015">
        <v>1063</v>
      </c>
      <c r="D100" s="976" t="s">
        <v>1268</v>
      </c>
      <c r="E100" s="976" t="s">
        <v>1118</v>
      </c>
      <c r="F100" s="976"/>
      <c r="G100" s="973">
        <v>286440000</v>
      </c>
      <c r="H100" s="974">
        <v>351610000</v>
      </c>
      <c r="I100" s="974">
        <v>85932000</v>
      </c>
      <c r="J100" s="974">
        <v>114576000</v>
      </c>
      <c r="K100" s="975"/>
      <c r="L100" s="974"/>
      <c r="M100" s="974">
        <f t="shared" si="30"/>
        <v>200508000</v>
      </c>
      <c r="N100" s="976"/>
      <c r="O100" s="976"/>
      <c r="P100" s="1013">
        <f t="shared" si="29"/>
        <v>151102000</v>
      </c>
      <c r="Q100" s="976"/>
      <c r="R100" s="977"/>
      <c r="S100" s="974"/>
      <c r="T100" s="1147"/>
      <c r="U100" s="974"/>
      <c r="V100" s="976"/>
      <c r="Z100" s="686"/>
      <c r="AA100" s="686"/>
    </row>
    <row r="101" spans="1:27" hidden="1" x14ac:dyDescent="0.25">
      <c r="B101" s="1191" t="s">
        <v>1715</v>
      </c>
      <c r="C101" s="1015">
        <v>1063</v>
      </c>
      <c r="D101" s="976" t="s">
        <v>657</v>
      </c>
      <c r="E101" s="976" t="s">
        <v>1736</v>
      </c>
      <c r="F101" s="976"/>
      <c r="G101" s="973">
        <v>50000000</v>
      </c>
      <c r="H101" s="974"/>
      <c r="I101" s="974">
        <v>25000000</v>
      </c>
      <c r="J101" s="974"/>
      <c r="K101" s="975"/>
      <c r="L101" s="974"/>
      <c r="M101" s="974">
        <f t="shared" si="30"/>
        <v>25000000</v>
      </c>
      <c r="N101" s="976"/>
      <c r="O101" s="976"/>
      <c r="P101" s="1013">
        <f t="shared" si="29"/>
        <v>25000000</v>
      </c>
      <c r="Q101" s="976"/>
      <c r="R101" s="977"/>
      <c r="S101" s="974"/>
      <c r="T101" s="1147"/>
      <c r="U101" s="974"/>
      <c r="V101" s="976"/>
      <c r="Z101" s="686"/>
      <c r="AA101" s="686"/>
    </row>
    <row r="102" spans="1:27" hidden="1" x14ac:dyDescent="0.25">
      <c r="B102" s="1191" t="s">
        <v>1715</v>
      </c>
      <c r="C102" s="1015">
        <v>1063</v>
      </c>
      <c r="D102" s="976" t="s">
        <v>1538</v>
      </c>
      <c r="E102" s="976" t="s">
        <v>1739</v>
      </c>
      <c r="F102" s="976"/>
      <c r="G102" s="973">
        <v>11600000</v>
      </c>
      <c r="H102" s="974"/>
      <c r="I102" s="974">
        <v>5800000</v>
      </c>
      <c r="J102" s="974"/>
      <c r="K102" s="975"/>
      <c r="L102" s="974"/>
      <c r="M102" s="974">
        <f t="shared" si="30"/>
        <v>5800000</v>
      </c>
      <c r="N102" s="976"/>
      <c r="O102" s="976"/>
      <c r="P102" s="1013">
        <f t="shared" si="29"/>
        <v>5800000</v>
      </c>
      <c r="Q102" s="976"/>
      <c r="R102" s="977"/>
      <c r="S102" s="974"/>
      <c r="T102" s="1147"/>
      <c r="U102" s="974"/>
      <c r="V102" s="976"/>
      <c r="Z102" s="686"/>
      <c r="AA102" s="686"/>
    </row>
    <row r="103" spans="1:27" hidden="1" x14ac:dyDescent="0.25">
      <c r="B103" s="1191" t="s">
        <v>1715</v>
      </c>
      <c r="C103" s="1015">
        <v>1063</v>
      </c>
      <c r="D103" s="976" t="s">
        <v>947</v>
      </c>
      <c r="E103" s="976"/>
      <c r="F103" s="976"/>
      <c r="G103" s="973">
        <f>Y103</f>
        <v>3354000</v>
      </c>
      <c r="H103" s="974"/>
      <c r="I103" s="974">
        <v>600000</v>
      </c>
      <c r="J103" s="974">
        <v>1800000</v>
      </c>
      <c r="K103" s="975">
        <v>2100000</v>
      </c>
      <c r="L103" s="974">
        <f>2538000+2370000+3354000+1812000</f>
        <v>10074000</v>
      </c>
      <c r="M103" s="974">
        <f t="shared" si="30"/>
        <v>14574000</v>
      </c>
      <c r="N103" s="976"/>
      <c r="O103" s="976"/>
      <c r="P103" s="1013">
        <f t="shared" si="29"/>
        <v>-11220000</v>
      </c>
      <c r="Q103" s="976"/>
      <c r="R103" s="977"/>
      <c r="S103" s="974"/>
      <c r="T103" s="1147"/>
      <c r="U103" s="974"/>
      <c r="V103" s="976"/>
      <c r="X103" s="1000" t="s">
        <v>948</v>
      </c>
      <c r="Y103" s="1000">
        <f>SUM(Y97:Y98)</f>
        <v>3354000</v>
      </c>
      <c r="Z103" s="686"/>
      <c r="AA103" s="686"/>
    </row>
    <row r="104" spans="1:27" ht="15.75" hidden="1" x14ac:dyDescent="0.25">
      <c r="A104" s="723"/>
      <c r="B104" s="720" t="s">
        <v>997</v>
      </c>
      <c r="C104" s="720">
        <v>1063</v>
      </c>
      <c r="D104" s="699" t="s">
        <v>1715</v>
      </c>
      <c r="E104" s="992"/>
      <c r="F104" s="992"/>
      <c r="G104" s="993"/>
      <c r="H104" s="994"/>
      <c r="I104" s="994"/>
      <c r="J104" s="994"/>
      <c r="K104" s="995"/>
      <c r="L104" s="994"/>
      <c r="M104" s="735">
        <f>SUM(M97:M103)</f>
        <v>391481871</v>
      </c>
      <c r="N104" s="992"/>
      <c r="O104" s="992"/>
      <c r="P104" s="1042">
        <f>SUM(P97:P103)</f>
        <v>245109659</v>
      </c>
      <c r="Q104" s="992"/>
      <c r="R104" s="998"/>
      <c r="S104" s="994"/>
      <c r="T104" s="1153"/>
      <c r="U104" s="994"/>
      <c r="V104" s="992"/>
      <c r="Z104" s="686"/>
      <c r="AA104" s="686"/>
    </row>
    <row r="105" spans="1:27" hidden="1" x14ac:dyDescent="0.25">
      <c r="B105" s="1191" t="s">
        <v>654</v>
      </c>
      <c r="C105" s="1015">
        <v>1064</v>
      </c>
      <c r="D105" s="976" t="s">
        <v>1433</v>
      </c>
      <c r="E105" s="976" t="s">
        <v>887</v>
      </c>
      <c r="F105" s="976"/>
      <c r="G105" s="973">
        <v>26108000</v>
      </c>
      <c r="H105" s="974"/>
      <c r="I105" s="974">
        <v>7832400</v>
      </c>
      <c r="J105" s="974">
        <v>10443200</v>
      </c>
      <c r="K105" s="975"/>
      <c r="L105" s="974"/>
      <c r="M105" s="974">
        <f t="shared" ref="M105:M111" si="31">SUM(I105:L105)</f>
        <v>18275600</v>
      </c>
      <c r="N105" s="976"/>
      <c r="O105" s="976"/>
      <c r="P105" s="1013">
        <f t="shared" si="29"/>
        <v>7832400</v>
      </c>
      <c r="Q105" s="976"/>
      <c r="R105" s="977"/>
      <c r="S105" s="974"/>
      <c r="T105" s="1147"/>
      <c r="U105" s="974"/>
      <c r="V105" s="976"/>
      <c r="X105" s="687" t="s">
        <v>1470</v>
      </c>
      <c r="Y105" s="687">
        <v>1899000</v>
      </c>
      <c r="Z105" s="686"/>
      <c r="AA105" s="686"/>
    </row>
    <row r="106" spans="1:27" hidden="1" x14ac:dyDescent="0.25">
      <c r="B106" s="1191" t="s">
        <v>654</v>
      </c>
      <c r="C106" s="1015">
        <v>1064</v>
      </c>
      <c r="D106" s="976" t="s">
        <v>1765</v>
      </c>
      <c r="E106" s="976" t="s">
        <v>1766</v>
      </c>
      <c r="F106" s="976"/>
      <c r="G106" s="973">
        <v>18473048</v>
      </c>
      <c r="H106" s="974"/>
      <c r="I106" s="974">
        <v>7389219</v>
      </c>
      <c r="J106" s="974">
        <v>7389219</v>
      </c>
      <c r="K106" s="975"/>
      <c r="L106" s="974"/>
      <c r="M106" s="974">
        <f t="shared" si="31"/>
        <v>14778438</v>
      </c>
      <c r="N106" s="976"/>
      <c r="O106" s="976"/>
      <c r="P106" s="1013">
        <f t="shared" si="29"/>
        <v>3694610</v>
      </c>
      <c r="Q106" s="976"/>
      <c r="R106" s="977"/>
      <c r="S106" s="974"/>
      <c r="T106" s="1147"/>
      <c r="U106" s="974"/>
      <c r="V106" s="976" t="s">
        <v>1323</v>
      </c>
      <c r="Z106" s="686"/>
      <c r="AA106" s="686"/>
    </row>
    <row r="107" spans="1:27" hidden="1" x14ac:dyDescent="0.25">
      <c r="B107" s="1191" t="s">
        <v>654</v>
      </c>
      <c r="C107" s="1015">
        <v>1064</v>
      </c>
      <c r="D107" s="976" t="s">
        <v>1774</v>
      </c>
      <c r="E107" s="976" t="s">
        <v>1775</v>
      </c>
      <c r="F107" s="976"/>
      <c r="G107" s="973">
        <v>5390000</v>
      </c>
      <c r="H107" s="974"/>
      <c r="I107" s="974">
        <v>2156000</v>
      </c>
      <c r="J107" s="974">
        <v>2156000</v>
      </c>
      <c r="K107" s="975"/>
      <c r="L107" s="974"/>
      <c r="M107" s="974">
        <f t="shared" si="31"/>
        <v>4312000</v>
      </c>
      <c r="N107" s="976"/>
      <c r="O107" s="976"/>
      <c r="P107" s="1013">
        <f t="shared" si="29"/>
        <v>1078000</v>
      </c>
      <c r="Q107" s="976"/>
      <c r="R107" s="977"/>
      <c r="S107" s="974"/>
      <c r="T107" s="1147"/>
      <c r="U107" s="974"/>
      <c r="V107" s="976"/>
      <c r="Z107" s="686"/>
      <c r="AA107" s="686"/>
    </row>
    <row r="108" spans="1:27" hidden="1" x14ac:dyDescent="0.25">
      <c r="B108" s="1191" t="s">
        <v>654</v>
      </c>
      <c r="C108" s="1015">
        <v>1064</v>
      </c>
      <c r="D108" s="976" t="s">
        <v>1778</v>
      </c>
      <c r="E108" s="976" t="s">
        <v>662</v>
      </c>
      <c r="F108" s="976"/>
      <c r="G108" s="973">
        <v>24288000</v>
      </c>
      <c r="H108" s="974"/>
      <c r="I108" s="974">
        <v>7286400</v>
      </c>
      <c r="J108" s="974"/>
      <c r="K108" s="975"/>
      <c r="L108" s="974"/>
      <c r="M108" s="974">
        <f t="shared" si="31"/>
        <v>7286400</v>
      </c>
      <c r="N108" s="976"/>
      <c r="O108" s="976"/>
      <c r="P108" s="1013">
        <f t="shared" si="29"/>
        <v>17001600</v>
      </c>
      <c r="Q108" s="976"/>
      <c r="R108" s="977"/>
      <c r="S108" s="974"/>
      <c r="T108" s="1147"/>
      <c r="U108" s="974"/>
      <c r="V108" s="976"/>
      <c r="Z108" s="686"/>
      <c r="AA108" s="686"/>
    </row>
    <row r="109" spans="1:27" hidden="1" x14ac:dyDescent="0.25">
      <c r="B109" s="1191" t="s">
        <v>654</v>
      </c>
      <c r="C109" s="1015">
        <v>1064</v>
      </c>
      <c r="D109" s="976" t="s">
        <v>1779</v>
      </c>
      <c r="E109" s="976" t="s">
        <v>1435</v>
      </c>
      <c r="F109" s="976"/>
      <c r="G109" s="973">
        <v>14250000</v>
      </c>
      <c r="H109" s="974"/>
      <c r="I109" s="974">
        <v>8550000</v>
      </c>
      <c r="J109" s="974"/>
      <c r="K109" s="975"/>
      <c r="L109" s="974"/>
      <c r="M109" s="974">
        <f t="shared" si="31"/>
        <v>8550000</v>
      </c>
      <c r="N109" s="976"/>
      <c r="O109" s="976"/>
      <c r="P109" s="1013">
        <f t="shared" si="29"/>
        <v>5700000</v>
      </c>
      <c r="Q109" s="976"/>
      <c r="R109" s="977"/>
      <c r="S109" s="974"/>
      <c r="T109" s="1147"/>
      <c r="U109" s="974"/>
      <c r="V109" s="976"/>
      <c r="Z109" s="686"/>
      <c r="AA109" s="686"/>
    </row>
    <row r="110" spans="1:27" hidden="1" x14ac:dyDescent="0.25">
      <c r="B110" s="1191" t="s">
        <v>654</v>
      </c>
      <c r="C110" s="1015">
        <v>1064</v>
      </c>
      <c r="D110" s="976" t="s">
        <v>1782</v>
      </c>
      <c r="E110" s="976" t="s">
        <v>1783</v>
      </c>
      <c r="F110" s="976"/>
      <c r="G110" s="973">
        <v>7282000</v>
      </c>
      <c r="H110" s="974"/>
      <c r="I110" s="974">
        <v>2912800</v>
      </c>
      <c r="J110" s="974"/>
      <c r="K110" s="975"/>
      <c r="L110" s="974"/>
      <c r="M110" s="974">
        <f t="shared" si="31"/>
        <v>2912800</v>
      </c>
      <c r="N110" s="976"/>
      <c r="O110" s="976"/>
      <c r="P110" s="1013">
        <f t="shared" si="29"/>
        <v>4369200</v>
      </c>
      <c r="Q110" s="976"/>
      <c r="R110" s="977"/>
      <c r="S110" s="974"/>
      <c r="T110" s="1147"/>
      <c r="U110" s="974"/>
      <c r="V110" s="976" t="s">
        <v>1323</v>
      </c>
      <c r="Z110" s="686"/>
      <c r="AA110" s="686"/>
    </row>
    <row r="111" spans="1:27" hidden="1" x14ac:dyDescent="0.25">
      <c r="B111" s="1191" t="s">
        <v>654</v>
      </c>
      <c r="C111" s="1015">
        <v>1064</v>
      </c>
      <c r="D111" s="976" t="s">
        <v>1786</v>
      </c>
      <c r="E111" s="976" t="s">
        <v>1787</v>
      </c>
      <c r="F111" s="976"/>
      <c r="G111" s="973">
        <v>8800000</v>
      </c>
      <c r="H111" s="974"/>
      <c r="I111" s="974">
        <v>4400000</v>
      </c>
      <c r="J111" s="974"/>
      <c r="K111" s="975"/>
      <c r="L111" s="974"/>
      <c r="M111" s="974">
        <f t="shared" si="31"/>
        <v>4400000</v>
      </c>
      <c r="N111" s="976"/>
      <c r="O111" s="976"/>
      <c r="P111" s="1013">
        <f t="shared" si="29"/>
        <v>4400000</v>
      </c>
      <c r="Q111" s="976"/>
      <c r="R111" s="977"/>
      <c r="S111" s="974"/>
      <c r="T111" s="1147"/>
      <c r="U111" s="974"/>
      <c r="V111" s="976" t="s">
        <v>1323</v>
      </c>
      <c r="Z111" s="686"/>
      <c r="AA111" s="686"/>
    </row>
    <row r="112" spans="1:27" ht="15.75" hidden="1" x14ac:dyDescent="0.25">
      <c r="A112" s="723"/>
      <c r="B112" s="720" t="s">
        <v>997</v>
      </c>
      <c r="C112" s="720">
        <v>1064</v>
      </c>
      <c r="D112" s="699" t="s">
        <v>654</v>
      </c>
      <c r="E112" s="992"/>
      <c r="F112" s="992"/>
      <c r="G112" s="993"/>
      <c r="H112" s="994"/>
      <c r="I112" s="994"/>
      <c r="J112" s="994"/>
      <c r="K112" s="995"/>
      <c r="L112" s="994"/>
      <c r="M112" s="735">
        <f>SUM(M105:M111)</f>
        <v>60515238</v>
      </c>
      <c r="N112" s="992"/>
      <c r="O112" s="992"/>
      <c r="P112" s="1042">
        <f>SUM(P105:P111)</f>
        <v>44075810</v>
      </c>
      <c r="Q112" s="992"/>
      <c r="R112" s="998"/>
      <c r="S112" s="994"/>
      <c r="T112" s="1153"/>
      <c r="U112" s="994"/>
      <c r="V112" s="992"/>
      <c r="Z112" s="686"/>
      <c r="AA112" s="686"/>
    </row>
    <row r="113" spans="1:27" hidden="1" x14ac:dyDescent="0.25">
      <c r="B113" s="1191" t="s">
        <v>1795</v>
      </c>
      <c r="C113" s="1015">
        <v>1069</v>
      </c>
      <c r="D113" s="976" t="s">
        <v>1800</v>
      </c>
      <c r="E113" s="976" t="s">
        <v>1801</v>
      </c>
      <c r="F113" s="976"/>
      <c r="G113" s="973">
        <f>8870400+2100000</f>
        <v>10970400</v>
      </c>
      <c r="H113" s="974"/>
      <c r="I113" s="974">
        <v>3291000</v>
      </c>
      <c r="J113" s="974"/>
      <c r="K113" s="975"/>
      <c r="L113" s="974"/>
      <c r="M113" s="974">
        <f t="shared" ref="M113:M117" si="32">SUM(I113:L113)</f>
        <v>3291000</v>
      </c>
      <c r="N113" s="976"/>
      <c r="O113" s="976"/>
      <c r="P113" s="1013">
        <f t="shared" si="29"/>
        <v>7679400</v>
      </c>
      <c r="Q113" s="976"/>
      <c r="R113" s="977"/>
      <c r="S113" s="974"/>
      <c r="T113" s="1147"/>
      <c r="U113" s="974" t="s">
        <v>1417</v>
      </c>
      <c r="V113" s="976"/>
      <c r="Z113" s="686"/>
      <c r="AA113" s="686"/>
    </row>
    <row r="114" spans="1:27" hidden="1" x14ac:dyDescent="0.25">
      <c r="B114" s="1191" t="s">
        <v>1795</v>
      </c>
      <c r="C114" s="1015">
        <v>1069</v>
      </c>
      <c r="D114" s="976" t="s">
        <v>1802</v>
      </c>
      <c r="E114" s="976" t="s">
        <v>887</v>
      </c>
      <c r="F114" s="976"/>
      <c r="G114" s="973">
        <v>79639000</v>
      </c>
      <c r="H114" s="974"/>
      <c r="I114" s="974">
        <v>23891000</v>
      </c>
      <c r="J114" s="974"/>
      <c r="K114" s="975"/>
      <c r="L114" s="974"/>
      <c r="M114" s="974">
        <f t="shared" si="32"/>
        <v>23891000</v>
      </c>
      <c r="N114" s="976"/>
      <c r="O114" s="976"/>
      <c r="P114" s="1013">
        <f t="shared" si="29"/>
        <v>55748000</v>
      </c>
      <c r="Q114" s="976"/>
      <c r="R114" s="977"/>
      <c r="S114" s="974"/>
      <c r="T114" s="1147"/>
      <c r="U114" s="974"/>
      <c r="V114" s="976"/>
      <c r="Z114" s="686"/>
      <c r="AA114" s="686"/>
    </row>
    <row r="115" spans="1:27" hidden="1" x14ac:dyDescent="0.25">
      <c r="B115" s="1191" t="s">
        <v>1795</v>
      </c>
      <c r="C115" s="1015">
        <v>1069</v>
      </c>
      <c r="D115" s="976" t="s">
        <v>1803</v>
      </c>
      <c r="E115" s="976" t="s">
        <v>1425</v>
      </c>
      <c r="F115" s="976"/>
      <c r="G115" s="973">
        <v>70500000</v>
      </c>
      <c r="H115" s="974"/>
      <c r="I115" s="974">
        <v>35250000</v>
      </c>
      <c r="J115" s="974"/>
      <c r="K115" s="975"/>
      <c r="L115" s="974"/>
      <c r="M115" s="974">
        <f t="shared" si="32"/>
        <v>35250000</v>
      </c>
      <c r="N115" s="976"/>
      <c r="O115" s="976"/>
      <c r="P115" s="1013">
        <f t="shared" si="29"/>
        <v>35250000</v>
      </c>
      <c r="Q115" s="976"/>
      <c r="R115" s="977"/>
      <c r="S115" s="974"/>
      <c r="T115" s="1147"/>
      <c r="U115" s="974"/>
      <c r="V115" s="976" t="s">
        <v>1323</v>
      </c>
      <c r="Z115" s="686"/>
      <c r="AA115" s="686"/>
    </row>
    <row r="116" spans="1:27" hidden="1" x14ac:dyDescent="0.25">
      <c r="B116" s="1191" t="s">
        <v>1795</v>
      </c>
      <c r="C116" s="1015">
        <v>1069</v>
      </c>
      <c r="D116" s="976" t="s">
        <v>1807</v>
      </c>
      <c r="E116" s="976" t="s">
        <v>662</v>
      </c>
      <c r="F116" s="976"/>
      <c r="G116" s="973">
        <v>39250000</v>
      </c>
      <c r="H116" s="974"/>
      <c r="I116" s="974">
        <v>11775000</v>
      </c>
      <c r="J116" s="974"/>
      <c r="K116" s="975"/>
      <c r="L116" s="974"/>
      <c r="M116" s="974">
        <f t="shared" si="32"/>
        <v>11775000</v>
      </c>
      <c r="N116" s="976"/>
      <c r="O116" s="976"/>
      <c r="P116" s="1013">
        <f t="shared" si="29"/>
        <v>27475000</v>
      </c>
      <c r="Q116" s="976"/>
      <c r="R116" s="977"/>
      <c r="S116" s="974"/>
      <c r="T116" s="1147"/>
      <c r="U116" s="974"/>
      <c r="V116" s="976"/>
      <c r="Z116" s="686"/>
      <c r="AA116" s="686"/>
    </row>
    <row r="117" spans="1:27" hidden="1" x14ac:dyDescent="0.25">
      <c r="B117" s="1191" t="s">
        <v>1795</v>
      </c>
      <c r="C117" s="1015">
        <v>1069</v>
      </c>
      <c r="D117" s="976" t="s">
        <v>1269</v>
      </c>
      <c r="E117" s="976" t="s">
        <v>521</v>
      </c>
      <c r="F117" s="976"/>
      <c r="G117" s="973">
        <v>10800000</v>
      </c>
      <c r="H117" s="974"/>
      <c r="I117" s="974">
        <v>5000000</v>
      </c>
      <c r="J117" s="974"/>
      <c r="K117" s="975"/>
      <c r="L117" s="974"/>
      <c r="M117" s="974">
        <f t="shared" si="32"/>
        <v>5000000</v>
      </c>
      <c r="N117" s="976"/>
      <c r="O117" s="976"/>
      <c r="P117" s="1013">
        <f t="shared" si="29"/>
        <v>5800000</v>
      </c>
      <c r="Q117" s="976"/>
      <c r="R117" s="977"/>
      <c r="S117" s="974"/>
      <c r="T117" s="1147"/>
      <c r="U117" s="974"/>
      <c r="V117" s="976"/>
      <c r="Z117" s="686"/>
      <c r="AA117" s="686"/>
    </row>
    <row r="118" spans="1:27" ht="15.75" hidden="1" x14ac:dyDescent="0.25">
      <c r="A118" s="723"/>
      <c r="B118" s="720" t="s">
        <v>997</v>
      </c>
      <c r="C118" s="720">
        <v>1069</v>
      </c>
      <c r="D118" s="699" t="s">
        <v>1812</v>
      </c>
      <c r="E118" s="992"/>
      <c r="F118" s="992"/>
      <c r="G118" s="993"/>
      <c r="H118" s="994"/>
      <c r="I118" s="994"/>
      <c r="J118" s="994"/>
      <c r="K118" s="995"/>
      <c r="L118" s="994"/>
      <c r="M118" s="735">
        <f>SUM(M113:M117)</f>
        <v>79207000</v>
      </c>
      <c r="N118" s="992"/>
      <c r="O118" s="992"/>
      <c r="P118" s="1042">
        <f>SUM(P113:P117)</f>
        <v>131952400</v>
      </c>
      <c r="Q118" s="992"/>
      <c r="R118" s="998"/>
      <c r="S118" s="994"/>
      <c r="T118" s="1153"/>
      <c r="U118" s="994"/>
      <c r="V118" s="992"/>
      <c r="Z118" s="686"/>
      <c r="AA118" s="686"/>
    </row>
    <row r="119" spans="1:27" hidden="1" x14ac:dyDescent="0.25">
      <c r="B119" s="1191" t="s">
        <v>671</v>
      </c>
      <c r="C119" s="1015">
        <v>1062</v>
      </c>
      <c r="D119" s="976" t="s">
        <v>1621</v>
      </c>
      <c r="E119" s="976" t="s">
        <v>1820</v>
      </c>
      <c r="F119" s="976"/>
      <c r="G119" s="973">
        <v>205804390</v>
      </c>
      <c r="H119" s="974"/>
      <c r="I119" s="974">
        <v>56128470</v>
      </c>
      <c r="J119" s="974"/>
      <c r="K119" s="975"/>
      <c r="L119" s="974"/>
      <c r="M119" s="974">
        <f t="shared" ref="M119:M129" si="33">SUM(I119:L119)</f>
        <v>56128470</v>
      </c>
      <c r="N119" s="976"/>
      <c r="O119" s="976"/>
      <c r="P119" s="1013">
        <f t="shared" ref="P119:P145" si="34">IF($H119="",($G119-$M119),($H119-$M119))</f>
        <v>149675920</v>
      </c>
      <c r="Q119" s="976"/>
      <c r="R119" s="977"/>
      <c r="S119" s="974"/>
      <c r="T119" s="1147"/>
      <c r="U119" s="974" t="s">
        <v>1417</v>
      </c>
      <c r="V119" s="976" t="s">
        <v>1323</v>
      </c>
      <c r="Z119" s="686"/>
      <c r="AA119" s="686"/>
    </row>
    <row r="120" spans="1:27" hidden="1" x14ac:dyDescent="0.25">
      <c r="B120" s="1191" t="s">
        <v>671</v>
      </c>
      <c r="C120" s="1015">
        <v>1062</v>
      </c>
      <c r="D120" s="976" t="s">
        <v>1825</v>
      </c>
      <c r="E120" s="976" t="s">
        <v>1826</v>
      </c>
      <c r="F120" s="976"/>
      <c r="G120" s="973">
        <v>77948640</v>
      </c>
      <c r="H120" s="974"/>
      <c r="I120" s="974">
        <v>31179456</v>
      </c>
      <c r="J120" s="974">
        <v>31179456</v>
      </c>
      <c r="K120" s="975"/>
      <c r="L120" s="974"/>
      <c r="M120" s="974">
        <f t="shared" si="33"/>
        <v>62358912</v>
      </c>
      <c r="N120" s="976"/>
      <c r="O120" s="976"/>
      <c r="P120" s="1013">
        <f t="shared" si="34"/>
        <v>15589728</v>
      </c>
      <c r="Q120" s="976"/>
      <c r="R120" s="977"/>
      <c r="S120" s="974"/>
      <c r="T120" s="1147"/>
      <c r="U120" s="974" t="s">
        <v>1417</v>
      </c>
      <c r="V120" s="976" t="s">
        <v>1323</v>
      </c>
      <c r="Z120" s="686"/>
      <c r="AA120" s="686"/>
    </row>
    <row r="121" spans="1:27" hidden="1" x14ac:dyDescent="0.25">
      <c r="B121" s="1191" t="s">
        <v>671</v>
      </c>
      <c r="C121" s="1015">
        <v>1062</v>
      </c>
      <c r="D121" s="976" t="s">
        <v>1345</v>
      </c>
      <c r="E121" s="976" t="s">
        <v>1423</v>
      </c>
      <c r="F121" s="976"/>
      <c r="G121" s="973">
        <v>87669000</v>
      </c>
      <c r="H121" s="974"/>
      <c r="I121" s="974">
        <v>26300000</v>
      </c>
      <c r="J121" s="974"/>
      <c r="K121" s="975"/>
      <c r="L121" s="974"/>
      <c r="M121" s="974">
        <f t="shared" si="33"/>
        <v>26300000</v>
      </c>
      <c r="N121" s="976"/>
      <c r="O121" s="976"/>
      <c r="P121" s="1013">
        <f t="shared" si="34"/>
        <v>61369000</v>
      </c>
      <c r="Q121" s="976"/>
      <c r="R121" s="977"/>
      <c r="S121" s="974"/>
      <c r="T121" s="1147"/>
      <c r="U121" s="974"/>
      <c r="V121" s="976"/>
      <c r="Z121" s="686"/>
      <c r="AA121" s="686"/>
    </row>
    <row r="122" spans="1:27" hidden="1" x14ac:dyDescent="0.25">
      <c r="B122" s="1191" t="s">
        <v>671</v>
      </c>
      <c r="C122" s="1015">
        <v>1062</v>
      </c>
      <c r="D122" s="976" t="s">
        <v>1833</v>
      </c>
      <c r="E122" s="976" t="s">
        <v>887</v>
      </c>
      <c r="F122" s="976"/>
      <c r="G122" s="973">
        <v>118500000</v>
      </c>
      <c r="H122" s="974"/>
      <c r="I122" s="974">
        <v>35550000</v>
      </c>
      <c r="J122" s="974">
        <v>47400000</v>
      </c>
      <c r="K122" s="975"/>
      <c r="L122" s="974"/>
      <c r="M122" s="974">
        <f t="shared" si="33"/>
        <v>82950000</v>
      </c>
      <c r="N122" s="976"/>
      <c r="O122" s="976"/>
      <c r="P122" s="1013">
        <f t="shared" si="34"/>
        <v>35550000</v>
      </c>
      <c r="Q122" s="976"/>
      <c r="R122" s="977"/>
      <c r="S122" s="974"/>
      <c r="T122" s="1147"/>
      <c r="U122" s="974"/>
      <c r="V122" s="976"/>
      <c r="Z122" s="686"/>
      <c r="AA122" s="686"/>
    </row>
    <row r="123" spans="1:27" hidden="1" x14ac:dyDescent="0.25">
      <c r="B123" s="1191" t="s">
        <v>671</v>
      </c>
      <c r="C123" s="1015">
        <v>1062</v>
      </c>
      <c r="D123" s="976" t="s">
        <v>1834</v>
      </c>
      <c r="E123" s="976" t="s">
        <v>1484</v>
      </c>
      <c r="F123" s="976"/>
      <c r="G123" s="973">
        <v>29480330</v>
      </c>
      <c r="H123" s="974"/>
      <c r="I123" s="974">
        <v>14740165</v>
      </c>
      <c r="J123" s="974"/>
      <c r="K123" s="975"/>
      <c r="L123" s="974"/>
      <c r="M123" s="974">
        <f t="shared" si="33"/>
        <v>14740165</v>
      </c>
      <c r="N123" s="976"/>
      <c r="O123" s="976"/>
      <c r="P123" s="1013">
        <f t="shared" si="34"/>
        <v>14740165</v>
      </c>
      <c r="Q123" s="976"/>
      <c r="R123" s="977"/>
      <c r="S123" s="974"/>
      <c r="T123" s="1147"/>
      <c r="U123" s="974"/>
      <c r="V123" s="976"/>
      <c r="Z123" s="686"/>
      <c r="AA123" s="686"/>
    </row>
    <row r="124" spans="1:27" hidden="1" x14ac:dyDescent="0.25">
      <c r="B124" s="1191" t="s">
        <v>671</v>
      </c>
      <c r="C124" s="1015">
        <v>1062</v>
      </c>
      <c r="D124" s="976" t="s">
        <v>1705</v>
      </c>
      <c r="E124" s="976" t="s">
        <v>1400</v>
      </c>
      <c r="F124" s="976"/>
      <c r="G124" s="973">
        <v>72980000</v>
      </c>
      <c r="H124" s="974"/>
      <c r="I124" s="974">
        <v>30000000</v>
      </c>
      <c r="J124" s="974"/>
      <c r="K124" s="975"/>
      <c r="L124" s="974"/>
      <c r="M124" s="974">
        <f t="shared" si="33"/>
        <v>30000000</v>
      </c>
      <c r="N124" s="976"/>
      <c r="O124" s="976"/>
      <c r="P124" s="1013">
        <f t="shared" si="34"/>
        <v>42980000</v>
      </c>
      <c r="Q124" s="976"/>
      <c r="R124" s="977"/>
      <c r="S124" s="974"/>
      <c r="T124" s="1147"/>
      <c r="U124" s="974"/>
      <c r="V124" s="976"/>
      <c r="Z124" s="686"/>
      <c r="AA124" s="686"/>
    </row>
    <row r="125" spans="1:27" hidden="1" x14ac:dyDescent="0.25">
      <c r="B125" s="1191" t="s">
        <v>671</v>
      </c>
      <c r="C125" s="1015">
        <v>1062</v>
      </c>
      <c r="D125" s="976" t="s">
        <v>1745</v>
      </c>
      <c r="E125" s="976" t="s">
        <v>1844</v>
      </c>
      <c r="F125" s="976"/>
      <c r="G125" s="973">
        <v>4389000</v>
      </c>
      <c r="H125" s="974"/>
      <c r="I125" s="974">
        <v>2194500</v>
      </c>
      <c r="J125" s="974"/>
      <c r="K125" s="975"/>
      <c r="L125" s="974"/>
      <c r="M125" s="974">
        <f t="shared" si="33"/>
        <v>2194500</v>
      </c>
      <c r="N125" s="976"/>
      <c r="O125" s="976"/>
      <c r="P125" s="1013">
        <f t="shared" si="34"/>
        <v>2194500</v>
      </c>
      <c r="Q125" s="976"/>
      <c r="R125" s="977"/>
      <c r="S125" s="974"/>
      <c r="T125" s="1147"/>
      <c r="U125" s="974"/>
      <c r="V125" s="976" t="s">
        <v>1323</v>
      </c>
      <c r="Z125" s="686"/>
      <c r="AA125" s="686"/>
    </row>
    <row r="126" spans="1:27" hidden="1" x14ac:dyDescent="0.25">
      <c r="B126" s="1191" t="s">
        <v>671</v>
      </c>
      <c r="C126" s="1015">
        <v>1062</v>
      </c>
      <c r="D126" s="976" t="s">
        <v>1845</v>
      </c>
      <c r="E126" s="976" t="s">
        <v>1118</v>
      </c>
      <c r="F126" s="976"/>
      <c r="G126" s="973">
        <v>241078000</v>
      </c>
      <c r="H126" s="974"/>
      <c r="I126" s="974">
        <v>72323400</v>
      </c>
      <c r="J126" s="974"/>
      <c r="K126" s="975"/>
      <c r="L126" s="974"/>
      <c r="M126" s="974">
        <f t="shared" si="33"/>
        <v>72323400</v>
      </c>
      <c r="N126" s="976"/>
      <c r="O126" s="976"/>
      <c r="P126" s="1013">
        <f t="shared" si="34"/>
        <v>168754600</v>
      </c>
      <c r="Q126" s="976"/>
      <c r="R126" s="977"/>
      <c r="S126" s="974"/>
      <c r="T126" s="1147"/>
      <c r="U126" s="974"/>
      <c r="V126" s="976"/>
      <c r="Z126" s="686"/>
      <c r="AA126" s="686"/>
    </row>
    <row r="127" spans="1:27" hidden="1" x14ac:dyDescent="0.25">
      <c r="B127" s="1191" t="s">
        <v>671</v>
      </c>
      <c r="C127" s="1015">
        <v>1062</v>
      </c>
      <c r="D127" s="976" t="s">
        <v>1610</v>
      </c>
      <c r="E127" s="976" t="s">
        <v>1611</v>
      </c>
      <c r="F127" s="976"/>
      <c r="G127" s="973">
        <v>87444500</v>
      </c>
      <c r="H127" s="974"/>
      <c r="I127" s="974">
        <v>26233350</v>
      </c>
      <c r="J127" s="974">
        <v>34977800</v>
      </c>
      <c r="K127" s="975"/>
      <c r="L127" s="974"/>
      <c r="M127" s="974">
        <f t="shared" si="33"/>
        <v>61211150</v>
      </c>
      <c r="N127" s="976"/>
      <c r="O127" s="976"/>
      <c r="P127" s="1013">
        <f t="shared" si="34"/>
        <v>26233350</v>
      </c>
      <c r="Q127" s="976"/>
      <c r="R127" s="977"/>
      <c r="S127" s="974"/>
      <c r="T127" s="1147"/>
      <c r="U127" s="974"/>
      <c r="V127" s="976" t="s">
        <v>1323</v>
      </c>
      <c r="Z127" s="686"/>
      <c r="AA127" s="686"/>
    </row>
    <row r="128" spans="1:27" hidden="1" x14ac:dyDescent="0.25">
      <c r="B128" s="1191" t="s">
        <v>671</v>
      </c>
      <c r="C128" s="1015">
        <v>1062</v>
      </c>
      <c r="D128" s="976" t="s">
        <v>1847</v>
      </c>
      <c r="E128" s="976" t="s">
        <v>1477</v>
      </c>
      <c r="F128" s="976"/>
      <c r="G128" s="973">
        <v>8503000</v>
      </c>
      <c r="H128" s="974"/>
      <c r="I128" s="974">
        <v>4251500</v>
      </c>
      <c r="J128" s="974"/>
      <c r="K128" s="975"/>
      <c r="L128" s="974"/>
      <c r="M128" s="974">
        <f t="shared" si="33"/>
        <v>4251500</v>
      </c>
      <c r="N128" s="976"/>
      <c r="O128" s="976"/>
      <c r="P128" s="1013">
        <f t="shared" si="34"/>
        <v>4251500</v>
      </c>
      <c r="Q128" s="976"/>
      <c r="R128" s="977"/>
      <c r="S128" s="974"/>
      <c r="T128" s="1147"/>
      <c r="U128" s="974" t="s">
        <v>1417</v>
      </c>
      <c r="V128" s="976" t="s">
        <v>1323</v>
      </c>
      <c r="Z128" s="686"/>
      <c r="AA128" s="686"/>
    </row>
    <row r="129" spans="1:27" hidden="1" x14ac:dyDescent="0.25">
      <c r="B129" s="1191" t="s">
        <v>671</v>
      </c>
      <c r="C129" s="1015">
        <v>1062</v>
      </c>
      <c r="D129" s="976" t="s">
        <v>1850</v>
      </c>
      <c r="E129" s="976" t="s">
        <v>1851</v>
      </c>
      <c r="F129" s="976"/>
      <c r="G129" s="973">
        <v>73920000</v>
      </c>
      <c r="H129" s="974"/>
      <c r="I129" s="974">
        <v>66528000</v>
      </c>
      <c r="J129" s="974"/>
      <c r="K129" s="975"/>
      <c r="L129" s="974"/>
      <c r="M129" s="974">
        <f t="shared" si="33"/>
        <v>66528000</v>
      </c>
      <c r="N129" s="976"/>
      <c r="O129" s="976"/>
      <c r="P129" s="1013">
        <f t="shared" si="34"/>
        <v>7392000</v>
      </c>
      <c r="Q129" s="976"/>
      <c r="R129" s="977"/>
      <c r="S129" s="974"/>
      <c r="T129" s="1147"/>
      <c r="U129" s="974"/>
      <c r="V129" s="976" t="s">
        <v>1323</v>
      </c>
      <c r="Z129" s="686"/>
      <c r="AA129" s="686"/>
    </row>
    <row r="130" spans="1:27" ht="15.75" hidden="1" x14ac:dyDescent="0.25">
      <c r="A130" s="723"/>
      <c r="B130" s="720" t="s">
        <v>997</v>
      </c>
      <c r="C130" s="720">
        <v>1062</v>
      </c>
      <c r="D130" s="699" t="s">
        <v>671</v>
      </c>
      <c r="E130" s="992"/>
      <c r="F130" s="992"/>
      <c r="G130" s="993"/>
      <c r="H130" s="994"/>
      <c r="I130" s="994"/>
      <c r="J130" s="994"/>
      <c r="K130" s="995"/>
      <c r="L130" s="994"/>
      <c r="M130" s="735">
        <f>SUM(M119:M129)</f>
        <v>478986097</v>
      </c>
      <c r="N130" s="992"/>
      <c r="O130" s="992"/>
      <c r="P130" s="1042">
        <f>SUM(P119:P129)</f>
        <v>528730763</v>
      </c>
      <c r="Q130" s="992"/>
      <c r="R130" s="998"/>
      <c r="S130" s="994"/>
      <c r="T130" s="1153"/>
      <c r="U130" s="994"/>
      <c r="V130" s="992"/>
      <c r="Z130" s="686"/>
      <c r="AA130" s="686"/>
    </row>
    <row r="131" spans="1:27" hidden="1" x14ac:dyDescent="0.25">
      <c r="A131" s="686">
        <v>43</v>
      </c>
      <c r="B131" s="1191" t="s">
        <v>1860</v>
      </c>
      <c r="C131" s="1015">
        <v>1066</v>
      </c>
      <c r="D131" s="976" t="s">
        <v>657</v>
      </c>
      <c r="E131" s="1107" t="s">
        <v>1861</v>
      </c>
      <c r="F131" s="1107"/>
      <c r="G131" s="973">
        <v>19925313</v>
      </c>
      <c r="H131" s="974"/>
      <c r="I131" s="974">
        <v>9962656</v>
      </c>
      <c r="J131" s="974"/>
      <c r="K131" s="975"/>
      <c r="L131" s="974"/>
      <c r="M131" s="974">
        <f>SUM(I131:L131)</f>
        <v>9962656</v>
      </c>
      <c r="N131" s="976"/>
      <c r="O131" s="976"/>
      <c r="P131" s="1013">
        <f t="shared" ref="P131:P133" si="35">IF($H131="",($G131-$M131),($H131-$M131))</f>
        <v>9962657</v>
      </c>
      <c r="Q131" s="976"/>
      <c r="R131" s="977"/>
      <c r="S131" s="974"/>
      <c r="T131" s="1147"/>
      <c r="U131" s="974"/>
      <c r="V131" s="976" t="s">
        <v>1323</v>
      </c>
      <c r="X131" s="687" t="s">
        <v>1684</v>
      </c>
      <c r="Z131" s="686"/>
      <c r="AA131" s="686"/>
    </row>
    <row r="132" spans="1:27" hidden="1" x14ac:dyDescent="0.25">
      <c r="B132" s="1191" t="s">
        <v>1860</v>
      </c>
      <c r="C132" s="1015">
        <v>1066</v>
      </c>
      <c r="D132" s="976" t="s">
        <v>1682</v>
      </c>
      <c r="E132" s="976" t="s">
        <v>1683</v>
      </c>
      <c r="F132" s="976"/>
      <c r="G132" s="973">
        <v>66000000</v>
      </c>
      <c r="H132" s="974"/>
      <c r="I132" s="974">
        <v>30000000</v>
      </c>
      <c r="J132" s="974"/>
      <c r="K132" s="975"/>
      <c r="L132" s="974"/>
      <c r="M132" s="974">
        <f>SUM(I132:L132)</f>
        <v>30000000</v>
      </c>
      <c r="N132" s="976"/>
      <c r="O132" s="976"/>
      <c r="P132" s="1013">
        <f t="shared" si="35"/>
        <v>36000000</v>
      </c>
      <c r="Q132" s="976"/>
      <c r="R132" s="977"/>
      <c r="S132" s="974"/>
      <c r="T132" s="1147"/>
      <c r="U132" s="974"/>
      <c r="V132" s="976" t="s">
        <v>1323</v>
      </c>
      <c r="Z132" s="686"/>
      <c r="AA132" s="686"/>
    </row>
    <row r="133" spans="1:27" hidden="1" x14ac:dyDescent="0.25">
      <c r="B133" s="1191" t="s">
        <v>1860</v>
      </c>
      <c r="C133" s="1015">
        <v>1066</v>
      </c>
      <c r="D133" s="976" t="s">
        <v>1862</v>
      </c>
      <c r="E133" s="976" t="s">
        <v>1432</v>
      </c>
      <c r="F133" s="976"/>
      <c r="G133" s="973">
        <v>100570800</v>
      </c>
      <c r="H133" s="974"/>
      <c r="I133" s="974">
        <v>40228320</v>
      </c>
      <c r="J133" s="974"/>
      <c r="K133" s="975"/>
      <c r="L133" s="974"/>
      <c r="M133" s="974">
        <f t="shared" ref="M133" si="36">SUM(I133:L133)</f>
        <v>40228320</v>
      </c>
      <c r="N133" s="976"/>
      <c r="O133" s="976"/>
      <c r="P133" s="1013">
        <f t="shared" si="35"/>
        <v>60342480</v>
      </c>
      <c r="Q133" s="976"/>
      <c r="R133" s="977"/>
      <c r="S133" s="974"/>
      <c r="T133" s="1147"/>
      <c r="U133" s="974"/>
      <c r="V133" s="976" t="s">
        <v>1323</v>
      </c>
      <c r="Z133" s="686"/>
      <c r="AA133" s="686"/>
    </row>
    <row r="134" spans="1:27" ht="15.75" hidden="1" x14ac:dyDescent="0.25">
      <c r="A134" s="723"/>
      <c r="B134" s="720" t="s">
        <v>997</v>
      </c>
      <c r="C134" s="720">
        <v>1066</v>
      </c>
      <c r="D134" s="699" t="s">
        <v>1860</v>
      </c>
      <c r="E134" s="992"/>
      <c r="F134" s="992"/>
      <c r="G134" s="993"/>
      <c r="H134" s="994"/>
      <c r="I134" s="994"/>
      <c r="J134" s="994"/>
      <c r="K134" s="995"/>
      <c r="L134" s="994"/>
      <c r="M134" s="735">
        <f>SUM(M131:M133)</f>
        <v>80190976</v>
      </c>
      <c r="N134" s="992"/>
      <c r="O134" s="992"/>
      <c r="P134" s="1042">
        <f>SUM(P131:P133)</f>
        <v>106305137</v>
      </c>
      <c r="Q134" s="992"/>
      <c r="R134" s="998"/>
      <c r="S134" s="994"/>
      <c r="T134" s="1153"/>
      <c r="U134" s="994"/>
      <c r="V134" s="992"/>
      <c r="Z134" s="686"/>
      <c r="AA134" s="686"/>
    </row>
    <row r="135" spans="1:27" hidden="1" x14ac:dyDescent="0.25">
      <c r="A135" s="686">
        <v>44</v>
      </c>
      <c r="B135" s="1191" t="s">
        <v>669</v>
      </c>
      <c r="C135" s="1015">
        <v>1067</v>
      </c>
      <c r="D135" s="976" t="s">
        <v>1864</v>
      </c>
      <c r="E135" s="1107" t="s">
        <v>1865</v>
      </c>
      <c r="F135" s="1107"/>
      <c r="G135" s="973">
        <v>164313600</v>
      </c>
      <c r="H135" s="974"/>
      <c r="I135" s="974">
        <v>65725440</v>
      </c>
      <c r="J135" s="974">
        <v>29875200</v>
      </c>
      <c r="K135" s="975"/>
      <c r="L135" s="974"/>
      <c r="M135" s="974">
        <f>SUM(I135:L135)</f>
        <v>95600640</v>
      </c>
      <c r="N135" s="976"/>
      <c r="O135" s="976"/>
      <c r="P135" s="1013">
        <f t="shared" si="34"/>
        <v>68712960</v>
      </c>
      <c r="Q135" s="976"/>
      <c r="R135" s="977"/>
      <c r="S135" s="974"/>
      <c r="T135" s="1147"/>
      <c r="U135" s="974" t="s">
        <v>1866</v>
      </c>
      <c r="V135" s="976" t="s">
        <v>1323</v>
      </c>
      <c r="X135" s="687" t="s">
        <v>1692</v>
      </c>
      <c r="Y135" s="687">
        <v>300000</v>
      </c>
      <c r="Z135" s="686"/>
      <c r="AA135" s="686"/>
    </row>
    <row r="136" spans="1:27" hidden="1" x14ac:dyDescent="0.25">
      <c r="B136" s="1191" t="s">
        <v>669</v>
      </c>
      <c r="C136" s="1015">
        <v>1067</v>
      </c>
      <c r="D136" s="976" t="s">
        <v>1868</v>
      </c>
      <c r="E136" s="976" t="s">
        <v>1869</v>
      </c>
      <c r="F136" s="976"/>
      <c r="G136" s="973">
        <v>75427220</v>
      </c>
      <c r="H136" s="974"/>
      <c r="I136" s="974">
        <v>34285100</v>
      </c>
      <c r="J136" s="974"/>
      <c r="K136" s="975"/>
      <c r="L136" s="974"/>
      <c r="M136" s="974">
        <f t="shared" ref="M136:M145" si="37">SUM(I136:L136)</f>
        <v>34285100</v>
      </c>
      <c r="N136" s="976"/>
      <c r="O136" s="976"/>
      <c r="P136" s="1013">
        <f t="shared" si="34"/>
        <v>41142120</v>
      </c>
      <c r="Q136" s="976"/>
      <c r="R136" s="977"/>
      <c r="S136" s="974"/>
      <c r="T136" s="1147"/>
      <c r="U136" s="974" t="s">
        <v>1417</v>
      </c>
      <c r="V136" s="976" t="s">
        <v>1323</v>
      </c>
      <c r="X136" s="687" t="s">
        <v>1720</v>
      </c>
      <c r="Y136" s="687">
        <v>1400000</v>
      </c>
      <c r="Z136" s="686"/>
      <c r="AA136" s="686"/>
    </row>
    <row r="137" spans="1:27" hidden="1" x14ac:dyDescent="0.25">
      <c r="B137" s="1191" t="s">
        <v>669</v>
      </c>
      <c r="C137" s="1015">
        <v>1067</v>
      </c>
      <c r="D137" s="976" t="s">
        <v>1722</v>
      </c>
      <c r="E137" s="976" t="s">
        <v>1870</v>
      </c>
      <c r="F137" s="976"/>
      <c r="G137" s="973">
        <v>122579413</v>
      </c>
      <c r="H137" s="974"/>
      <c r="I137" s="974">
        <v>49031766</v>
      </c>
      <c r="J137" s="974">
        <v>49031766</v>
      </c>
      <c r="K137" s="975"/>
      <c r="L137" s="974"/>
      <c r="M137" s="974">
        <f t="shared" si="37"/>
        <v>98063532</v>
      </c>
      <c r="N137" s="976"/>
      <c r="O137" s="976"/>
      <c r="P137" s="1013">
        <f t="shared" si="34"/>
        <v>24515881</v>
      </c>
      <c r="Q137" s="976"/>
      <c r="R137" s="977"/>
      <c r="S137" s="974"/>
      <c r="T137" s="1147"/>
      <c r="U137" s="974" t="s">
        <v>1417</v>
      </c>
      <c r="V137" s="976" t="s">
        <v>1323</v>
      </c>
      <c r="Z137" s="686"/>
      <c r="AA137" s="686"/>
    </row>
    <row r="138" spans="1:27" hidden="1" x14ac:dyDescent="0.25">
      <c r="B138" s="1191" t="s">
        <v>669</v>
      </c>
      <c r="C138" s="1015">
        <v>1067</v>
      </c>
      <c r="D138" s="976" t="s">
        <v>1872</v>
      </c>
      <c r="E138" s="976" t="s">
        <v>1873</v>
      </c>
      <c r="F138" s="976"/>
      <c r="G138" s="973">
        <v>87980750</v>
      </c>
      <c r="H138" s="974"/>
      <c r="I138" s="974">
        <v>33499400</v>
      </c>
      <c r="J138" s="974">
        <v>50249100</v>
      </c>
      <c r="K138" s="975"/>
      <c r="L138" s="974"/>
      <c r="M138" s="974">
        <f t="shared" si="37"/>
        <v>83748500</v>
      </c>
      <c r="N138" s="976"/>
      <c r="O138" s="976"/>
      <c r="P138" s="1013">
        <f t="shared" si="34"/>
        <v>4232250</v>
      </c>
      <c r="Q138" s="976"/>
      <c r="R138" s="977"/>
      <c r="S138" s="974"/>
      <c r="T138" s="1147"/>
      <c r="U138" s="974" t="s">
        <v>1417</v>
      </c>
      <c r="V138" s="976" t="s">
        <v>1323</v>
      </c>
      <c r="Z138" s="686"/>
      <c r="AA138" s="686"/>
    </row>
    <row r="139" spans="1:27" hidden="1" x14ac:dyDescent="0.25">
      <c r="B139" s="1191" t="s">
        <v>669</v>
      </c>
      <c r="C139" s="1015">
        <v>1067</v>
      </c>
      <c r="D139" s="976" t="s">
        <v>1874</v>
      </c>
      <c r="E139" s="976" t="s">
        <v>1875</v>
      </c>
      <c r="F139" s="976"/>
      <c r="G139" s="973">
        <v>124003000</v>
      </c>
      <c r="H139" s="974"/>
      <c r="I139" s="974">
        <v>62000000</v>
      </c>
      <c r="J139" s="974"/>
      <c r="K139" s="975"/>
      <c r="L139" s="974"/>
      <c r="M139" s="974">
        <f t="shared" si="37"/>
        <v>62000000</v>
      </c>
      <c r="N139" s="976"/>
      <c r="O139" s="976"/>
      <c r="P139" s="1013">
        <f t="shared" si="34"/>
        <v>62003000</v>
      </c>
      <c r="Q139" s="976"/>
      <c r="R139" s="977"/>
      <c r="S139" s="974"/>
      <c r="T139" s="1147"/>
      <c r="U139" s="974"/>
      <c r="V139" s="976" t="s">
        <v>1323</v>
      </c>
      <c r="Z139" s="686"/>
      <c r="AA139" s="686"/>
    </row>
    <row r="140" spans="1:27" hidden="1" x14ac:dyDescent="0.25">
      <c r="B140" s="1191" t="s">
        <v>669</v>
      </c>
      <c r="C140" s="1015">
        <v>1067</v>
      </c>
      <c r="D140" s="976" t="s">
        <v>1876</v>
      </c>
      <c r="E140" s="976" t="s">
        <v>1458</v>
      </c>
      <c r="F140" s="976"/>
      <c r="G140" s="973">
        <v>107082800</v>
      </c>
      <c r="H140" s="974"/>
      <c r="I140" s="974">
        <v>53541400</v>
      </c>
      <c r="J140" s="974"/>
      <c r="K140" s="975"/>
      <c r="L140" s="974"/>
      <c r="M140" s="974">
        <f t="shared" si="37"/>
        <v>53541400</v>
      </c>
      <c r="N140" s="976"/>
      <c r="O140" s="976"/>
      <c r="P140" s="1013">
        <f t="shared" si="34"/>
        <v>53541400</v>
      </c>
      <c r="Q140" s="976"/>
      <c r="R140" s="977"/>
      <c r="S140" s="974"/>
      <c r="T140" s="1147"/>
      <c r="U140" s="974"/>
      <c r="V140" s="976"/>
      <c r="Z140" s="686"/>
      <c r="AA140" s="686"/>
    </row>
    <row r="141" spans="1:27" hidden="1" x14ac:dyDescent="0.25">
      <c r="B141" s="1191" t="s">
        <v>669</v>
      </c>
      <c r="C141" s="1015">
        <v>1067</v>
      </c>
      <c r="D141" s="976" t="s">
        <v>1878</v>
      </c>
      <c r="E141" s="976" t="s">
        <v>1400</v>
      </c>
      <c r="F141" s="976"/>
      <c r="G141" s="973">
        <v>79199000</v>
      </c>
      <c r="H141" s="974"/>
      <c r="I141" s="974">
        <v>40000000</v>
      </c>
      <c r="J141" s="974"/>
      <c r="K141" s="975"/>
      <c r="L141" s="974"/>
      <c r="M141" s="974">
        <f t="shared" si="37"/>
        <v>40000000</v>
      </c>
      <c r="N141" s="976"/>
      <c r="O141" s="976"/>
      <c r="P141" s="1013">
        <f t="shared" si="34"/>
        <v>39199000</v>
      </c>
      <c r="Q141" s="976"/>
      <c r="R141" s="977"/>
      <c r="S141" s="974"/>
      <c r="T141" s="1147"/>
      <c r="U141" s="974"/>
      <c r="V141" s="976"/>
      <c r="Z141" s="686"/>
      <c r="AA141" s="686"/>
    </row>
    <row r="142" spans="1:27" hidden="1" x14ac:dyDescent="0.25">
      <c r="B142" s="1191" t="s">
        <v>669</v>
      </c>
      <c r="C142" s="1015">
        <v>1067</v>
      </c>
      <c r="D142" s="976" t="s">
        <v>1886</v>
      </c>
      <c r="E142" s="976" t="s">
        <v>1887</v>
      </c>
      <c r="F142" s="976"/>
      <c r="G142" s="973">
        <v>9680000</v>
      </c>
      <c r="H142" s="974"/>
      <c r="I142" s="974">
        <v>4840000</v>
      </c>
      <c r="J142" s="974"/>
      <c r="K142" s="975"/>
      <c r="L142" s="974"/>
      <c r="M142" s="974">
        <f t="shared" si="37"/>
        <v>4840000</v>
      </c>
      <c r="N142" s="976"/>
      <c r="O142" s="976"/>
      <c r="P142" s="1013">
        <f t="shared" si="34"/>
        <v>4840000</v>
      </c>
      <c r="Q142" s="976"/>
      <c r="R142" s="977"/>
      <c r="S142" s="974"/>
      <c r="T142" s="1147"/>
      <c r="U142" s="974"/>
      <c r="V142" s="976" t="s">
        <v>1323</v>
      </c>
      <c r="Z142" s="686"/>
      <c r="AA142" s="686"/>
    </row>
    <row r="143" spans="1:27" hidden="1" x14ac:dyDescent="0.25">
      <c r="B143" s="1191" t="s">
        <v>669</v>
      </c>
      <c r="C143" s="1015">
        <v>1067</v>
      </c>
      <c r="D143" s="976" t="s">
        <v>1447</v>
      </c>
      <c r="E143" s="976" t="s">
        <v>1316</v>
      </c>
      <c r="F143" s="976"/>
      <c r="G143" s="973">
        <v>64000000</v>
      </c>
      <c r="H143" s="974"/>
      <c r="I143" s="974">
        <v>24000000</v>
      </c>
      <c r="J143" s="974"/>
      <c r="K143" s="975"/>
      <c r="L143" s="974"/>
      <c r="M143" s="974">
        <f t="shared" si="37"/>
        <v>24000000</v>
      </c>
      <c r="N143" s="976"/>
      <c r="O143" s="976"/>
      <c r="P143" s="1013">
        <f t="shared" si="34"/>
        <v>40000000</v>
      </c>
      <c r="Q143" s="976"/>
      <c r="R143" s="977"/>
      <c r="S143" s="974"/>
      <c r="T143" s="1147"/>
      <c r="U143" s="974"/>
      <c r="V143" s="976"/>
      <c r="Z143" s="686"/>
      <c r="AA143" s="686"/>
    </row>
    <row r="144" spans="1:27" hidden="1" x14ac:dyDescent="0.25">
      <c r="B144" s="1191" t="s">
        <v>669</v>
      </c>
      <c r="C144" s="1015">
        <v>1067</v>
      </c>
      <c r="D144" s="976" t="s">
        <v>1888</v>
      </c>
      <c r="E144" s="976" t="s">
        <v>887</v>
      </c>
      <c r="F144" s="976"/>
      <c r="G144" s="973">
        <v>49740000</v>
      </c>
      <c r="H144" s="974"/>
      <c r="I144" s="974">
        <v>14922000</v>
      </c>
      <c r="J144" s="974"/>
      <c r="K144" s="975"/>
      <c r="L144" s="974"/>
      <c r="M144" s="974">
        <f t="shared" si="37"/>
        <v>14922000</v>
      </c>
      <c r="N144" s="976"/>
      <c r="O144" s="976"/>
      <c r="P144" s="1013">
        <f t="shared" si="34"/>
        <v>34818000</v>
      </c>
      <c r="Q144" s="976"/>
      <c r="R144" s="977"/>
      <c r="S144" s="974"/>
      <c r="T144" s="1147"/>
      <c r="U144" s="974"/>
      <c r="V144" s="976"/>
      <c r="Z144" s="686"/>
      <c r="AA144" s="686"/>
    </row>
    <row r="145" spans="1:27" hidden="1" x14ac:dyDescent="0.25">
      <c r="B145" s="1191" t="s">
        <v>669</v>
      </c>
      <c r="C145" s="1015">
        <v>1067</v>
      </c>
      <c r="D145" s="976" t="s">
        <v>1268</v>
      </c>
      <c r="E145" s="976" t="s">
        <v>1899</v>
      </c>
      <c r="F145" s="976"/>
      <c r="G145" s="973">
        <v>121787600</v>
      </c>
      <c r="H145" s="974"/>
      <c r="I145" s="974">
        <v>36536280</v>
      </c>
      <c r="J145" s="974"/>
      <c r="K145" s="975"/>
      <c r="L145" s="974"/>
      <c r="M145" s="974">
        <f t="shared" si="37"/>
        <v>36536280</v>
      </c>
      <c r="N145" s="976"/>
      <c r="O145" s="976"/>
      <c r="P145" s="1013">
        <f t="shared" si="34"/>
        <v>85251320</v>
      </c>
      <c r="Q145" s="976"/>
      <c r="R145" s="977"/>
      <c r="S145" s="974"/>
      <c r="T145" s="1147"/>
      <c r="U145" s="974"/>
      <c r="V145" s="976" t="s">
        <v>1323</v>
      </c>
      <c r="Z145" s="686"/>
      <c r="AA145" s="686"/>
    </row>
    <row r="146" spans="1:27" ht="15.75" hidden="1" x14ac:dyDescent="0.25">
      <c r="A146" s="723"/>
      <c r="B146" s="720" t="s">
        <v>997</v>
      </c>
      <c r="C146" s="720">
        <v>1067</v>
      </c>
      <c r="D146" s="699" t="s">
        <v>669</v>
      </c>
      <c r="E146" s="992"/>
      <c r="F146" s="992"/>
      <c r="G146" s="993"/>
      <c r="H146" s="994"/>
      <c r="I146" s="994"/>
      <c r="J146" s="994"/>
      <c r="K146" s="995"/>
      <c r="L146" s="994"/>
      <c r="M146" s="735">
        <f>SUM(M135:M145)</f>
        <v>547537452</v>
      </c>
      <c r="N146" s="992"/>
      <c r="O146" s="992"/>
      <c r="P146" s="1042">
        <f>SUM(P135:P145)</f>
        <v>458255931</v>
      </c>
      <c r="Q146" s="992"/>
      <c r="R146" s="998"/>
      <c r="S146" s="994"/>
      <c r="T146" s="1153"/>
      <c r="U146" s="994"/>
      <c r="V146" s="992"/>
      <c r="Z146" s="686"/>
      <c r="AA146" s="686"/>
    </row>
    <row r="147" spans="1:27" hidden="1" x14ac:dyDescent="0.25">
      <c r="B147" s="1191" t="s">
        <v>1907</v>
      </c>
      <c r="C147" s="1015">
        <v>1073</v>
      </c>
      <c r="D147" s="1171" t="s">
        <v>1912</v>
      </c>
      <c r="E147" s="976" t="s">
        <v>1865</v>
      </c>
      <c r="F147" s="976"/>
      <c r="G147" s="973">
        <v>133740200</v>
      </c>
      <c r="H147" s="974"/>
      <c r="I147" s="974">
        <v>48632800</v>
      </c>
      <c r="J147" s="974"/>
      <c r="K147" s="975"/>
      <c r="L147" s="974"/>
      <c r="M147" s="974">
        <f t="shared" ref="M147" si="38">SUM(I147:L147)</f>
        <v>48632800</v>
      </c>
      <c r="N147" s="976"/>
      <c r="O147" s="976"/>
      <c r="P147" s="1013">
        <f t="shared" ref="P147" si="39">IF($H147="",($G147-$M147),($H147-$M147))</f>
        <v>85107400</v>
      </c>
      <c r="Q147" s="976"/>
      <c r="R147" s="977"/>
      <c r="S147" s="974"/>
      <c r="T147" s="1147"/>
      <c r="U147" s="974"/>
      <c r="V147" s="976"/>
      <c r="Z147" s="686"/>
      <c r="AA147" s="686"/>
    </row>
    <row r="148" spans="1:27" ht="15.75" hidden="1" x14ac:dyDescent="0.25">
      <c r="A148" s="723"/>
      <c r="B148" s="720" t="s">
        <v>997</v>
      </c>
      <c r="C148" s="720">
        <v>1073</v>
      </c>
      <c r="D148" s="699" t="s">
        <v>669</v>
      </c>
      <c r="E148" s="992"/>
      <c r="F148" s="992"/>
      <c r="G148" s="993"/>
      <c r="H148" s="994"/>
      <c r="I148" s="994"/>
      <c r="J148" s="994"/>
      <c r="K148" s="995"/>
      <c r="L148" s="994"/>
      <c r="M148" s="735">
        <f>SUM(M147:M147)</f>
        <v>48632800</v>
      </c>
      <c r="N148" s="992"/>
      <c r="O148" s="992"/>
      <c r="P148" s="1042">
        <f>SUM(P147:P147)</f>
        <v>85107400</v>
      </c>
      <c r="Q148" s="992"/>
      <c r="R148" s="998"/>
      <c r="S148" s="994"/>
      <c r="T148" s="1153"/>
      <c r="U148" s="994"/>
      <c r="V148" s="992"/>
      <c r="Z148" s="686"/>
      <c r="AA148" s="686"/>
    </row>
    <row r="149" spans="1:27" ht="15.75" x14ac:dyDescent="0.25">
      <c r="A149" s="723"/>
      <c r="B149" s="1034"/>
      <c r="C149" s="1034"/>
      <c r="D149" s="1035"/>
      <c r="E149" s="1036"/>
      <c r="F149" s="1036"/>
      <c r="G149" s="1037"/>
      <c r="H149" s="1038"/>
      <c r="I149" s="1038"/>
      <c r="J149" s="1038"/>
      <c r="K149" s="1039"/>
      <c r="L149" s="1038"/>
      <c r="M149" s="1040"/>
      <c r="N149" s="1036"/>
      <c r="O149" s="1036"/>
      <c r="P149" s="1043"/>
      <c r="Q149" s="1036"/>
      <c r="R149" s="1041"/>
      <c r="S149" s="1038"/>
      <c r="T149" s="1038"/>
      <c r="U149" s="1038"/>
      <c r="V149" s="1036"/>
      <c r="Z149" s="686"/>
      <c r="AA149" s="686"/>
    </row>
    <row r="150" spans="1:27" ht="15.75" x14ac:dyDescent="0.25">
      <c r="A150" s="723"/>
      <c r="B150" s="1034"/>
      <c r="C150" s="1034"/>
      <c r="D150" s="1035"/>
      <c r="E150" s="1036"/>
      <c r="F150" s="1036"/>
      <c r="G150" s="1037"/>
      <c r="H150" s="1038"/>
      <c r="I150" s="1038"/>
      <c r="J150" s="1038"/>
      <c r="K150" s="1039"/>
      <c r="L150" s="1038"/>
      <c r="M150" s="1040"/>
      <c r="N150" s="1036"/>
      <c r="O150" s="1036"/>
      <c r="P150" s="1043"/>
      <c r="Q150" s="1036"/>
      <c r="R150" s="1041"/>
      <c r="S150" s="1038"/>
      <c r="T150" s="1038"/>
      <c r="U150" s="1038"/>
      <c r="V150" s="1036"/>
      <c r="Z150" s="686"/>
      <c r="AA150" s="686"/>
    </row>
    <row r="152" spans="1:27" ht="18.75" x14ac:dyDescent="0.3">
      <c r="M152" s="1022" t="s">
        <v>1915</v>
      </c>
      <c r="P152" s="1021" t="e">
        <f>#REF!+#REF!+P8+P12+#REF!+P17+P22+#REF!+#REF!+P28+#REF!+P32+P35+#REF!+#REF!+P38+P41+P54+#REF!+#REF!+#REF!+#REF!+P58+P63+#REF!+P64+P68+#REF!+P79+#REF!+P91+P93+#REF!+P94+P96+P104+P112+#REF!+P118+P130+P134+P146+#REF!+P148+#REF!</f>
        <v>#REF!</v>
      </c>
    </row>
    <row r="164" spans="2:27" ht="15.75" x14ac:dyDescent="0.25">
      <c r="B164" s="686"/>
      <c r="C164" s="686"/>
      <c r="G164" s="686"/>
      <c r="H164" s="686"/>
      <c r="I164" s="686"/>
      <c r="J164" s="715" t="s">
        <v>1133</v>
      </c>
      <c r="K164" s="728"/>
      <c r="M164" s="714" t="e">
        <f>#REF!+#REF!+M8+M12+#REF!+M17+#REF!+M22+#REF!+#REF!+M28+#REF!+M32+#REF!+M35+#REF!+#REF!+M38+M41+M54+#REF!+#REF!+#REF!+#REF!+M58+M63+#REF!+M64+M68+#REF!+M79+#REF!+M91+M93+#REF!+M94+M96+M104+M112+#REF!+M118+M130+M134+M146+#REF!+M148+#REF!</f>
        <v>#REF!</v>
      </c>
      <c r="N164" s="714" t="e">
        <f>#REF!+N35+#REF!+N32+#REF!+N28+#REF!+#REF!+N22+#REF!+N17+#REF!+N12+N8+#REF!+#REF!</f>
        <v>#REF!</v>
      </c>
      <c r="O164" s="714"/>
      <c r="P164" s="871"/>
      <c r="V164" s="698"/>
      <c r="X164" s="686"/>
      <c r="Y164" s="686"/>
      <c r="Z164" s="686"/>
      <c r="AA164" s="686"/>
    </row>
    <row r="165" spans="2:27" x14ac:dyDescent="0.25">
      <c r="B165" s="686"/>
      <c r="C165" s="686"/>
      <c r="G165" s="686"/>
      <c r="H165" s="686"/>
      <c r="J165" s="694"/>
      <c r="M165" s="719"/>
      <c r="X165" s="686"/>
      <c r="Y165" s="686"/>
      <c r="Z165" s="686"/>
      <c r="AA165" s="686"/>
    </row>
    <row r="166" spans="2:27" x14ac:dyDescent="0.25">
      <c r="B166" s="686"/>
      <c r="C166" s="686"/>
      <c r="G166" s="686"/>
      <c r="H166" s="686"/>
      <c r="J166" s="718"/>
      <c r="M166" s="719"/>
      <c r="X166" s="686"/>
      <c r="Y166" s="686"/>
      <c r="Z166" s="686"/>
      <c r="AA166" s="686"/>
    </row>
    <row r="167" spans="2:27" x14ac:dyDescent="0.25">
      <c r="M167" s="698"/>
    </row>
    <row r="171" spans="2:27" x14ac:dyDescent="0.25">
      <c r="T171" s="687">
        <v>0</v>
      </c>
    </row>
  </sheetData>
  <autoFilter ref="A5:Z148">
    <filterColumn colId="2">
      <filters>
        <filter val="1003"/>
      </filters>
    </filterColumn>
  </autoFilter>
  <mergeCells count="4">
    <mergeCell ref="B1:V3"/>
    <mergeCell ref="H59:H60"/>
    <mergeCell ref="P59:P60"/>
    <mergeCell ref="V59:V60"/>
  </mergeCells>
  <pageMargins left="0" right="0" top="0" bottom="0" header="0.31496062992125984" footer="0.31496062992125984"/>
  <pageSetup paperSize="9" orientation="landscape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XEY28"/>
  <sheetViews>
    <sheetView tabSelected="1" zoomScale="80" zoomScaleNormal="80" workbookViewId="0">
      <selection activeCell="B1" sqref="B1:U3"/>
    </sheetView>
  </sheetViews>
  <sheetFormatPr defaultColWidth="9.28515625" defaultRowHeight="15" x14ac:dyDescent="0.25"/>
  <cols>
    <col min="1" max="1" width="2.85546875" style="686" customWidth="1"/>
    <col min="2" max="2" width="10.7109375" style="721" customWidth="1"/>
    <col min="3" max="3" width="21.42578125" style="721" customWidth="1"/>
    <col min="4" max="4" width="27.42578125" style="686" customWidth="1"/>
    <col min="5" max="5" width="16.5703125" style="686" customWidth="1"/>
    <col min="6" max="6" width="19.5703125" style="686" customWidth="1"/>
    <col min="7" max="7" width="15.5703125" style="725" customWidth="1"/>
    <col min="8" max="8" width="15.140625" style="687" customWidth="1"/>
    <col min="9" max="9" width="6.140625" style="687" customWidth="1"/>
    <col min="10" max="10" width="7.85546875" style="687" customWidth="1"/>
    <col min="11" max="11" width="14.42578125" style="727" customWidth="1"/>
    <col min="12" max="12" width="9.28515625" style="687" customWidth="1"/>
    <col min="13" max="13" width="16.5703125" style="686" customWidth="1"/>
    <col min="14" max="14" width="18.85546875" style="686" customWidth="1"/>
    <col min="15" max="15" width="30.42578125" style="874" customWidth="1"/>
    <col min="16" max="16" width="2.5703125" style="686" customWidth="1"/>
    <col min="17" max="17" width="1.85546875" style="688" customWidth="1"/>
    <col min="18" max="18" width="14.7109375" style="687" customWidth="1"/>
    <col min="19" max="20" width="23.140625" style="687" customWidth="1"/>
    <col min="21" max="21" width="30.85546875" style="686" customWidth="1"/>
    <col min="22" max="22" width="14.7109375" style="686" hidden="1" customWidth="1"/>
    <col min="23" max="23" width="24.7109375" style="687" customWidth="1"/>
    <col min="24" max="24" width="16.7109375" style="687" bestFit="1" customWidth="1"/>
    <col min="25" max="26" width="15.85546875" style="687" bestFit="1" customWidth="1"/>
    <col min="27" max="27" width="20.140625" style="686" customWidth="1"/>
    <col min="28" max="16384" width="9.28515625" style="686"/>
  </cols>
  <sheetData>
    <row r="1" spans="1:16379" ht="21" customHeight="1" x14ac:dyDescent="0.25">
      <c r="B1" s="1289" t="s">
        <v>2179</v>
      </c>
      <c r="C1" s="1289"/>
      <c r="D1" s="1289"/>
      <c r="E1" s="1289"/>
      <c r="F1" s="1289"/>
      <c r="G1" s="1289"/>
      <c r="H1" s="1289"/>
      <c r="I1" s="1289"/>
      <c r="J1" s="1289"/>
      <c r="K1" s="1289"/>
      <c r="L1" s="1289"/>
      <c r="M1" s="1289"/>
      <c r="N1" s="1289"/>
      <c r="O1" s="1289"/>
      <c r="P1" s="1289"/>
      <c r="Q1" s="1289"/>
      <c r="R1" s="1290"/>
      <c r="S1" s="1290"/>
      <c r="T1" s="1290"/>
      <c r="U1" s="1289"/>
    </row>
    <row r="2" spans="1:16379" ht="15" customHeight="1" x14ac:dyDescent="0.25">
      <c r="B2" s="1289"/>
      <c r="C2" s="1289"/>
      <c r="D2" s="1289"/>
      <c r="E2" s="1289"/>
      <c r="F2" s="1289"/>
      <c r="G2" s="1289"/>
      <c r="H2" s="1289"/>
      <c r="I2" s="1289"/>
      <c r="J2" s="1289"/>
      <c r="K2" s="1289"/>
      <c r="L2" s="1289"/>
      <c r="M2" s="1289"/>
      <c r="N2" s="1289"/>
      <c r="O2" s="1289"/>
      <c r="P2" s="1289"/>
      <c r="Q2" s="1289"/>
      <c r="R2" s="1290"/>
      <c r="S2" s="1290"/>
      <c r="T2" s="1290"/>
      <c r="U2" s="1289"/>
    </row>
    <row r="3" spans="1:16379" ht="15" customHeight="1" x14ac:dyDescent="0.25">
      <c r="B3" s="1289"/>
      <c r="C3" s="1289"/>
      <c r="D3" s="1289"/>
      <c r="E3" s="1289"/>
      <c r="F3" s="1289"/>
      <c r="G3" s="1289"/>
      <c r="H3" s="1289"/>
      <c r="I3" s="1289"/>
      <c r="J3" s="1289"/>
      <c r="K3" s="1289"/>
      <c r="L3" s="1289"/>
      <c r="M3" s="1289"/>
      <c r="N3" s="1289"/>
      <c r="O3" s="1289"/>
      <c r="P3" s="1289"/>
      <c r="Q3" s="1289"/>
      <c r="R3" s="1290"/>
      <c r="S3" s="1290"/>
      <c r="T3" s="1290"/>
      <c r="U3" s="1289"/>
    </row>
    <row r="4" spans="1:16379" ht="23.25" customHeight="1" x14ac:dyDescent="0.25">
      <c r="B4" s="1190"/>
      <c r="C4" s="1190"/>
      <c r="D4" s="746"/>
      <c r="E4" s="746"/>
      <c r="F4" s="746"/>
      <c r="G4" s="1074"/>
      <c r="H4" s="746"/>
      <c r="I4" s="743"/>
      <c r="J4" s="744"/>
      <c r="K4" s="745"/>
      <c r="L4" s="685"/>
      <c r="M4" s="1075"/>
      <c r="N4" s="1190"/>
      <c r="O4" s="868"/>
      <c r="R4" s="741"/>
      <c r="S4" s="741"/>
      <c r="T4" s="741"/>
    </row>
    <row r="5" spans="1:16379" ht="54" customHeight="1" x14ac:dyDescent="0.25">
      <c r="B5" s="880" t="s">
        <v>2164</v>
      </c>
      <c r="C5" s="880" t="s">
        <v>2165</v>
      </c>
      <c r="D5" s="880" t="s">
        <v>2166</v>
      </c>
      <c r="E5" s="1327" t="s">
        <v>2167</v>
      </c>
      <c r="F5" s="1327" t="s">
        <v>2168</v>
      </c>
      <c r="G5" s="1328" t="s">
        <v>2169</v>
      </c>
      <c r="H5" s="878" t="s">
        <v>2170</v>
      </c>
      <c r="I5" s="1328" t="s">
        <v>2171</v>
      </c>
      <c r="J5" s="878" t="s">
        <v>2172</v>
      </c>
      <c r="K5" s="1328" t="s">
        <v>2173</v>
      </c>
      <c r="L5" s="878" t="s">
        <v>2174</v>
      </c>
      <c r="M5" s="880" t="s">
        <v>2175</v>
      </c>
      <c r="N5" s="881" t="s">
        <v>2177</v>
      </c>
      <c r="O5" s="882" t="s">
        <v>2178</v>
      </c>
      <c r="P5" s="881" t="s">
        <v>17</v>
      </c>
      <c r="Q5" s="883" t="s">
        <v>18</v>
      </c>
      <c r="R5" s="878" t="s">
        <v>2176</v>
      </c>
      <c r="S5" s="882" t="s">
        <v>1200</v>
      </c>
      <c r="T5" s="882" t="s">
        <v>1201</v>
      </c>
      <c r="U5" s="875" t="s">
        <v>605</v>
      </c>
      <c r="V5" s="689" t="s">
        <v>939</v>
      </c>
      <c r="W5" s="729" t="s">
        <v>940</v>
      </c>
      <c r="X5" s="729" t="s">
        <v>940</v>
      </c>
    </row>
    <row r="6" spans="1:16379" x14ac:dyDescent="0.25">
      <c r="B6" s="1191" t="s">
        <v>1037</v>
      </c>
      <c r="C6" s="1191">
        <v>1002</v>
      </c>
      <c r="D6" s="976" t="s">
        <v>346</v>
      </c>
      <c r="E6" s="976" t="s">
        <v>857</v>
      </c>
      <c r="F6" s="1024">
        <v>40393915</v>
      </c>
      <c r="G6" s="973">
        <v>80787830</v>
      </c>
      <c r="H6" s="974"/>
      <c r="I6" s="974"/>
      <c r="J6" s="974"/>
      <c r="K6" s="975"/>
      <c r="L6" s="974"/>
      <c r="M6" s="974">
        <v>0</v>
      </c>
      <c r="N6" s="1325">
        <f>F6+M6</f>
        <v>40393915</v>
      </c>
      <c r="O6" s="1326">
        <f>IF($H6="",$G6-$N6,$H6-$N6)</f>
        <v>40393915</v>
      </c>
      <c r="P6" s="1147"/>
      <c r="Q6" s="974"/>
      <c r="R6" s="976"/>
      <c r="S6" s="687" t="s">
        <v>1006</v>
      </c>
      <c r="T6" s="687">
        <v>3692000</v>
      </c>
      <c r="U6" s="687"/>
      <c r="V6" s="687"/>
      <c r="W6" s="686"/>
      <c r="X6" s="686"/>
      <c r="Y6" s="686"/>
      <c r="Z6" s="686"/>
    </row>
    <row r="7" spans="1:16379" x14ac:dyDescent="0.25">
      <c r="B7" s="1191" t="s">
        <v>1037</v>
      </c>
      <c r="C7" s="1191">
        <v>1002</v>
      </c>
      <c r="D7" s="976" t="s">
        <v>858</v>
      </c>
      <c r="E7" s="976" t="s">
        <v>859</v>
      </c>
      <c r="F7" s="1024">
        <v>40500000</v>
      </c>
      <c r="G7" s="1108">
        <v>135000000</v>
      </c>
      <c r="H7" s="974"/>
      <c r="I7" s="974"/>
      <c r="J7" s="974"/>
      <c r="K7" s="975"/>
      <c r="L7" s="974"/>
      <c r="M7" s="974">
        <v>0</v>
      </c>
      <c r="N7" s="1325">
        <f t="shared" ref="N7:N15" si="0">F7+M7</f>
        <v>40500000</v>
      </c>
      <c r="O7" s="1326">
        <f>IF($H7="",$G7-$N7,$H7-$N7)</f>
        <v>94500000</v>
      </c>
      <c r="P7" s="1147"/>
      <c r="Q7" s="974"/>
      <c r="R7" s="976"/>
      <c r="S7" s="687" t="s">
        <v>1008</v>
      </c>
      <c r="T7" s="687">
        <v>940000</v>
      </c>
      <c r="U7" s="687"/>
      <c r="V7" s="687"/>
      <c r="W7" s="686"/>
      <c r="X7" s="686"/>
      <c r="Y7" s="686"/>
      <c r="Z7" s="686"/>
    </row>
    <row r="8" spans="1:16379" x14ac:dyDescent="0.25">
      <c r="B8" s="1191" t="s">
        <v>1037</v>
      </c>
      <c r="C8" s="1191">
        <v>1002</v>
      </c>
      <c r="D8" s="976" t="s">
        <v>92</v>
      </c>
      <c r="E8" s="976" t="s">
        <v>865</v>
      </c>
      <c r="F8" s="1024">
        <v>6667650</v>
      </c>
      <c r="G8" s="973">
        <v>13335300</v>
      </c>
      <c r="H8" s="974"/>
      <c r="I8" s="974"/>
      <c r="J8" s="974"/>
      <c r="K8" s="975"/>
      <c r="L8" s="974"/>
      <c r="M8" s="974">
        <v>0</v>
      </c>
      <c r="N8" s="1325">
        <f t="shared" si="0"/>
        <v>6667650</v>
      </c>
      <c r="O8" s="1326">
        <f>IF($H8="",$G8-$N8,$H8-$N8)</f>
        <v>6667650</v>
      </c>
      <c r="P8" s="1147"/>
      <c r="Q8" s="974"/>
      <c r="R8" s="976"/>
      <c r="U8" s="687"/>
      <c r="V8" s="687"/>
      <c r="W8" s="686"/>
      <c r="AA8" s="687"/>
      <c r="AB8" s="687"/>
      <c r="AC8" s="687"/>
      <c r="AD8" s="687"/>
      <c r="AE8" s="687"/>
      <c r="AF8" s="687"/>
      <c r="AG8" s="687"/>
      <c r="AH8" s="687"/>
      <c r="AI8" s="687"/>
      <c r="AJ8" s="687"/>
      <c r="AK8" s="687"/>
      <c r="AL8" s="687"/>
      <c r="AM8" s="687"/>
      <c r="AN8" s="687"/>
      <c r="AO8" s="687"/>
      <c r="AP8" s="687"/>
      <c r="AQ8" s="687"/>
      <c r="AR8" s="687"/>
      <c r="AS8" s="687"/>
      <c r="AT8" s="687"/>
      <c r="AU8" s="687"/>
      <c r="AV8" s="687"/>
      <c r="AW8" s="687"/>
      <c r="AX8" s="687"/>
      <c r="AY8" s="687"/>
      <c r="AZ8" s="687"/>
      <c r="BA8" s="687"/>
      <c r="BB8" s="687"/>
      <c r="BC8" s="687"/>
      <c r="BD8" s="687"/>
      <c r="BE8" s="687"/>
      <c r="BF8" s="687"/>
      <c r="BG8" s="687"/>
      <c r="BH8" s="687"/>
      <c r="BI8" s="687"/>
      <c r="BJ8" s="687"/>
      <c r="BK8" s="687"/>
      <c r="BL8" s="687"/>
      <c r="BM8" s="687"/>
      <c r="BN8" s="687"/>
      <c r="BO8" s="687"/>
      <c r="BP8" s="687"/>
      <c r="BQ8" s="687"/>
      <c r="BR8" s="687"/>
      <c r="BS8" s="687"/>
      <c r="BT8" s="687"/>
      <c r="BU8" s="687"/>
      <c r="BV8" s="687"/>
      <c r="BW8" s="687"/>
      <c r="BX8" s="687"/>
      <c r="BY8" s="687"/>
      <c r="BZ8" s="687"/>
      <c r="CA8" s="687"/>
      <c r="CB8" s="687"/>
      <c r="CC8" s="687"/>
      <c r="CD8" s="687"/>
      <c r="CE8" s="687"/>
      <c r="CF8" s="687"/>
      <c r="CG8" s="687"/>
      <c r="CH8" s="687"/>
      <c r="CI8" s="687"/>
      <c r="CJ8" s="687"/>
      <c r="CK8" s="687"/>
      <c r="CL8" s="687"/>
      <c r="CM8" s="687"/>
      <c r="CN8" s="687"/>
      <c r="CO8" s="687"/>
      <c r="CP8" s="687"/>
      <c r="CQ8" s="687"/>
      <c r="CR8" s="687"/>
      <c r="CS8" s="687"/>
      <c r="CT8" s="687"/>
      <c r="CU8" s="687"/>
      <c r="CV8" s="687"/>
      <c r="CW8" s="687"/>
      <c r="CX8" s="687"/>
      <c r="CY8" s="687"/>
      <c r="CZ8" s="687"/>
      <c r="DA8" s="687"/>
      <c r="DB8" s="687"/>
      <c r="DC8" s="687"/>
      <c r="DD8" s="687"/>
      <c r="DE8" s="687"/>
      <c r="DF8" s="687"/>
      <c r="DG8" s="687"/>
      <c r="DH8" s="687"/>
      <c r="DI8" s="687"/>
      <c r="DJ8" s="687"/>
      <c r="DK8" s="687"/>
      <c r="DL8" s="687"/>
      <c r="DM8" s="687"/>
      <c r="DN8" s="687"/>
      <c r="DO8" s="687"/>
      <c r="DP8" s="687"/>
      <c r="DQ8" s="687"/>
      <c r="DR8" s="687"/>
      <c r="DS8" s="687"/>
      <c r="DT8" s="687"/>
      <c r="DU8" s="687"/>
      <c r="DV8" s="687"/>
      <c r="DW8" s="687"/>
      <c r="DX8" s="687"/>
      <c r="DY8" s="687"/>
      <c r="DZ8" s="687"/>
      <c r="EA8" s="687"/>
      <c r="EB8" s="687"/>
      <c r="EC8" s="687"/>
      <c r="ED8" s="687"/>
      <c r="EE8" s="687"/>
      <c r="EF8" s="687"/>
      <c r="EG8" s="687"/>
      <c r="EH8" s="687"/>
      <c r="EI8" s="687"/>
      <c r="EJ8" s="687"/>
      <c r="EK8" s="687"/>
      <c r="EL8" s="687"/>
      <c r="EM8" s="687"/>
      <c r="EN8" s="687"/>
      <c r="EO8" s="687"/>
      <c r="EP8" s="687"/>
      <c r="EQ8" s="687"/>
      <c r="ER8" s="687"/>
      <c r="ES8" s="687"/>
      <c r="ET8" s="687"/>
      <c r="EU8" s="687"/>
      <c r="EV8" s="687"/>
      <c r="EW8" s="687"/>
      <c r="EX8" s="687"/>
      <c r="EY8" s="687"/>
      <c r="EZ8" s="687"/>
      <c r="FA8" s="687"/>
      <c r="FB8" s="687"/>
      <c r="FC8" s="687"/>
      <c r="FD8" s="687"/>
      <c r="FE8" s="687"/>
      <c r="FF8" s="687"/>
      <c r="FG8" s="687"/>
      <c r="FH8" s="687"/>
      <c r="FI8" s="687"/>
      <c r="FJ8" s="687"/>
      <c r="FK8" s="687"/>
      <c r="FL8" s="687"/>
      <c r="FM8" s="687"/>
      <c r="FN8" s="687"/>
      <c r="FO8" s="687"/>
      <c r="FP8" s="687"/>
      <c r="FQ8" s="687"/>
      <c r="FR8" s="687"/>
      <c r="FS8" s="687"/>
      <c r="FT8" s="687"/>
      <c r="FU8" s="687"/>
      <c r="FV8" s="687"/>
      <c r="FW8" s="687"/>
      <c r="FX8" s="687"/>
      <c r="FY8" s="687"/>
      <c r="FZ8" s="687"/>
      <c r="GA8" s="687"/>
      <c r="GB8" s="687"/>
      <c r="GC8" s="687"/>
      <c r="GD8" s="687"/>
      <c r="GE8" s="687"/>
      <c r="GF8" s="687"/>
      <c r="GG8" s="687"/>
      <c r="GH8" s="687"/>
      <c r="GI8" s="687"/>
      <c r="GJ8" s="687"/>
      <c r="GK8" s="687"/>
      <c r="GL8" s="687"/>
      <c r="GM8" s="687"/>
      <c r="GN8" s="687"/>
      <c r="GO8" s="687"/>
      <c r="GP8" s="687"/>
      <c r="GQ8" s="687"/>
      <c r="GR8" s="687"/>
      <c r="GS8" s="687"/>
      <c r="GT8" s="687"/>
      <c r="GU8" s="687"/>
      <c r="GV8" s="687"/>
      <c r="GW8" s="687"/>
      <c r="GX8" s="687"/>
      <c r="GY8" s="687"/>
      <c r="GZ8" s="687"/>
      <c r="HA8" s="687"/>
      <c r="HB8" s="687"/>
      <c r="HC8" s="687"/>
      <c r="HD8" s="687"/>
      <c r="HE8" s="687"/>
      <c r="HF8" s="687"/>
      <c r="HG8" s="687"/>
      <c r="HH8" s="687"/>
      <c r="HI8" s="687"/>
      <c r="HJ8" s="687"/>
      <c r="HK8" s="687"/>
      <c r="HL8" s="687"/>
      <c r="HM8" s="687"/>
      <c r="HN8" s="687"/>
      <c r="HO8" s="687"/>
      <c r="HP8" s="687"/>
      <c r="HQ8" s="687"/>
      <c r="HR8" s="687"/>
      <c r="HS8" s="687"/>
      <c r="HT8" s="687"/>
      <c r="HU8" s="687"/>
      <c r="HV8" s="687"/>
      <c r="HW8" s="687"/>
      <c r="HX8" s="687"/>
      <c r="HY8" s="687"/>
      <c r="HZ8" s="687"/>
      <c r="IA8" s="687"/>
      <c r="IB8" s="687"/>
      <c r="IC8" s="687"/>
      <c r="ID8" s="687"/>
      <c r="IE8" s="687"/>
      <c r="IF8" s="687"/>
      <c r="IG8" s="687"/>
      <c r="IH8" s="687"/>
      <c r="II8" s="687"/>
      <c r="IJ8" s="687"/>
      <c r="IK8" s="687"/>
      <c r="IL8" s="687"/>
      <c r="IM8" s="687"/>
      <c r="IN8" s="687"/>
      <c r="IO8" s="687"/>
      <c r="IP8" s="687"/>
      <c r="IQ8" s="687"/>
      <c r="IR8" s="687"/>
      <c r="IS8" s="687"/>
      <c r="IT8" s="687"/>
      <c r="IU8" s="687"/>
      <c r="IV8" s="687"/>
      <c r="IW8" s="687"/>
      <c r="IX8" s="687"/>
      <c r="IY8" s="687"/>
      <c r="IZ8" s="687"/>
      <c r="JA8" s="687"/>
      <c r="JB8" s="687"/>
      <c r="JC8" s="687"/>
      <c r="JD8" s="687"/>
      <c r="JE8" s="687"/>
      <c r="JF8" s="687"/>
      <c r="JG8" s="687"/>
      <c r="JH8" s="687"/>
      <c r="JI8" s="687"/>
      <c r="JJ8" s="687"/>
      <c r="JK8" s="687"/>
      <c r="JL8" s="687"/>
      <c r="JM8" s="687"/>
      <c r="JN8" s="687"/>
      <c r="JO8" s="687"/>
      <c r="JP8" s="687"/>
      <c r="JQ8" s="687"/>
      <c r="JR8" s="687"/>
      <c r="JS8" s="687"/>
      <c r="JT8" s="687"/>
      <c r="JU8" s="687"/>
      <c r="JV8" s="687"/>
      <c r="JW8" s="687"/>
      <c r="JX8" s="687"/>
      <c r="JY8" s="687"/>
      <c r="JZ8" s="687"/>
      <c r="KA8" s="687"/>
      <c r="KB8" s="687"/>
      <c r="KC8" s="687"/>
      <c r="KD8" s="687"/>
      <c r="KE8" s="687"/>
      <c r="KF8" s="687"/>
      <c r="KG8" s="687"/>
      <c r="KH8" s="687"/>
      <c r="KI8" s="687"/>
      <c r="KJ8" s="687"/>
      <c r="KK8" s="687"/>
      <c r="KL8" s="687"/>
      <c r="KM8" s="687"/>
      <c r="KN8" s="687"/>
      <c r="KO8" s="687"/>
      <c r="KP8" s="687"/>
      <c r="KQ8" s="687"/>
      <c r="KR8" s="687"/>
      <c r="KS8" s="687"/>
      <c r="KT8" s="687"/>
      <c r="KU8" s="687"/>
      <c r="KV8" s="687"/>
      <c r="KW8" s="687"/>
      <c r="KX8" s="687"/>
      <c r="KY8" s="687"/>
      <c r="KZ8" s="687"/>
      <c r="LA8" s="687"/>
      <c r="LB8" s="687"/>
      <c r="LC8" s="687"/>
      <c r="LD8" s="687"/>
      <c r="LE8" s="687"/>
      <c r="LF8" s="687"/>
      <c r="LG8" s="687"/>
      <c r="LH8" s="687"/>
      <c r="LI8" s="687"/>
      <c r="LJ8" s="687"/>
      <c r="LK8" s="687"/>
      <c r="LL8" s="687"/>
      <c r="LM8" s="687"/>
      <c r="LN8" s="687"/>
      <c r="LO8" s="687"/>
      <c r="LP8" s="687"/>
      <c r="LQ8" s="687"/>
      <c r="LR8" s="687"/>
      <c r="LS8" s="687"/>
      <c r="LT8" s="687"/>
      <c r="LU8" s="687"/>
      <c r="LV8" s="687"/>
      <c r="LW8" s="687"/>
      <c r="LX8" s="687"/>
      <c r="LY8" s="687"/>
      <c r="LZ8" s="687"/>
      <c r="MA8" s="687"/>
      <c r="MB8" s="687"/>
      <c r="MC8" s="687"/>
      <c r="MD8" s="687"/>
      <c r="ME8" s="687"/>
      <c r="MF8" s="687"/>
      <c r="MG8" s="687"/>
      <c r="MH8" s="687"/>
      <c r="MI8" s="687"/>
      <c r="MJ8" s="687"/>
      <c r="MK8" s="687"/>
      <c r="ML8" s="687"/>
      <c r="MM8" s="687"/>
      <c r="MN8" s="687"/>
      <c r="MO8" s="687"/>
      <c r="MP8" s="687"/>
      <c r="MQ8" s="687"/>
      <c r="MR8" s="687"/>
      <c r="MS8" s="687"/>
      <c r="MT8" s="687"/>
      <c r="MU8" s="687"/>
      <c r="MV8" s="687"/>
      <c r="MW8" s="687"/>
      <c r="MX8" s="687"/>
      <c r="MY8" s="687"/>
      <c r="MZ8" s="687"/>
      <c r="NA8" s="687"/>
      <c r="NB8" s="687"/>
      <c r="NC8" s="687"/>
      <c r="ND8" s="687"/>
      <c r="NE8" s="687"/>
      <c r="NF8" s="687"/>
      <c r="NG8" s="687"/>
      <c r="NH8" s="687"/>
      <c r="NI8" s="687"/>
      <c r="NJ8" s="687"/>
      <c r="NK8" s="687"/>
      <c r="NL8" s="687"/>
      <c r="NM8" s="687"/>
      <c r="NN8" s="687"/>
      <c r="NO8" s="687"/>
      <c r="NP8" s="687"/>
      <c r="NQ8" s="687"/>
      <c r="NR8" s="687"/>
      <c r="NS8" s="687"/>
      <c r="NT8" s="687"/>
      <c r="NU8" s="687"/>
      <c r="NV8" s="687"/>
      <c r="NW8" s="687"/>
      <c r="NX8" s="687"/>
      <c r="NY8" s="687"/>
      <c r="NZ8" s="687"/>
      <c r="OA8" s="687"/>
      <c r="OB8" s="687"/>
      <c r="OC8" s="687"/>
      <c r="OD8" s="687"/>
      <c r="OE8" s="687"/>
      <c r="OF8" s="687"/>
      <c r="OG8" s="687"/>
      <c r="OH8" s="687"/>
      <c r="OI8" s="687"/>
      <c r="OJ8" s="687"/>
      <c r="OK8" s="687"/>
      <c r="OL8" s="687"/>
      <c r="OM8" s="687"/>
      <c r="ON8" s="687"/>
      <c r="OO8" s="687"/>
      <c r="OP8" s="687"/>
      <c r="OQ8" s="687"/>
      <c r="OR8" s="687"/>
      <c r="OS8" s="687"/>
      <c r="OT8" s="687"/>
      <c r="OU8" s="687"/>
      <c r="OV8" s="687"/>
      <c r="OW8" s="687"/>
      <c r="OX8" s="687"/>
      <c r="OY8" s="687"/>
      <c r="OZ8" s="687"/>
      <c r="PA8" s="687"/>
      <c r="PB8" s="687"/>
      <c r="PC8" s="687"/>
      <c r="PD8" s="687"/>
      <c r="PE8" s="687"/>
      <c r="PF8" s="687"/>
      <c r="PG8" s="687"/>
      <c r="PH8" s="687"/>
      <c r="PI8" s="687"/>
      <c r="PJ8" s="687"/>
      <c r="PK8" s="687"/>
      <c r="PL8" s="687"/>
      <c r="PM8" s="687"/>
      <c r="PN8" s="687"/>
      <c r="PO8" s="687"/>
      <c r="PP8" s="687"/>
      <c r="PQ8" s="687"/>
      <c r="PR8" s="687"/>
      <c r="PS8" s="687"/>
      <c r="PT8" s="687"/>
      <c r="PU8" s="687"/>
      <c r="PV8" s="687"/>
      <c r="PW8" s="687"/>
      <c r="PX8" s="687"/>
      <c r="PY8" s="687"/>
      <c r="PZ8" s="687"/>
      <c r="QA8" s="687"/>
      <c r="QB8" s="687"/>
      <c r="QC8" s="687"/>
      <c r="QD8" s="687"/>
      <c r="QE8" s="687"/>
      <c r="QF8" s="687"/>
      <c r="QG8" s="687"/>
      <c r="QH8" s="687"/>
      <c r="QI8" s="687"/>
      <c r="QJ8" s="687"/>
      <c r="QK8" s="687"/>
      <c r="QL8" s="687"/>
      <c r="QM8" s="687"/>
      <c r="QN8" s="687"/>
      <c r="QO8" s="687"/>
      <c r="QP8" s="687"/>
      <c r="QQ8" s="687"/>
      <c r="QR8" s="687"/>
      <c r="QS8" s="687"/>
      <c r="QT8" s="687"/>
      <c r="QU8" s="687"/>
      <c r="QV8" s="687"/>
      <c r="QW8" s="687"/>
      <c r="QX8" s="687"/>
      <c r="QY8" s="687"/>
      <c r="QZ8" s="687"/>
      <c r="RA8" s="687"/>
      <c r="RB8" s="687"/>
      <c r="RC8" s="687"/>
      <c r="RD8" s="687"/>
      <c r="RE8" s="687"/>
      <c r="RF8" s="687"/>
      <c r="RG8" s="687"/>
      <c r="RH8" s="687"/>
      <c r="RI8" s="687"/>
      <c r="RJ8" s="687"/>
      <c r="RK8" s="687"/>
      <c r="RL8" s="687"/>
      <c r="RM8" s="687"/>
      <c r="RN8" s="687"/>
      <c r="RO8" s="687"/>
      <c r="RP8" s="687"/>
      <c r="RQ8" s="687"/>
      <c r="RR8" s="687"/>
      <c r="RS8" s="687"/>
      <c r="RT8" s="687"/>
      <c r="RU8" s="687"/>
      <c r="RV8" s="687"/>
      <c r="RW8" s="687"/>
      <c r="RX8" s="687"/>
      <c r="RY8" s="687"/>
      <c r="RZ8" s="687"/>
      <c r="SA8" s="687"/>
      <c r="SB8" s="687"/>
      <c r="SC8" s="687"/>
      <c r="SD8" s="687"/>
      <c r="SE8" s="687"/>
      <c r="SF8" s="687"/>
      <c r="SG8" s="687"/>
      <c r="SH8" s="687"/>
      <c r="SI8" s="687"/>
      <c r="SJ8" s="687"/>
      <c r="SK8" s="687"/>
      <c r="SL8" s="687"/>
      <c r="SM8" s="687"/>
      <c r="SN8" s="687"/>
      <c r="SO8" s="687"/>
      <c r="SP8" s="687"/>
      <c r="SQ8" s="687"/>
      <c r="SR8" s="687"/>
      <c r="SS8" s="687"/>
      <c r="ST8" s="687"/>
      <c r="SU8" s="687"/>
      <c r="SV8" s="687"/>
      <c r="SW8" s="687"/>
      <c r="SX8" s="687"/>
      <c r="SY8" s="687"/>
      <c r="SZ8" s="687"/>
      <c r="TA8" s="687"/>
      <c r="TB8" s="687"/>
      <c r="TC8" s="687"/>
      <c r="TD8" s="687"/>
      <c r="TE8" s="687"/>
      <c r="TF8" s="687"/>
      <c r="TG8" s="687"/>
      <c r="TH8" s="687"/>
      <c r="TI8" s="687"/>
      <c r="TJ8" s="687"/>
      <c r="TK8" s="687"/>
      <c r="TL8" s="687"/>
      <c r="TM8" s="687"/>
      <c r="TN8" s="687"/>
      <c r="TO8" s="687"/>
      <c r="TP8" s="687"/>
      <c r="TQ8" s="687"/>
      <c r="TR8" s="687"/>
      <c r="TS8" s="687"/>
      <c r="TT8" s="687"/>
      <c r="TU8" s="687"/>
      <c r="TV8" s="687"/>
      <c r="TW8" s="687"/>
      <c r="TX8" s="687"/>
      <c r="TY8" s="687"/>
      <c r="TZ8" s="687"/>
      <c r="UA8" s="687"/>
      <c r="UB8" s="687"/>
      <c r="UC8" s="687"/>
      <c r="UD8" s="687"/>
      <c r="UE8" s="687"/>
      <c r="UF8" s="687"/>
      <c r="UG8" s="687"/>
      <c r="UH8" s="687"/>
      <c r="UI8" s="687"/>
      <c r="UJ8" s="687"/>
      <c r="UK8" s="687"/>
      <c r="UL8" s="687"/>
      <c r="UM8" s="687"/>
      <c r="UN8" s="687"/>
      <c r="UO8" s="687"/>
      <c r="UP8" s="687"/>
      <c r="UQ8" s="687"/>
      <c r="UR8" s="687"/>
      <c r="US8" s="687"/>
      <c r="UT8" s="687"/>
      <c r="UU8" s="687"/>
      <c r="UV8" s="687"/>
      <c r="UW8" s="687"/>
      <c r="UX8" s="687"/>
      <c r="UY8" s="687"/>
      <c r="UZ8" s="687"/>
      <c r="VA8" s="687"/>
      <c r="VB8" s="687"/>
      <c r="VC8" s="687"/>
      <c r="VD8" s="687"/>
      <c r="VE8" s="687"/>
      <c r="VF8" s="687"/>
      <c r="VG8" s="687"/>
      <c r="VH8" s="687"/>
      <c r="VI8" s="687"/>
      <c r="VJ8" s="687"/>
      <c r="VK8" s="687"/>
      <c r="VL8" s="687"/>
      <c r="VM8" s="687"/>
      <c r="VN8" s="687"/>
      <c r="VO8" s="687"/>
      <c r="VP8" s="687"/>
      <c r="VQ8" s="687"/>
      <c r="VR8" s="687"/>
      <c r="VS8" s="687"/>
      <c r="VT8" s="687"/>
      <c r="VU8" s="687"/>
      <c r="VV8" s="687"/>
      <c r="VW8" s="687"/>
      <c r="VX8" s="687"/>
      <c r="VY8" s="687"/>
      <c r="VZ8" s="687"/>
      <c r="WA8" s="687"/>
      <c r="WB8" s="687"/>
      <c r="WC8" s="687"/>
      <c r="WD8" s="687"/>
      <c r="WE8" s="687"/>
      <c r="WF8" s="687"/>
      <c r="WG8" s="687"/>
      <c r="WH8" s="687"/>
      <c r="WI8" s="687"/>
      <c r="WJ8" s="687"/>
      <c r="WK8" s="687"/>
      <c r="WL8" s="687"/>
      <c r="WM8" s="687"/>
      <c r="WN8" s="687"/>
      <c r="WO8" s="687"/>
      <c r="WP8" s="687"/>
      <c r="WQ8" s="687"/>
      <c r="WR8" s="687"/>
      <c r="WS8" s="687"/>
      <c r="WT8" s="687"/>
      <c r="WU8" s="687"/>
      <c r="WV8" s="687"/>
      <c r="WW8" s="687"/>
      <c r="WX8" s="687"/>
      <c r="WY8" s="687"/>
      <c r="WZ8" s="687"/>
      <c r="XA8" s="687"/>
      <c r="XB8" s="687"/>
      <c r="XC8" s="687"/>
      <c r="XD8" s="687"/>
      <c r="XE8" s="687"/>
      <c r="XF8" s="687"/>
      <c r="XG8" s="687"/>
      <c r="XH8" s="687"/>
      <c r="XI8" s="687"/>
      <c r="XJ8" s="687"/>
      <c r="XK8" s="687"/>
      <c r="XL8" s="687"/>
      <c r="XM8" s="687"/>
      <c r="XN8" s="687"/>
      <c r="XO8" s="687"/>
      <c r="XP8" s="687"/>
      <c r="XQ8" s="687"/>
      <c r="XR8" s="687"/>
      <c r="XS8" s="687"/>
      <c r="XT8" s="687"/>
      <c r="XU8" s="687"/>
      <c r="XV8" s="687"/>
      <c r="XW8" s="687"/>
      <c r="XX8" s="687"/>
      <c r="XY8" s="687"/>
      <c r="XZ8" s="687"/>
      <c r="YA8" s="687"/>
      <c r="YB8" s="687"/>
      <c r="YC8" s="687"/>
      <c r="YD8" s="687"/>
      <c r="YE8" s="687"/>
      <c r="YF8" s="687"/>
      <c r="YG8" s="687"/>
      <c r="YH8" s="687"/>
      <c r="YI8" s="687"/>
      <c r="YJ8" s="687"/>
      <c r="YK8" s="687"/>
      <c r="YL8" s="687"/>
      <c r="YM8" s="687"/>
      <c r="YN8" s="687"/>
      <c r="YO8" s="687"/>
      <c r="YP8" s="687"/>
      <c r="YQ8" s="687"/>
      <c r="YR8" s="687"/>
      <c r="YS8" s="687"/>
      <c r="YT8" s="687"/>
      <c r="YU8" s="687"/>
      <c r="YV8" s="687"/>
      <c r="YW8" s="687"/>
      <c r="YX8" s="687"/>
      <c r="YY8" s="687"/>
      <c r="YZ8" s="687"/>
      <c r="ZA8" s="687"/>
      <c r="ZB8" s="687"/>
      <c r="ZC8" s="687"/>
      <c r="ZD8" s="687"/>
      <c r="ZE8" s="687"/>
      <c r="ZF8" s="687"/>
      <c r="ZG8" s="687"/>
      <c r="ZH8" s="687"/>
      <c r="ZI8" s="687"/>
      <c r="ZJ8" s="687"/>
      <c r="ZK8" s="687"/>
      <c r="ZL8" s="687"/>
      <c r="ZM8" s="687"/>
      <c r="ZN8" s="687"/>
      <c r="ZO8" s="687"/>
      <c r="ZP8" s="687"/>
      <c r="ZQ8" s="687"/>
      <c r="ZR8" s="687"/>
      <c r="ZS8" s="687"/>
      <c r="ZT8" s="687"/>
      <c r="ZU8" s="687"/>
      <c r="ZV8" s="687"/>
      <c r="ZW8" s="687"/>
      <c r="ZX8" s="687"/>
      <c r="ZY8" s="687"/>
      <c r="ZZ8" s="687"/>
      <c r="AAA8" s="687"/>
      <c r="AAB8" s="687"/>
      <c r="AAC8" s="687"/>
      <c r="AAD8" s="687"/>
      <c r="AAE8" s="687"/>
      <c r="AAF8" s="687"/>
      <c r="AAG8" s="687"/>
      <c r="AAH8" s="687"/>
      <c r="AAI8" s="687"/>
      <c r="AAJ8" s="687"/>
      <c r="AAK8" s="687"/>
      <c r="AAL8" s="687"/>
      <c r="AAM8" s="687"/>
      <c r="AAN8" s="687"/>
      <c r="AAO8" s="687"/>
      <c r="AAP8" s="687"/>
      <c r="AAQ8" s="687"/>
      <c r="AAR8" s="687"/>
      <c r="AAS8" s="687"/>
      <c r="AAT8" s="687"/>
      <c r="AAU8" s="687"/>
      <c r="AAV8" s="687"/>
      <c r="AAW8" s="687"/>
      <c r="AAX8" s="687"/>
      <c r="AAY8" s="687"/>
      <c r="AAZ8" s="687"/>
      <c r="ABA8" s="687"/>
      <c r="ABB8" s="687"/>
      <c r="ABC8" s="687"/>
      <c r="ABD8" s="687"/>
      <c r="ABE8" s="687"/>
      <c r="ABF8" s="687"/>
      <c r="ABG8" s="687"/>
      <c r="ABH8" s="687"/>
      <c r="ABI8" s="687"/>
      <c r="ABJ8" s="687"/>
      <c r="ABK8" s="687"/>
      <c r="ABL8" s="687"/>
      <c r="ABM8" s="687"/>
      <c r="ABN8" s="687"/>
      <c r="ABO8" s="687"/>
      <c r="ABP8" s="687"/>
      <c r="ABQ8" s="687"/>
      <c r="ABR8" s="687"/>
      <c r="ABS8" s="687"/>
      <c r="ABT8" s="687"/>
      <c r="ABU8" s="687"/>
      <c r="ABV8" s="687"/>
      <c r="ABW8" s="687"/>
      <c r="ABX8" s="687"/>
      <c r="ABY8" s="687"/>
      <c r="ABZ8" s="687"/>
      <c r="ACA8" s="687"/>
      <c r="ACB8" s="687"/>
      <c r="ACC8" s="687"/>
      <c r="ACD8" s="687"/>
      <c r="ACE8" s="687"/>
      <c r="ACF8" s="687"/>
      <c r="ACG8" s="687"/>
      <c r="ACH8" s="687"/>
      <c r="ACI8" s="687"/>
      <c r="ACJ8" s="687"/>
      <c r="ACK8" s="687"/>
      <c r="ACL8" s="687"/>
      <c r="ACM8" s="687"/>
      <c r="ACN8" s="687"/>
      <c r="ACO8" s="687"/>
      <c r="ACP8" s="687"/>
      <c r="ACQ8" s="687"/>
      <c r="ACR8" s="687"/>
      <c r="ACS8" s="687"/>
      <c r="ACT8" s="687"/>
      <c r="ACU8" s="687"/>
      <c r="ACV8" s="687"/>
      <c r="ACW8" s="687"/>
      <c r="ACX8" s="687"/>
      <c r="ACY8" s="687"/>
      <c r="ACZ8" s="687"/>
      <c r="ADA8" s="687"/>
      <c r="ADB8" s="687"/>
      <c r="ADC8" s="687"/>
      <c r="ADD8" s="687"/>
      <c r="ADE8" s="687"/>
      <c r="ADF8" s="687"/>
      <c r="ADG8" s="687"/>
      <c r="ADH8" s="687"/>
      <c r="ADI8" s="687"/>
      <c r="ADJ8" s="687"/>
      <c r="ADK8" s="687"/>
      <c r="ADL8" s="687"/>
      <c r="ADM8" s="687"/>
      <c r="ADN8" s="687"/>
      <c r="ADO8" s="687"/>
      <c r="ADP8" s="687"/>
      <c r="ADQ8" s="687"/>
      <c r="ADR8" s="687"/>
      <c r="ADS8" s="687"/>
      <c r="ADT8" s="687"/>
      <c r="ADU8" s="687"/>
      <c r="ADV8" s="687"/>
      <c r="ADW8" s="687"/>
      <c r="ADX8" s="687"/>
      <c r="ADY8" s="687"/>
      <c r="ADZ8" s="687"/>
      <c r="AEA8" s="687"/>
      <c r="AEB8" s="687"/>
      <c r="AEC8" s="687"/>
      <c r="AED8" s="687"/>
      <c r="AEE8" s="687"/>
      <c r="AEF8" s="687"/>
      <c r="AEG8" s="687"/>
      <c r="AEH8" s="687"/>
      <c r="AEI8" s="687"/>
      <c r="AEJ8" s="687"/>
      <c r="AEK8" s="687"/>
      <c r="AEL8" s="687"/>
      <c r="AEM8" s="687"/>
      <c r="AEN8" s="687"/>
      <c r="AEO8" s="687"/>
      <c r="AEP8" s="687"/>
      <c r="AEQ8" s="687"/>
      <c r="AER8" s="687"/>
      <c r="AES8" s="687"/>
      <c r="AET8" s="687"/>
      <c r="AEU8" s="687"/>
      <c r="AEV8" s="687"/>
      <c r="AEW8" s="687"/>
      <c r="AEX8" s="687"/>
      <c r="AEY8" s="687"/>
      <c r="AEZ8" s="687"/>
      <c r="AFA8" s="687"/>
      <c r="AFB8" s="687"/>
      <c r="AFC8" s="687"/>
      <c r="AFD8" s="687"/>
      <c r="AFE8" s="687"/>
      <c r="AFF8" s="687"/>
      <c r="AFG8" s="687"/>
      <c r="AFH8" s="687"/>
      <c r="AFI8" s="687"/>
      <c r="AFJ8" s="687"/>
      <c r="AFK8" s="687"/>
      <c r="AFL8" s="687"/>
      <c r="AFM8" s="687"/>
      <c r="AFN8" s="687"/>
      <c r="AFO8" s="687"/>
      <c r="AFP8" s="687"/>
      <c r="AFQ8" s="687"/>
      <c r="AFR8" s="687"/>
      <c r="AFS8" s="687"/>
      <c r="AFT8" s="687"/>
      <c r="AFU8" s="687"/>
      <c r="AFV8" s="687"/>
      <c r="AFW8" s="687"/>
      <c r="AFX8" s="687"/>
      <c r="AFY8" s="687"/>
      <c r="AFZ8" s="687"/>
      <c r="AGA8" s="687"/>
      <c r="AGB8" s="687"/>
      <c r="AGC8" s="687"/>
      <c r="AGD8" s="687"/>
      <c r="AGE8" s="687"/>
      <c r="AGF8" s="687"/>
      <c r="AGG8" s="687"/>
      <c r="AGH8" s="687"/>
      <c r="AGI8" s="687"/>
      <c r="AGJ8" s="687"/>
      <c r="AGK8" s="687"/>
      <c r="AGL8" s="687"/>
      <c r="AGM8" s="687"/>
      <c r="AGN8" s="687"/>
      <c r="AGO8" s="687"/>
      <c r="AGP8" s="687"/>
      <c r="AGQ8" s="687"/>
      <c r="AGR8" s="687"/>
      <c r="AGS8" s="687"/>
      <c r="AGT8" s="687"/>
      <c r="AGU8" s="687"/>
      <c r="AGV8" s="687"/>
      <c r="AGW8" s="687"/>
      <c r="AGX8" s="687"/>
      <c r="AGY8" s="687"/>
      <c r="AGZ8" s="687"/>
      <c r="AHA8" s="687"/>
      <c r="AHB8" s="687"/>
      <c r="AHC8" s="687"/>
      <c r="AHD8" s="687"/>
      <c r="AHE8" s="687"/>
      <c r="AHF8" s="687"/>
      <c r="AHG8" s="687"/>
      <c r="AHH8" s="687"/>
      <c r="AHI8" s="687"/>
      <c r="AHJ8" s="687"/>
      <c r="AHK8" s="687"/>
      <c r="AHL8" s="687"/>
      <c r="AHM8" s="687"/>
      <c r="AHN8" s="687"/>
      <c r="AHO8" s="687"/>
      <c r="AHP8" s="687"/>
      <c r="AHQ8" s="687"/>
      <c r="AHR8" s="687"/>
      <c r="AHS8" s="687"/>
      <c r="AHT8" s="687"/>
      <c r="AHU8" s="687"/>
      <c r="AHV8" s="687"/>
      <c r="AHW8" s="687"/>
      <c r="AHX8" s="687"/>
      <c r="AHY8" s="687"/>
      <c r="AHZ8" s="687"/>
      <c r="AIA8" s="687"/>
      <c r="AIB8" s="687"/>
      <c r="AIC8" s="687"/>
      <c r="AID8" s="687"/>
      <c r="AIE8" s="687"/>
      <c r="AIF8" s="687"/>
      <c r="AIG8" s="687"/>
      <c r="AIH8" s="687"/>
      <c r="AII8" s="687"/>
      <c r="AIJ8" s="687"/>
      <c r="AIK8" s="687"/>
      <c r="AIL8" s="687"/>
      <c r="AIM8" s="687"/>
      <c r="AIN8" s="687"/>
      <c r="AIO8" s="687"/>
      <c r="AIP8" s="687"/>
      <c r="AIQ8" s="687"/>
      <c r="AIR8" s="687"/>
      <c r="AIS8" s="687"/>
      <c r="AIT8" s="687"/>
      <c r="AIU8" s="687"/>
      <c r="AIV8" s="687"/>
      <c r="AIW8" s="687"/>
      <c r="AIX8" s="687"/>
      <c r="AIY8" s="687"/>
      <c r="AIZ8" s="687"/>
      <c r="AJA8" s="687"/>
      <c r="AJB8" s="687"/>
      <c r="AJC8" s="687"/>
      <c r="AJD8" s="687"/>
      <c r="AJE8" s="687"/>
      <c r="AJF8" s="687"/>
      <c r="AJG8" s="687"/>
      <c r="AJH8" s="687"/>
      <c r="AJI8" s="687"/>
      <c r="AJJ8" s="687"/>
      <c r="AJK8" s="687"/>
      <c r="AJL8" s="687"/>
      <c r="AJM8" s="687"/>
      <c r="AJN8" s="687"/>
      <c r="AJO8" s="687"/>
      <c r="AJP8" s="687"/>
      <c r="AJQ8" s="687"/>
      <c r="AJR8" s="687"/>
      <c r="AJS8" s="687"/>
      <c r="AJT8" s="687"/>
      <c r="AJU8" s="687"/>
      <c r="AJV8" s="687"/>
      <c r="AJW8" s="687"/>
      <c r="AJX8" s="687"/>
      <c r="AJY8" s="687"/>
      <c r="AJZ8" s="687"/>
      <c r="AKA8" s="687"/>
      <c r="AKB8" s="687"/>
      <c r="AKC8" s="687"/>
      <c r="AKD8" s="687"/>
      <c r="AKE8" s="687"/>
      <c r="AKF8" s="687"/>
      <c r="AKG8" s="687"/>
      <c r="AKH8" s="687"/>
      <c r="AKI8" s="687"/>
      <c r="AKJ8" s="687"/>
      <c r="AKK8" s="687"/>
      <c r="AKL8" s="687"/>
      <c r="AKM8" s="687"/>
      <c r="AKN8" s="687"/>
      <c r="AKO8" s="687"/>
      <c r="AKP8" s="687"/>
      <c r="AKQ8" s="687"/>
      <c r="AKR8" s="687"/>
      <c r="AKS8" s="687"/>
      <c r="AKT8" s="687"/>
      <c r="AKU8" s="687"/>
      <c r="AKV8" s="687"/>
      <c r="AKW8" s="687"/>
      <c r="AKX8" s="687"/>
      <c r="AKY8" s="687"/>
      <c r="AKZ8" s="687"/>
      <c r="ALA8" s="687"/>
      <c r="ALB8" s="687"/>
      <c r="ALC8" s="687"/>
      <c r="ALD8" s="687"/>
      <c r="ALE8" s="687"/>
      <c r="ALF8" s="687"/>
      <c r="ALG8" s="687"/>
      <c r="ALH8" s="687"/>
      <c r="ALI8" s="687"/>
      <c r="ALJ8" s="687"/>
      <c r="ALK8" s="687"/>
      <c r="ALL8" s="687"/>
      <c r="ALM8" s="687"/>
      <c r="ALN8" s="687"/>
      <c r="ALO8" s="687"/>
      <c r="ALP8" s="687"/>
      <c r="ALQ8" s="687"/>
      <c r="ALR8" s="687"/>
      <c r="ALS8" s="687"/>
      <c r="ALT8" s="687"/>
      <c r="ALU8" s="687"/>
      <c r="ALV8" s="687"/>
      <c r="ALW8" s="687"/>
      <c r="ALX8" s="687"/>
      <c r="ALY8" s="687"/>
      <c r="ALZ8" s="687"/>
      <c r="AMA8" s="687"/>
      <c r="AMB8" s="687"/>
      <c r="AMC8" s="687"/>
      <c r="AMD8" s="687"/>
      <c r="AME8" s="687"/>
      <c r="AMF8" s="687"/>
      <c r="AMG8" s="687"/>
      <c r="AMH8" s="687"/>
      <c r="AMI8" s="687"/>
      <c r="AMJ8" s="687"/>
      <c r="AMK8" s="687"/>
      <c r="AML8" s="687"/>
      <c r="AMM8" s="687"/>
      <c r="AMN8" s="687"/>
      <c r="AMO8" s="687"/>
      <c r="AMP8" s="687"/>
      <c r="AMQ8" s="687"/>
      <c r="AMR8" s="687"/>
      <c r="AMS8" s="687"/>
      <c r="AMT8" s="687"/>
      <c r="AMU8" s="687"/>
      <c r="AMV8" s="687"/>
      <c r="AMW8" s="687"/>
      <c r="AMX8" s="687"/>
      <c r="AMY8" s="687"/>
      <c r="AMZ8" s="687"/>
      <c r="ANA8" s="687"/>
      <c r="ANB8" s="687"/>
      <c r="ANC8" s="687"/>
      <c r="AND8" s="687"/>
      <c r="ANE8" s="687"/>
      <c r="ANF8" s="687"/>
      <c r="ANG8" s="687"/>
      <c r="ANH8" s="687"/>
      <c r="ANI8" s="687"/>
      <c r="ANJ8" s="687"/>
      <c r="ANK8" s="687"/>
      <c r="ANL8" s="687"/>
      <c r="ANM8" s="687"/>
      <c r="ANN8" s="687"/>
      <c r="ANO8" s="687"/>
      <c r="ANP8" s="687"/>
      <c r="ANQ8" s="687"/>
      <c r="ANR8" s="687"/>
      <c r="ANS8" s="687"/>
      <c r="ANT8" s="687"/>
      <c r="ANU8" s="687"/>
      <c r="ANV8" s="687"/>
      <c r="ANW8" s="687"/>
      <c r="ANX8" s="687"/>
      <c r="ANY8" s="687"/>
      <c r="ANZ8" s="687"/>
      <c r="AOA8" s="687"/>
      <c r="AOB8" s="687"/>
      <c r="AOC8" s="687"/>
      <c r="AOD8" s="687"/>
      <c r="AOE8" s="687"/>
      <c r="AOF8" s="687"/>
      <c r="AOG8" s="687"/>
      <c r="AOH8" s="687"/>
      <c r="AOI8" s="687"/>
      <c r="AOJ8" s="687"/>
      <c r="AOK8" s="687"/>
      <c r="AOL8" s="687"/>
      <c r="AOM8" s="687"/>
      <c r="AON8" s="687"/>
      <c r="AOO8" s="687"/>
      <c r="AOP8" s="687"/>
      <c r="AOQ8" s="687"/>
      <c r="AOR8" s="687"/>
      <c r="AOS8" s="687"/>
      <c r="AOT8" s="687"/>
      <c r="AOU8" s="687"/>
      <c r="AOV8" s="687"/>
      <c r="AOW8" s="687"/>
      <c r="AOX8" s="687"/>
      <c r="AOY8" s="687"/>
      <c r="AOZ8" s="687"/>
      <c r="APA8" s="687"/>
      <c r="APB8" s="687"/>
      <c r="APC8" s="687"/>
      <c r="APD8" s="687"/>
      <c r="APE8" s="687"/>
      <c r="APF8" s="687"/>
      <c r="APG8" s="687"/>
      <c r="APH8" s="687"/>
      <c r="API8" s="687"/>
      <c r="APJ8" s="687"/>
      <c r="APK8" s="687"/>
      <c r="APL8" s="687"/>
      <c r="APM8" s="687"/>
      <c r="APN8" s="687"/>
      <c r="APO8" s="687"/>
      <c r="APP8" s="687"/>
      <c r="APQ8" s="687"/>
      <c r="APR8" s="687"/>
      <c r="APS8" s="687"/>
      <c r="APT8" s="687"/>
      <c r="APU8" s="687"/>
      <c r="APV8" s="687"/>
      <c r="APW8" s="687"/>
      <c r="APX8" s="687"/>
      <c r="APY8" s="687"/>
      <c r="APZ8" s="687"/>
      <c r="AQA8" s="687"/>
      <c r="AQB8" s="687"/>
      <c r="AQC8" s="687"/>
      <c r="AQD8" s="687"/>
      <c r="AQE8" s="687"/>
      <c r="AQF8" s="687"/>
      <c r="AQG8" s="687"/>
      <c r="AQH8" s="687"/>
      <c r="AQI8" s="687"/>
      <c r="AQJ8" s="687"/>
      <c r="AQK8" s="687"/>
      <c r="AQL8" s="687"/>
      <c r="AQM8" s="687"/>
      <c r="AQN8" s="687"/>
      <c r="AQO8" s="687"/>
      <c r="AQP8" s="687"/>
      <c r="AQQ8" s="687"/>
      <c r="AQR8" s="687"/>
      <c r="AQS8" s="687"/>
      <c r="AQT8" s="687"/>
      <c r="AQU8" s="687"/>
      <c r="AQV8" s="687"/>
      <c r="AQW8" s="687"/>
      <c r="AQX8" s="687"/>
      <c r="AQY8" s="687"/>
      <c r="AQZ8" s="687"/>
      <c r="ARA8" s="687"/>
      <c r="ARB8" s="687"/>
      <c r="ARC8" s="687"/>
      <c r="ARD8" s="687"/>
      <c r="ARE8" s="687"/>
      <c r="ARF8" s="687"/>
      <c r="ARG8" s="687"/>
      <c r="ARH8" s="687"/>
      <c r="ARI8" s="687"/>
      <c r="ARJ8" s="687"/>
      <c r="ARK8" s="687"/>
      <c r="ARL8" s="687"/>
      <c r="ARM8" s="687"/>
      <c r="ARN8" s="687"/>
      <c r="ARO8" s="687"/>
      <c r="ARP8" s="687"/>
      <c r="ARQ8" s="687"/>
      <c r="ARR8" s="687"/>
      <c r="ARS8" s="687"/>
      <c r="ART8" s="687"/>
      <c r="ARU8" s="687"/>
      <c r="ARV8" s="687"/>
      <c r="ARW8" s="687"/>
      <c r="ARX8" s="687"/>
      <c r="ARY8" s="687"/>
      <c r="ARZ8" s="687"/>
      <c r="ASA8" s="687"/>
      <c r="ASB8" s="687"/>
      <c r="ASC8" s="687"/>
      <c r="ASD8" s="687"/>
      <c r="ASE8" s="687"/>
      <c r="ASF8" s="687"/>
      <c r="ASG8" s="687"/>
      <c r="ASH8" s="687"/>
      <c r="ASI8" s="687"/>
      <c r="ASJ8" s="687"/>
      <c r="ASK8" s="687"/>
      <c r="ASL8" s="687"/>
      <c r="ASM8" s="687"/>
      <c r="ASN8" s="687"/>
      <c r="ASO8" s="687"/>
      <c r="ASP8" s="687"/>
      <c r="ASQ8" s="687"/>
      <c r="ASR8" s="687"/>
      <c r="ASS8" s="687"/>
      <c r="AST8" s="687"/>
      <c r="ASU8" s="687"/>
      <c r="ASV8" s="687"/>
      <c r="ASW8" s="687"/>
      <c r="ASX8" s="687"/>
      <c r="ASY8" s="687"/>
      <c r="ASZ8" s="687"/>
      <c r="ATA8" s="687"/>
      <c r="ATB8" s="687"/>
      <c r="ATC8" s="687"/>
      <c r="ATD8" s="687"/>
      <c r="ATE8" s="687"/>
      <c r="ATF8" s="687"/>
      <c r="ATG8" s="687"/>
      <c r="ATH8" s="687"/>
      <c r="ATI8" s="687"/>
      <c r="ATJ8" s="687"/>
      <c r="ATK8" s="687"/>
      <c r="ATL8" s="687"/>
      <c r="ATM8" s="687"/>
      <c r="ATN8" s="687"/>
      <c r="ATO8" s="687"/>
      <c r="ATP8" s="687"/>
      <c r="ATQ8" s="687"/>
      <c r="ATR8" s="687"/>
      <c r="ATS8" s="687"/>
      <c r="ATT8" s="687"/>
      <c r="ATU8" s="687"/>
      <c r="ATV8" s="687"/>
      <c r="ATW8" s="687"/>
      <c r="ATX8" s="687"/>
      <c r="ATY8" s="687"/>
      <c r="ATZ8" s="687"/>
      <c r="AUA8" s="687"/>
      <c r="AUB8" s="687"/>
      <c r="AUC8" s="687"/>
      <c r="AUD8" s="687"/>
      <c r="AUE8" s="687"/>
      <c r="AUF8" s="687"/>
      <c r="AUG8" s="687"/>
      <c r="AUH8" s="687"/>
      <c r="AUI8" s="687"/>
      <c r="AUJ8" s="687"/>
      <c r="AUK8" s="687"/>
      <c r="AUL8" s="687"/>
      <c r="AUM8" s="687"/>
      <c r="AUN8" s="687"/>
      <c r="AUO8" s="687"/>
      <c r="AUP8" s="687"/>
      <c r="AUQ8" s="687"/>
      <c r="AUR8" s="687"/>
      <c r="AUS8" s="687"/>
      <c r="AUT8" s="687"/>
      <c r="AUU8" s="687"/>
      <c r="AUV8" s="687"/>
      <c r="AUW8" s="687"/>
      <c r="AUX8" s="687"/>
      <c r="AUY8" s="687"/>
      <c r="AUZ8" s="687"/>
      <c r="AVA8" s="687"/>
      <c r="AVB8" s="687"/>
      <c r="AVC8" s="687"/>
      <c r="AVD8" s="687"/>
      <c r="AVE8" s="687"/>
      <c r="AVF8" s="687"/>
      <c r="AVG8" s="687"/>
      <c r="AVH8" s="687"/>
      <c r="AVI8" s="687"/>
      <c r="AVJ8" s="687"/>
      <c r="AVK8" s="687"/>
      <c r="AVL8" s="687"/>
      <c r="AVM8" s="687"/>
      <c r="AVN8" s="687"/>
      <c r="AVO8" s="687"/>
      <c r="AVP8" s="687"/>
      <c r="AVQ8" s="687"/>
      <c r="AVR8" s="687"/>
      <c r="AVS8" s="687"/>
      <c r="AVT8" s="687"/>
      <c r="AVU8" s="687"/>
      <c r="AVV8" s="687"/>
      <c r="AVW8" s="687"/>
      <c r="AVX8" s="687"/>
      <c r="AVY8" s="687"/>
      <c r="AVZ8" s="687"/>
      <c r="AWA8" s="687"/>
      <c r="AWB8" s="687"/>
      <c r="AWC8" s="687"/>
      <c r="AWD8" s="687"/>
      <c r="AWE8" s="687"/>
      <c r="AWF8" s="687"/>
      <c r="AWG8" s="687"/>
      <c r="AWH8" s="687"/>
      <c r="AWI8" s="687"/>
      <c r="AWJ8" s="687"/>
      <c r="AWK8" s="687"/>
      <c r="AWL8" s="687"/>
      <c r="AWM8" s="687"/>
      <c r="AWN8" s="687"/>
      <c r="AWO8" s="687"/>
      <c r="AWP8" s="687"/>
      <c r="AWQ8" s="687"/>
      <c r="AWR8" s="687"/>
      <c r="AWS8" s="687"/>
      <c r="AWT8" s="687"/>
      <c r="AWU8" s="687"/>
      <c r="AWV8" s="687"/>
      <c r="AWW8" s="687"/>
      <c r="AWX8" s="687"/>
      <c r="AWY8" s="687"/>
      <c r="AWZ8" s="687"/>
      <c r="AXA8" s="687"/>
      <c r="AXB8" s="687"/>
      <c r="AXC8" s="687"/>
      <c r="AXD8" s="687"/>
      <c r="AXE8" s="687"/>
      <c r="AXF8" s="687"/>
      <c r="AXG8" s="687"/>
      <c r="AXH8" s="687"/>
      <c r="AXI8" s="687"/>
      <c r="AXJ8" s="687"/>
      <c r="AXK8" s="687"/>
      <c r="AXL8" s="687"/>
      <c r="AXM8" s="687"/>
      <c r="AXN8" s="687"/>
      <c r="AXO8" s="687"/>
      <c r="AXP8" s="687"/>
      <c r="AXQ8" s="687"/>
      <c r="AXR8" s="687"/>
      <c r="AXS8" s="687"/>
      <c r="AXT8" s="687"/>
      <c r="AXU8" s="687"/>
      <c r="AXV8" s="687"/>
      <c r="AXW8" s="687"/>
      <c r="AXX8" s="687"/>
      <c r="AXY8" s="687"/>
      <c r="AXZ8" s="687"/>
      <c r="AYA8" s="687"/>
      <c r="AYB8" s="687"/>
      <c r="AYC8" s="687"/>
      <c r="AYD8" s="687"/>
      <c r="AYE8" s="687"/>
      <c r="AYF8" s="687"/>
      <c r="AYG8" s="687"/>
      <c r="AYH8" s="687"/>
      <c r="AYI8" s="687"/>
      <c r="AYJ8" s="687"/>
      <c r="AYK8" s="687"/>
      <c r="AYL8" s="687"/>
      <c r="AYM8" s="687"/>
      <c r="AYN8" s="687"/>
      <c r="AYO8" s="687"/>
      <c r="AYP8" s="687"/>
      <c r="AYQ8" s="687"/>
      <c r="AYR8" s="687"/>
      <c r="AYS8" s="687"/>
      <c r="AYT8" s="687"/>
      <c r="AYU8" s="687"/>
      <c r="AYV8" s="687"/>
      <c r="AYW8" s="687"/>
      <c r="AYX8" s="687"/>
      <c r="AYY8" s="687"/>
      <c r="AYZ8" s="687"/>
      <c r="AZA8" s="687"/>
      <c r="AZB8" s="687"/>
      <c r="AZC8" s="687"/>
      <c r="AZD8" s="687"/>
      <c r="AZE8" s="687"/>
      <c r="AZF8" s="687"/>
      <c r="AZG8" s="687"/>
      <c r="AZH8" s="687"/>
      <c r="AZI8" s="687"/>
      <c r="AZJ8" s="687"/>
      <c r="AZK8" s="687"/>
      <c r="AZL8" s="687"/>
      <c r="AZM8" s="687"/>
      <c r="AZN8" s="687"/>
      <c r="AZO8" s="687"/>
      <c r="AZP8" s="687"/>
      <c r="AZQ8" s="687"/>
      <c r="AZR8" s="687"/>
      <c r="AZS8" s="687"/>
      <c r="AZT8" s="687"/>
      <c r="AZU8" s="687"/>
      <c r="AZV8" s="687"/>
      <c r="AZW8" s="687"/>
      <c r="AZX8" s="687"/>
      <c r="AZY8" s="687"/>
      <c r="AZZ8" s="687"/>
      <c r="BAA8" s="687"/>
      <c r="BAB8" s="687"/>
      <c r="BAC8" s="687"/>
      <c r="BAD8" s="687"/>
      <c r="BAE8" s="687"/>
      <c r="BAF8" s="687"/>
      <c r="BAG8" s="687"/>
      <c r="BAH8" s="687"/>
      <c r="BAI8" s="687"/>
      <c r="BAJ8" s="687"/>
      <c r="BAK8" s="687"/>
      <c r="BAL8" s="687"/>
      <c r="BAM8" s="687"/>
      <c r="BAN8" s="687"/>
      <c r="BAO8" s="687"/>
      <c r="BAP8" s="687"/>
      <c r="BAQ8" s="687"/>
      <c r="BAR8" s="687"/>
      <c r="BAS8" s="687"/>
      <c r="BAT8" s="687"/>
      <c r="BAU8" s="687"/>
      <c r="BAV8" s="687"/>
      <c r="BAW8" s="687"/>
      <c r="BAX8" s="687"/>
      <c r="BAY8" s="687"/>
      <c r="BAZ8" s="687"/>
      <c r="BBA8" s="687"/>
      <c r="BBB8" s="687"/>
      <c r="BBC8" s="687"/>
      <c r="BBD8" s="687"/>
      <c r="BBE8" s="687"/>
      <c r="BBF8" s="687"/>
      <c r="BBG8" s="687"/>
      <c r="BBH8" s="687"/>
      <c r="BBI8" s="687"/>
      <c r="BBJ8" s="687"/>
      <c r="BBK8" s="687"/>
      <c r="BBL8" s="687"/>
      <c r="BBM8" s="687"/>
      <c r="BBN8" s="687"/>
      <c r="BBO8" s="687"/>
      <c r="BBP8" s="687"/>
      <c r="BBQ8" s="687"/>
      <c r="BBR8" s="687"/>
      <c r="BBS8" s="687"/>
      <c r="BBT8" s="687"/>
      <c r="BBU8" s="687"/>
      <c r="BBV8" s="687"/>
      <c r="BBW8" s="687"/>
      <c r="BBX8" s="687"/>
      <c r="BBY8" s="687"/>
      <c r="BBZ8" s="687"/>
      <c r="BCA8" s="687"/>
      <c r="BCB8" s="687"/>
      <c r="BCC8" s="687"/>
      <c r="BCD8" s="687"/>
      <c r="BCE8" s="687"/>
      <c r="BCF8" s="687"/>
      <c r="BCG8" s="687"/>
      <c r="BCH8" s="687"/>
      <c r="BCI8" s="687"/>
      <c r="BCJ8" s="687"/>
      <c r="BCK8" s="687"/>
      <c r="BCL8" s="687"/>
      <c r="BCM8" s="687"/>
      <c r="BCN8" s="687"/>
      <c r="BCO8" s="687"/>
      <c r="BCP8" s="687"/>
      <c r="BCQ8" s="687"/>
      <c r="BCR8" s="687"/>
      <c r="BCS8" s="687"/>
      <c r="BCT8" s="687"/>
      <c r="BCU8" s="687"/>
      <c r="BCV8" s="687"/>
      <c r="BCW8" s="687"/>
      <c r="BCX8" s="687"/>
      <c r="BCY8" s="687"/>
      <c r="BCZ8" s="687"/>
      <c r="BDA8" s="687"/>
      <c r="BDB8" s="687"/>
      <c r="BDC8" s="687"/>
      <c r="BDD8" s="687"/>
      <c r="BDE8" s="687"/>
      <c r="BDF8" s="687"/>
      <c r="BDG8" s="687"/>
      <c r="BDH8" s="687"/>
      <c r="BDI8" s="687"/>
      <c r="BDJ8" s="687"/>
      <c r="BDK8" s="687"/>
      <c r="BDL8" s="687"/>
      <c r="BDM8" s="687"/>
      <c r="BDN8" s="687"/>
      <c r="BDO8" s="687"/>
      <c r="BDP8" s="687"/>
      <c r="BDQ8" s="687"/>
      <c r="BDR8" s="687"/>
      <c r="BDS8" s="687"/>
      <c r="BDT8" s="687"/>
      <c r="BDU8" s="687"/>
      <c r="BDV8" s="687"/>
      <c r="BDW8" s="687"/>
      <c r="BDX8" s="687"/>
      <c r="BDY8" s="687"/>
      <c r="BDZ8" s="687"/>
      <c r="BEA8" s="687"/>
      <c r="BEB8" s="687"/>
      <c r="BEC8" s="687"/>
      <c r="BED8" s="687"/>
      <c r="BEE8" s="687"/>
      <c r="BEF8" s="687"/>
      <c r="BEG8" s="687"/>
      <c r="BEH8" s="687"/>
      <c r="BEI8" s="687"/>
      <c r="BEJ8" s="687"/>
      <c r="BEK8" s="687"/>
      <c r="BEL8" s="687"/>
      <c r="BEM8" s="687"/>
      <c r="BEN8" s="687"/>
      <c r="BEO8" s="687"/>
      <c r="BEP8" s="687"/>
      <c r="BEQ8" s="687"/>
      <c r="BER8" s="687"/>
      <c r="BES8" s="687"/>
      <c r="BET8" s="687"/>
      <c r="BEU8" s="687"/>
      <c r="BEV8" s="687"/>
      <c r="BEW8" s="687"/>
      <c r="BEX8" s="687"/>
      <c r="BEY8" s="687"/>
      <c r="BEZ8" s="687"/>
      <c r="BFA8" s="687"/>
      <c r="BFB8" s="687"/>
      <c r="BFC8" s="687"/>
      <c r="BFD8" s="687"/>
      <c r="BFE8" s="687"/>
      <c r="BFF8" s="687"/>
      <c r="BFG8" s="687"/>
      <c r="BFH8" s="687"/>
      <c r="BFI8" s="687"/>
      <c r="BFJ8" s="687"/>
      <c r="BFK8" s="687"/>
      <c r="BFL8" s="687"/>
      <c r="BFM8" s="687"/>
      <c r="BFN8" s="687"/>
      <c r="BFO8" s="687"/>
      <c r="BFP8" s="687"/>
      <c r="BFQ8" s="687"/>
      <c r="BFR8" s="687"/>
      <c r="BFS8" s="687"/>
      <c r="BFT8" s="687"/>
      <c r="BFU8" s="687"/>
      <c r="BFV8" s="687"/>
      <c r="BFW8" s="687"/>
      <c r="BFX8" s="687"/>
      <c r="BFY8" s="687"/>
      <c r="BFZ8" s="687"/>
      <c r="BGA8" s="687"/>
      <c r="BGB8" s="687"/>
      <c r="BGC8" s="687"/>
      <c r="BGD8" s="687"/>
      <c r="BGE8" s="687"/>
      <c r="BGF8" s="687"/>
      <c r="BGG8" s="687"/>
      <c r="BGH8" s="687"/>
      <c r="BGI8" s="687"/>
      <c r="BGJ8" s="687"/>
      <c r="BGK8" s="687"/>
      <c r="BGL8" s="687"/>
      <c r="BGM8" s="687"/>
      <c r="BGN8" s="687"/>
      <c r="BGO8" s="687"/>
      <c r="BGP8" s="687"/>
      <c r="BGQ8" s="687"/>
      <c r="BGR8" s="687"/>
      <c r="BGS8" s="687"/>
      <c r="BGT8" s="687"/>
      <c r="BGU8" s="687"/>
      <c r="BGV8" s="687"/>
      <c r="BGW8" s="687"/>
      <c r="BGX8" s="687"/>
      <c r="BGY8" s="687"/>
      <c r="BGZ8" s="687"/>
      <c r="BHA8" s="687"/>
      <c r="BHB8" s="687"/>
      <c r="BHC8" s="687"/>
      <c r="BHD8" s="687"/>
      <c r="BHE8" s="687"/>
      <c r="BHF8" s="687"/>
      <c r="BHG8" s="687"/>
      <c r="BHH8" s="687"/>
      <c r="BHI8" s="687"/>
      <c r="BHJ8" s="687"/>
      <c r="BHK8" s="687"/>
      <c r="BHL8" s="687"/>
      <c r="BHM8" s="687"/>
      <c r="BHN8" s="687"/>
      <c r="BHO8" s="687"/>
      <c r="BHP8" s="687"/>
      <c r="BHQ8" s="687"/>
      <c r="BHR8" s="687"/>
      <c r="BHS8" s="687"/>
      <c r="BHT8" s="687"/>
      <c r="BHU8" s="687"/>
      <c r="BHV8" s="687"/>
      <c r="BHW8" s="687"/>
      <c r="BHX8" s="687"/>
      <c r="BHY8" s="687"/>
      <c r="BHZ8" s="687"/>
      <c r="BIA8" s="687"/>
      <c r="BIB8" s="687"/>
      <c r="BIC8" s="687"/>
      <c r="BID8" s="687"/>
      <c r="BIE8" s="687"/>
      <c r="BIF8" s="687"/>
      <c r="BIG8" s="687"/>
      <c r="BIH8" s="687"/>
      <c r="BII8" s="687"/>
      <c r="BIJ8" s="687"/>
      <c r="BIK8" s="687"/>
      <c r="BIL8" s="687"/>
      <c r="BIM8" s="687"/>
      <c r="BIN8" s="687"/>
      <c r="BIO8" s="687"/>
      <c r="BIP8" s="687"/>
      <c r="BIQ8" s="687"/>
      <c r="BIR8" s="687"/>
      <c r="BIS8" s="687"/>
      <c r="BIT8" s="687"/>
      <c r="BIU8" s="687"/>
      <c r="BIV8" s="687"/>
      <c r="BIW8" s="687"/>
      <c r="BIX8" s="687"/>
      <c r="BIY8" s="687"/>
      <c r="BIZ8" s="687"/>
      <c r="BJA8" s="687"/>
      <c r="BJB8" s="687"/>
      <c r="BJC8" s="687"/>
      <c r="BJD8" s="687"/>
      <c r="BJE8" s="687"/>
      <c r="BJF8" s="687"/>
      <c r="BJG8" s="687"/>
      <c r="BJH8" s="687"/>
      <c r="BJI8" s="687"/>
      <c r="BJJ8" s="687"/>
      <c r="BJK8" s="687"/>
      <c r="BJL8" s="687"/>
      <c r="BJM8" s="687"/>
      <c r="BJN8" s="687"/>
      <c r="BJO8" s="687"/>
      <c r="BJP8" s="687"/>
      <c r="BJQ8" s="687"/>
      <c r="BJR8" s="687"/>
      <c r="BJS8" s="687"/>
      <c r="BJT8" s="687"/>
      <c r="BJU8" s="687"/>
      <c r="BJV8" s="687"/>
      <c r="BJW8" s="687"/>
      <c r="BJX8" s="687"/>
      <c r="BJY8" s="687"/>
      <c r="BJZ8" s="687"/>
      <c r="BKA8" s="687"/>
      <c r="BKB8" s="687"/>
      <c r="BKC8" s="687"/>
      <c r="BKD8" s="687"/>
      <c r="BKE8" s="687"/>
      <c r="BKF8" s="687"/>
      <c r="BKG8" s="687"/>
      <c r="BKH8" s="687"/>
      <c r="BKI8" s="687"/>
      <c r="BKJ8" s="687"/>
      <c r="BKK8" s="687"/>
      <c r="BKL8" s="687"/>
      <c r="BKM8" s="687"/>
      <c r="BKN8" s="687"/>
      <c r="BKO8" s="687"/>
      <c r="BKP8" s="687"/>
      <c r="BKQ8" s="687"/>
      <c r="BKR8" s="687"/>
      <c r="BKS8" s="687"/>
      <c r="BKT8" s="687"/>
      <c r="BKU8" s="687"/>
      <c r="BKV8" s="687"/>
      <c r="BKW8" s="687"/>
      <c r="BKX8" s="687"/>
      <c r="BKY8" s="687"/>
      <c r="BKZ8" s="687"/>
      <c r="BLA8" s="687"/>
      <c r="BLB8" s="687"/>
      <c r="BLC8" s="687"/>
      <c r="BLD8" s="687"/>
      <c r="BLE8" s="687"/>
      <c r="BLF8" s="687"/>
      <c r="BLG8" s="687"/>
      <c r="BLH8" s="687"/>
      <c r="BLI8" s="687"/>
      <c r="BLJ8" s="687"/>
      <c r="BLK8" s="687"/>
      <c r="BLL8" s="687"/>
      <c r="BLM8" s="687"/>
      <c r="BLN8" s="687"/>
      <c r="BLO8" s="687"/>
      <c r="BLP8" s="687"/>
      <c r="BLQ8" s="687"/>
      <c r="BLR8" s="687"/>
      <c r="BLS8" s="687"/>
      <c r="BLT8" s="687"/>
      <c r="BLU8" s="687"/>
      <c r="BLV8" s="687"/>
      <c r="BLW8" s="687"/>
      <c r="BLX8" s="687"/>
      <c r="BLY8" s="687"/>
      <c r="BLZ8" s="687"/>
      <c r="BMA8" s="687"/>
      <c r="BMB8" s="687"/>
      <c r="BMC8" s="687"/>
      <c r="BMD8" s="687"/>
      <c r="BME8" s="687"/>
      <c r="BMF8" s="687"/>
      <c r="BMG8" s="687"/>
      <c r="BMH8" s="687"/>
      <c r="BMI8" s="687"/>
      <c r="BMJ8" s="687"/>
      <c r="BMK8" s="687"/>
      <c r="BML8" s="687"/>
      <c r="BMM8" s="687"/>
      <c r="BMN8" s="687"/>
      <c r="BMO8" s="687"/>
      <c r="BMP8" s="687"/>
      <c r="BMQ8" s="687"/>
      <c r="BMR8" s="687"/>
      <c r="BMS8" s="687"/>
      <c r="BMT8" s="687"/>
      <c r="BMU8" s="687"/>
      <c r="BMV8" s="687"/>
      <c r="BMW8" s="687"/>
      <c r="BMX8" s="687"/>
      <c r="BMY8" s="687"/>
      <c r="BMZ8" s="687"/>
      <c r="BNA8" s="687"/>
      <c r="BNB8" s="687"/>
      <c r="BNC8" s="687"/>
      <c r="BND8" s="687"/>
      <c r="BNE8" s="687"/>
      <c r="BNF8" s="687"/>
      <c r="BNG8" s="687"/>
      <c r="BNH8" s="687"/>
      <c r="BNI8" s="687"/>
      <c r="BNJ8" s="687"/>
      <c r="BNK8" s="687"/>
      <c r="BNL8" s="687"/>
      <c r="BNM8" s="687"/>
      <c r="BNN8" s="687"/>
      <c r="BNO8" s="687"/>
      <c r="BNP8" s="687"/>
      <c r="BNQ8" s="687"/>
      <c r="BNR8" s="687"/>
      <c r="BNS8" s="687"/>
      <c r="BNT8" s="687"/>
      <c r="BNU8" s="687"/>
      <c r="BNV8" s="687"/>
      <c r="BNW8" s="687"/>
      <c r="BNX8" s="687"/>
      <c r="BNY8" s="687"/>
      <c r="BNZ8" s="687"/>
      <c r="BOA8" s="687"/>
      <c r="BOB8" s="687"/>
      <c r="BOC8" s="687"/>
      <c r="BOD8" s="687"/>
      <c r="BOE8" s="687"/>
      <c r="BOF8" s="687"/>
      <c r="BOG8" s="687"/>
      <c r="BOH8" s="687"/>
      <c r="BOI8" s="687"/>
      <c r="BOJ8" s="687"/>
      <c r="BOK8" s="687"/>
      <c r="BOL8" s="687"/>
      <c r="BOM8" s="687"/>
      <c r="BON8" s="687"/>
      <c r="BOO8" s="687"/>
      <c r="BOP8" s="687"/>
      <c r="BOQ8" s="687"/>
      <c r="BOR8" s="687"/>
      <c r="BOS8" s="687"/>
      <c r="BOT8" s="687"/>
      <c r="BOU8" s="687"/>
      <c r="BOV8" s="687"/>
      <c r="BOW8" s="687"/>
      <c r="BOX8" s="687"/>
      <c r="BOY8" s="687"/>
      <c r="BOZ8" s="687"/>
      <c r="BPA8" s="687"/>
      <c r="BPB8" s="687"/>
      <c r="BPC8" s="687"/>
      <c r="BPD8" s="687"/>
      <c r="BPE8" s="687"/>
      <c r="BPF8" s="687"/>
      <c r="BPG8" s="687"/>
      <c r="BPH8" s="687"/>
      <c r="BPI8" s="687"/>
      <c r="BPJ8" s="687"/>
      <c r="BPK8" s="687"/>
      <c r="BPL8" s="687"/>
      <c r="BPM8" s="687"/>
      <c r="BPN8" s="687"/>
      <c r="BPO8" s="687"/>
      <c r="BPP8" s="687"/>
      <c r="BPQ8" s="687"/>
      <c r="BPR8" s="687"/>
      <c r="BPS8" s="687"/>
      <c r="BPT8" s="687"/>
      <c r="BPU8" s="687"/>
      <c r="BPV8" s="687"/>
      <c r="BPW8" s="687"/>
      <c r="BPX8" s="687"/>
      <c r="BPY8" s="687"/>
      <c r="BPZ8" s="687"/>
      <c r="BQA8" s="687"/>
      <c r="BQB8" s="687"/>
      <c r="BQC8" s="687"/>
      <c r="BQD8" s="687"/>
      <c r="BQE8" s="687"/>
      <c r="BQF8" s="687"/>
      <c r="BQG8" s="687"/>
      <c r="BQH8" s="687"/>
      <c r="BQI8" s="687"/>
      <c r="BQJ8" s="687"/>
      <c r="BQK8" s="687"/>
      <c r="BQL8" s="687"/>
      <c r="BQM8" s="687"/>
      <c r="BQN8" s="687"/>
      <c r="BQO8" s="687"/>
      <c r="BQP8" s="687"/>
      <c r="BQQ8" s="687"/>
      <c r="BQR8" s="687"/>
      <c r="BQS8" s="687"/>
      <c r="BQT8" s="687"/>
      <c r="BQU8" s="687"/>
      <c r="BQV8" s="687"/>
      <c r="BQW8" s="687"/>
      <c r="BQX8" s="687"/>
      <c r="BQY8" s="687"/>
      <c r="BQZ8" s="687"/>
      <c r="BRA8" s="687"/>
      <c r="BRB8" s="687"/>
      <c r="BRC8" s="687"/>
      <c r="BRD8" s="687"/>
      <c r="BRE8" s="687"/>
      <c r="BRF8" s="687"/>
      <c r="BRG8" s="687"/>
      <c r="BRH8" s="687"/>
      <c r="BRI8" s="687"/>
      <c r="BRJ8" s="687"/>
      <c r="BRK8" s="687"/>
      <c r="BRL8" s="687"/>
      <c r="BRM8" s="687"/>
      <c r="BRN8" s="687"/>
      <c r="BRO8" s="687"/>
      <c r="BRP8" s="687"/>
      <c r="BRQ8" s="687"/>
      <c r="BRR8" s="687"/>
      <c r="BRS8" s="687"/>
      <c r="BRT8" s="687"/>
      <c r="BRU8" s="687"/>
      <c r="BRV8" s="687"/>
      <c r="BRW8" s="687"/>
      <c r="BRX8" s="687"/>
      <c r="BRY8" s="687"/>
      <c r="BRZ8" s="687"/>
      <c r="BSA8" s="687"/>
      <c r="BSB8" s="687"/>
      <c r="BSC8" s="687"/>
      <c r="BSD8" s="687"/>
      <c r="BSE8" s="687"/>
      <c r="BSF8" s="687"/>
      <c r="BSG8" s="687"/>
      <c r="BSH8" s="687"/>
      <c r="BSI8" s="687"/>
      <c r="BSJ8" s="687"/>
      <c r="BSK8" s="687"/>
      <c r="BSL8" s="687"/>
      <c r="BSM8" s="687"/>
      <c r="BSN8" s="687"/>
      <c r="BSO8" s="687"/>
      <c r="BSP8" s="687"/>
      <c r="BSQ8" s="687"/>
      <c r="BSR8" s="687"/>
      <c r="BSS8" s="687"/>
      <c r="BST8" s="687"/>
      <c r="BSU8" s="687"/>
      <c r="BSV8" s="687"/>
      <c r="BSW8" s="687"/>
      <c r="BSX8" s="687"/>
      <c r="BSY8" s="687"/>
      <c r="BSZ8" s="687"/>
      <c r="BTA8" s="687"/>
      <c r="BTB8" s="687"/>
      <c r="BTC8" s="687"/>
      <c r="BTD8" s="687"/>
      <c r="BTE8" s="687"/>
      <c r="BTF8" s="687"/>
      <c r="BTG8" s="687"/>
      <c r="BTH8" s="687"/>
      <c r="BTI8" s="687"/>
      <c r="BTJ8" s="687"/>
      <c r="BTK8" s="687"/>
      <c r="BTL8" s="687"/>
      <c r="BTM8" s="687"/>
      <c r="BTN8" s="687"/>
      <c r="BTO8" s="687"/>
      <c r="BTP8" s="687"/>
      <c r="BTQ8" s="687"/>
      <c r="BTR8" s="687"/>
      <c r="BTS8" s="687"/>
      <c r="BTT8" s="687"/>
      <c r="BTU8" s="687"/>
      <c r="BTV8" s="687"/>
      <c r="BTW8" s="687"/>
      <c r="BTX8" s="687"/>
      <c r="BTY8" s="687"/>
      <c r="BTZ8" s="687"/>
      <c r="BUA8" s="687"/>
      <c r="BUB8" s="687"/>
      <c r="BUC8" s="687"/>
      <c r="BUD8" s="687"/>
      <c r="BUE8" s="687"/>
      <c r="BUF8" s="687"/>
      <c r="BUG8" s="687"/>
      <c r="BUH8" s="687"/>
      <c r="BUI8" s="687"/>
      <c r="BUJ8" s="687"/>
      <c r="BUK8" s="687"/>
      <c r="BUL8" s="687"/>
      <c r="BUM8" s="687"/>
      <c r="BUN8" s="687"/>
      <c r="BUO8" s="687"/>
      <c r="BUP8" s="687"/>
      <c r="BUQ8" s="687"/>
      <c r="BUR8" s="687"/>
      <c r="BUS8" s="687"/>
      <c r="BUT8" s="687"/>
      <c r="BUU8" s="687"/>
      <c r="BUV8" s="687"/>
      <c r="BUW8" s="687"/>
      <c r="BUX8" s="687"/>
      <c r="BUY8" s="687"/>
      <c r="BUZ8" s="687"/>
      <c r="BVA8" s="687"/>
      <c r="BVB8" s="687"/>
      <c r="BVC8" s="687"/>
      <c r="BVD8" s="687"/>
      <c r="BVE8" s="687"/>
      <c r="BVF8" s="687"/>
      <c r="BVG8" s="687"/>
      <c r="BVH8" s="687"/>
      <c r="BVI8" s="687"/>
      <c r="BVJ8" s="687"/>
      <c r="BVK8" s="687"/>
      <c r="BVL8" s="687"/>
      <c r="BVM8" s="687"/>
      <c r="BVN8" s="687"/>
      <c r="BVO8" s="687"/>
      <c r="BVP8" s="687"/>
      <c r="BVQ8" s="687"/>
      <c r="BVR8" s="687"/>
      <c r="BVS8" s="687"/>
      <c r="BVT8" s="687"/>
      <c r="BVU8" s="687"/>
      <c r="BVV8" s="687"/>
      <c r="BVW8" s="687"/>
      <c r="BVX8" s="687"/>
      <c r="BVY8" s="687"/>
      <c r="BVZ8" s="687"/>
      <c r="BWA8" s="687"/>
      <c r="BWB8" s="687"/>
      <c r="BWC8" s="687"/>
      <c r="BWD8" s="687"/>
      <c r="BWE8" s="687"/>
      <c r="BWF8" s="687"/>
      <c r="BWG8" s="687"/>
      <c r="BWH8" s="687"/>
      <c r="BWI8" s="687"/>
      <c r="BWJ8" s="687"/>
      <c r="BWK8" s="687"/>
      <c r="BWL8" s="687"/>
      <c r="BWM8" s="687"/>
      <c r="BWN8" s="687"/>
      <c r="BWO8" s="687"/>
      <c r="BWP8" s="687"/>
      <c r="BWQ8" s="687"/>
      <c r="BWR8" s="687"/>
      <c r="BWS8" s="687"/>
      <c r="BWT8" s="687"/>
      <c r="BWU8" s="687"/>
      <c r="BWV8" s="687"/>
      <c r="BWW8" s="687"/>
      <c r="BWX8" s="687"/>
      <c r="BWY8" s="687"/>
      <c r="BWZ8" s="687"/>
      <c r="BXA8" s="687"/>
      <c r="BXB8" s="687"/>
      <c r="BXC8" s="687"/>
      <c r="BXD8" s="687"/>
      <c r="BXE8" s="687"/>
      <c r="BXF8" s="687"/>
      <c r="BXG8" s="687"/>
      <c r="BXH8" s="687"/>
      <c r="BXI8" s="687"/>
      <c r="BXJ8" s="687"/>
      <c r="BXK8" s="687"/>
      <c r="BXL8" s="687"/>
      <c r="BXM8" s="687"/>
      <c r="BXN8" s="687"/>
      <c r="BXO8" s="687"/>
      <c r="BXP8" s="687"/>
      <c r="BXQ8" s="687"/>
      <c r="BXR8" s="687"/>
      <c r="BXS8" s="687"/>
      <c r="BXT8" s="687"/>
      <c r="BXU8" s="687"/>
      <c r="BXV8" s="687"/>
      <c r="BXW8" s="687"/>
      <c r="BXX8" s="687"/>
      <c r="BXY8" s="687"/>
      <c r="BXZ8" s="687"/>
      <c r="BYA8" s="687"/>
      <c r="BYB8" s="687"/>
      <c r="BYC8" s="687"/>
      <c r="BYD8" s="687"/>
      <c r="BYE8" s="687"/>
      <c r="BYF8" s="687"/>
      <c r="BYG8" s="687"/>
      <c r="BYH8" s="687"/>
      <c r="BYI8" s="687"/>
      <c r="BYJ8" s="687"/>
      <c r="BYK8" s="687"/>
      <c r="BYL8" s="687"/>
      <c r="BYM8" s="687"/>
      <c r="BYN8" s="687"/>
      <c r="BYO8" s="687"/>
      <c r="BYP8" s="687"/>
      <c r="BYQ8" s="687"/>
      <c r="BYR8" s="687"/>
      <c r="BYS8" s="687"/>
      <c r="BYT8" s="687"/>
      <c r="BYU8" s="687"/>
      <c r="BYV8" s="687"/>
      <c r="BYW8" s="687"/>
      <c r="BYX8" s="687"/>
      <c r="BYY8" s="687"/>
      <c r="BYZ8" s="687"/>
      <c r="BZA8" s="687"/>
      <c r="BZB8" s="687"/>
      <c r="BZC8" s="687"/>
      <c r="BZD8" s="687"/>
      <c r="BZE8" s="687"/>
      <c r="BZF8" s="687"/>
      <c r="BZG8" s="687"/>
      <c r="BZH8" s="687"/>
      <c r="BZI8" s="687"/>
      <c r="BZJ8" s="687"/>
      <c r="BZK8" s="687"/>
      <c r="BZL8" s="687"/>
      <c r="BZM8" s="687"/>
      <c r="BZN8" s="687"/>
      <c r="BZO8" s="687"/>
      <c r="BZP8" s="687"/>
      <c r="BZQ8" s="687"/>
      <c r="BZR8" s="687"/>
      <c r="BZS8" s="687"/>
      <c r="BZT8" s="687"/>
      <c r="BZU8" s="687"/>
      <c r="BZV8" s="687"/>
      <c r="BZW8" s="687"/>
      <c r="BZX8" s="687"/>
      <c r="BZY8" s="687"/>
      <c r="BZZ8" s="687"/>
      <c r="CAA8" s="687"/>
      <c r="CAB8" s="687"/>
      <c r="CAC8" s="687"/>
      <c r="CAD8" s="687"/>
      <c r="CAE8" s="687"/>
      <c r="CAF8" s="687"/>
      <c r="CAG8" s="687"/>
      <c r="CAH8" s="687"/>
      <c r="CAI8" s="687"/>
      <c r="CAJ8" s="687"/>
      <c r="CAK8" s="687"/>
      <c r="CAL8" s="687"/>
      <c r="CAM8" s="687"/>
      <c r="CAN8" s="687"/>
      <c r="CAO8" s="687"/>
      <c r="CAP8" s="687"/>
      <c r="CAQ8" s="687"/>
      <c r="CAR8" s="687"/>
      <c r="CAS8" s="687"/>
      <c r="CAT8" s="687"/>
      <c r="CAU8" s="687"/>
      <c r="CAV8" s="687"/>
      <c r="CAW8" s="687"/>
      <c r="CAX8" s="687"/>
      <c r="CAY8" s="687"/>
      <c r="CAZ8" s="687"/>
      <c r="CBA8" s="687"/>
      <c r="CBB8" s="687"/>
      <c r="CBC8" s="687"/>
      <c r="CBD8" s="687"/>
      <c r="CBE8" s="687"/>
      <c r="CBF8" s="687"/>
      <c r="CBG8" s="687"/>
      <c r="CBH8" s="687"/>
      <c r="CBI8" s="687"/>
      <c r="CBJ8" s="687"/>
      <c r="CBK8" s="687"/>
      <c r="CBL8" s="687"/>
      <c r="CBM8" s="687"/>
      <c r="CBN8" s="687"/>
      <c r="CBO8" s="687"/>
      <c r="CBP8" s="687"/>
      <c r="CBQ8" s="687"/>
      <c r="CBR8" s="687"/>
      <c r="CBS8" s="687"/>
      <c r="CBT8" s="687"/>
      <c r="CBU8" s="687"/>
      <c r="CBV8" s="687"/>
      <c r="CBW8" s="687"/>
      <c r="CBX8" s="687"/>
      <c r="CBY8" s="687"/>
      <c r="CBZ8" s="687"/>
      <c r="CCA8" s="687"/>
      <c r="CCB8" s="687"/>
      <c r="CCC8" s="687"/>
      <c r="CCD8" s="687"/>
      <c r="CCE8" s="687"/>
      <c r="CCF8" s="687"/>
      <c r="CCG8" s="687"/>
      <c r="CCH8" s="687"/>
      <c r="CCI8" s="687"/>
      <c r="CCJ8" s="687"/>
      <c r="CCK8" s="687"/>
      <c r="CCL8" s="687"/>
      <c r="CCM8" s="687"/>
      <c r="CCN8" s="687"/>
      <c r="CCO8" s="687"/>
      <c r="CCP8" s="687"/>
      <c r="CCQ8" s="687"/>
      <c r="CCR8" s="687"/>
      <c r="CCS8" s="687"/>
      <c r="CCT8" s="687"/>
      <c r="CCU8" s="687"/>
      <c r="CCV8" s="687"/>
      <c r="CCW8" s="687"/>
      <c r="CCX8" s="687"/>
      <c r="CCY8" s="687"/>
      <c r="CCZ8" s="687"/>
      <c r="CDA8" s="687"/>
      <c r="CDB8" s="687"/>
      <c r="CDC8" s="687"/>
      <c r="CDD8" s="687"/>
      <c r="CDE8" s="687"/>
      <c r="CDF8" s="687"/>
      <c r="CDG8" s="687"/>
      <c r="CDH8" s="687"/>
      <c r="CDI8" s="687"/>
      <c r="CDJ8" s="687"/>
      <c r="CDK8" s="687"/>
      <c r="CDL8" s="687"/>
      <c r="CDM8" s="687"/>
      <c r="CDN8" s="687"/>
      <c r="CDO8" s="687"/>
      <c r="CDP8" s="687"/>
      <c r="CDQ8" s="687"/>
      <c r="CDR8" s="687"/>
      <c r="CDS8" s="687"/>
      <c r="CDT8" s="687"/>
      <c r="CDU8" s="687"/>
      <c r="CDV8" s="687"/>
      <c r="CDW8" s="687"/>
      <c r="CDX8" s="687"/>
      <c r="CDY8" s="687"/>
      <c r="CDZ8" s="687"/>
      <c r="CEA8" s="687"/>
      <c r="CEB8" s="687"/>
      <c r="CEC8" s="687"/>
      <c r="CED8" s="687"/>
      <c r="CEE8" s="687"/>
      <c r="CEF8" s="687"/>
      <c r="CEG8" s="687"/>
      <c r="CEH8" s="687"/>
      <c r="CEI8" s="687"/>
      <c r="CEJ8" s="687"/>
      <c r="CEK8" s="687"/>
      <c r="CEL8" s="687"/>
      <c r="CEM8" s="687"/>
      <c r="CEN8" s="687"/>
      <c r="CEO8" s="687"/>
      <c r="CEP8" s="687"/>
      <c r="CEQ8" s="687"/>
      <c r="CER8" s="687"/>
      <c r="CES8" s="687"/>
      <c r="CET8" s="687"/>
      <c r="CEU8" s="687"/>
      <c r="CEV8" s="687"/>
      <c r="CEW8" s="687"/>
      <c r="CEX8" s="687"/>
      <c r="CEY8" s="687"/>
      <c r="CEZ8" s="687"/>
      <c r="CFA8" s="687"/>
      <c r="CFB8" s="687"/>
      <c r="CFC8" s="687"/>
      <c r="CFD8" s="687"/>
      <c r="CFE8" s="687"/>
      <c r="CFF8" s="687"/>
      <c r="CFG8" s="687"/>
      <c r="CFH8" s="687"/>
      <c r="CFI8" s="687"/>
      <c r="CFJ8" s="687"/>
      <c r="CFK8" s="687"/>
      <c r="CFL8" s="687"/>
      <c r="CFM8" s="687"/>
      <c r="CFN8" s="687"/>
      <c r="CFO8" s="687"/>
      <c r="CFP8" s="687"/>
      <c r="CFQ8" s="687"/>
      <c r="CFR8" s="687"/>
      <c r="CFS8" s="687"/>
      <c r="CFT8" s="687"/>
      <c r="CFU8" s="687"/>
      <c r="CFV8" s="687"/>
      <c r="CFW8" s="687"/>
      <c r="CFX8" s="687"/>
      <c r="CFY8" s="687"/>
      <c r="CFZ8" s="687"/>
      <c r="CGA8" s="687"/>
      <c r="CGB8" s="687"/>
      <c r="CGC8" s="687"/>
      <c r="CGD8" s="687"/>
      <c r="CGE8" s="687"/>
      <c r="CGF8" s="687"/>
      <c r="CGG8" s="687"/>
      <c r="CGH8" s="687"/>
      <c r="CGI8" s="687"/>
      <c r="CGJ8" s="687"/>
      <c r="CGK8" s="687"/>
      <c r="CGL8" s="687"/>
      <c r="CGM8" s="687"/>
      <c r="CGN8" s="687"/>
      <c r="CGO8" s="687"/>
      <c r="CGP8" s="687"/>
      <c r="CGQ8" s="687"/>
      <c r="CGR8" s="687"/>
      <c r="CGS8" s="687"/>
      <c r="CGT8" s="687"/>
      <c r="CGU8" s="687"/>
      <c r="CGV8" s="687"/>
      <c r="CGW8" s="687"/>
      <c r="CGX8" s="687"/>
      <c r="CGY8" s="687"/>
      <c r="CGZ8" s="687"/>
      <c r="CHA8" s="687"/>
      <c r="CHB8" s="687"/>
      <c r="CHC8" s="687"/>
      <c r="CHD8" s="687"/>
      <c r="CHE8" s="687"/>
      <c r="CHF8" s="687"/>
      <c r="CHG8" s="687"/>
      <c r="CHH8" s="687"/>
      <c r="CHI8" s="687"/>
      <c r="CHJ8" s="687"/>
      <c r="CHK8" s="687"/>
      <c r="CHL8" s="687"/>
      <c r="CHM8" s="687"/>
      <c r="CHN8" s="687"/>
      <c r="CHO8" s="687"/>
      <c r="CHP8" s="687"/>
      <c r="CHQ8" s="687"/>
      <c r="CHR8" s="687"/>
      <c r="CHS8" s="687"/>
      <c r="CHT8" s="687"/>
      <c r="CHU8" s="687"/>
      <c r="CHV8" s="687"/>
      <c r="CHW8" s="687"/>
      <c r="CHX8" s="687"/>
      <c r="CHY8" s="687"/>
      <c r="CHZ8" s="687"/>
      <c r="CIA8" s="687"/>
      <c r="CIB8" s="687"/>
      <c r="CIC8" s="687"/>
      <c r="CID8" s="687"/>
      <c r="CIE8" s="687"/>
      <c r="CIF8" s="687"/>
      <c r="CIG8" s="687"/>
      <c r="CIH8" s="687"/>
      <c r="CII8" s="687"/>
      <c r="CIJ8" s="687"/>
      <c r="CIK8" s="687"/>
      <c r="CIL8" s="687"/>
      <c r="CIM8" s="687"/>
      <c r="CIN8" s="687"/>
      <c r="CIO8" s="687"/>
      <c r="CIP8" s="687"/>
      <c r="CIQ8" s="687"/>
      <c r="CIR8" s="687"/>
      <c r="CIS8" s="687"/>
      <c r="CIT8" s="687"/>
      <c r="CIU8" s="687"/>
      <c r="CIV8" s="687"/>
      <c r="CIW8" s="687"/>
      <c r="CIX8" s="687"/>
      <c r="CIY8" s="687"/>
      <c r="CIZ8" s="687"/>
      <c r="CJA8" s="687"/>
      <c r="CJB8" s="687"/>
      <c r="CJC8" s="687"/>
      <c r="CJD8" s="687"/>
      <c r="CJE8" s="687"/>
      <c r="CJF8" s="687"/>
      <c r="CJG8" s="687"/>
      <c r="CJH8" s="687"/>
      <c r="CJI8" s="687"/>
      <c r="CJJ8" s="687"/>
      <c r="CJK8" s="687"/>
      <c r="CJL8" s="687"/>
      <c r="CJM8" s="687"/>
      <c r="CJN8" s="687"/>
      <c r="CJO8" s="687"/>
      <c r="CJP8" s="687"/>
      <c r="CJQ8" s="687"/>
      <c r="CJR8" s="687"/>
      <c r="CJS8" s="687"/>
      <c r="CJT8" s="687"/>
      <c r="CJU8" s="687"/>
      <c r="CJV8" s="687"/>
      <c r="CJW8" s="687"/>
      <c r="CJX8" s="687"/>
      <c r="CJY8" s="687"/>
      <c r="CJZ8" s="687"/>
      <c r="CKA8" s="687"/>
      <c r="CKB8" s="687"/>
      <c r="CKC8" s="687"/>
      <c r="CKD8" s="687"/>
      <c r="CKE8" s="687"/>
      <c r="CKF8" s="687"/>
      <c r="CKG8" s="687"/>
      <c r="CKH8" s="687"/>
      <c r="CKI8" s="687"/>
      <c r="CKJ8" s="687"/>
      <c r="CKK8" s="687"/>
      <c r="CKL8" s="687"/>
      <c r="CKM8" s="687"/>
      <c r="CKN8" s="687"/>
      <c r="CKO8" s="687"/>
      <c r="CKP8" s="687"/>
      <c r="CKQ8" s="687"/>
      <c r="CKR8" s="687"/>
      <c r="CKS8" s="687"/>
      <c r="CKT8" s="687"/>
      <c r="CKU8" s="687"/>
      <c r="CKV8" s="687"/>
      <c r="CKW8" s="687"/>
      <c r="CKX8" s="687"/>
      <c r="CKY8" s="687"/>
      <c r="CKZ8" s="687"/>
      <c r="CLA8" s="687"/>
      <c r="CLB8" s="687"/>
      <c r="CLC8" s="687"/>
      <c r="CLD8" s="687"/>
      <c r="CLE8" s="687"/>
      <c r="CLF8" s="687"/>
      <c r="CLG8" s="687"/>
      <c r="CLH8" s="687"/>
      <c r="CLI8" s="687"/>
      <c r="CLJ8" s="687"/>
      <c r="CLK8" s="687"/>
      <c r="CLL8" s="687"/>
      <c r="CLM8" s="687"/>
      <c r="CLN8" s="687"/>
      <c r="CLO8" s="687"/>
      <c r="CLP8" s="687"/>
      <c r="CLQ8" s="687"/>
      <c r="CLR8" s="687"/>
      <c r="CLS8" s="687"/>
      <c r="CLT8" s="687"/>
      <c r="CLU8" s="687"/>
      <c r="CLV8" s="687"/>
      <c r="CLW8" s="687"/>
      <c r="CLX8" s="687"/>
      <c r="CLY8" s="687"/>
      <c r="CLZ8" s="687"/>
      <c r="CMA8" s="687"/>
      <c r="CMB8" s="687"/>
      <c r="CMC8" s="687"/>
      <c r="CMD8" s="687"/>
      <c r="CME8" s="687"/>
      <c r="CMF8" s="687"/>
      <c r="CMG8" s="687"/>
      <c r="CMH8" s="687"/>
      <c r="CMI8" s="687"/>
      <c r="CMJ8" s="687"/>
      <c r="CMK8" s="687"/>
      <c r="CML8" s="687"/>
      <c r="CMM8" s="687"/>
      <c r="CMN8" s="687"/>
      <c r="CMO8" s="687"/>
      <c r="CMP8" s="687"/>
      <c r="CMQ8" s="687"/>
      <c r="CMR8" s="687"/>
      <c r="CMS8" s="687"/>
      <c r="CMT8" s="687"/>
      <c r="CMU8" s="687"/>
      <c r="CMV8" s="687"/>
      <c r="CMW8" s="687"/>
      <c r="CMX8" s="687"/>
      <c r="CMY8" s="687"/>
      <c r="CMZ8" s="687"/>
      <c r="CNA8" s="687"/>
      <c r="CNB8" s="687"/>
      <c r="CNC8" s="687"/>
      <c r="CND8" s="687"/>
      <c r="CNE8" s="687"/>
      <c r="CNF8" s="687"/>
      <c r="CNG8" s="687"/>
      <c r="CNH8" s="687"/>
      <c r="CNI8" s="687"/>
      <c r="CNJ8" s="687"/>
      <c r="CNK8" s="687"/>
      <c r="CNL8" s="687"/>
      <c r="CNM8" s="687"/>
      <c r="CNN8" s="687"/>
      <c r="CNO8" s="687"/>
      <c r="CNP8" s="687"/>
      <c r="CNQ8" s="687"/>
      <c r="CNR8" s="687"/>
      <c r="CNS8" s="687"/>
      <c r="CNT8" s="687"/>
      <c r="CNU8" s="687"/>
      <c r="CNV8" s="687"/>
      <c r="CNW8" s="687"/>
      <c r="CNX8" s="687"/>
      <c r="CNY8" s="687"/>
      <c r="CNZ8" s="687"/>
      <c r="COA8" s="687"/>
      <c r="COB8" s="687"/>
      <c r="COC8" s="687"/>
      <c r="COD8" s="687"/>
      <c r="COE8" s="687"/>
      <c r="COF8" s="687"/>
      <c r="COG8" s="687"/>
      <c r="COH8" s="687"/>
      <c r="COI8" s="687"/>
      <c r="COJ8" s="687"/>
      <c r="COK8" s="687"/>
      <c r="COL8" s="687"/>
      <c r="COM8" s="687"/>
      <c r="CON8" s="687"/>
      <c r="COO8" s="687"/>
      <c r="COP8" s="687"/>
      <c r="COQ8" s="687"/>
      <c r="COR8" s="687"/>
      <c r="COS8" s="687"/>
      <c r="COT8" s="687"/>
      <c r="COU8" s="687"/>
      <c r="COV8" s="687"/>
      <c r="COW8" s="687"/>
      <c r="COX8" s="687"/>
      <c r="COY8" s="687"/>
      <c r="COZ8" s="687"/>
      <c r="CPA8" s="687"/>
      <c r="CPB8" s="687"/>
      <c r="CPC8" s="687"/>
      <c r="CPD8" s="687"/>
      <c r="CPE8" s="687"/>
      <c r="CPF8" s="687"/>
      <c r="CPG8" s="687"/>
      <c r="CPH8" s="687"/>
      <c r="CPI8" s="687"/>
      <c r="CPJ8" s="687"/>
      <c r="CPK8" s="687"/>
      <c r="CPL8" s="687"/>
      <c r="CPM8" s="687"/>
      <c r="CPN8" s="687"/>
      <c r="CPO8" s="687"/>
      <c r="CPP8" s="687"/>
      <c r="CPQ8" s="687"/>
      <c r="CPR8" s="687"/>
      <c r="CPS8" s="687"/>
      <c r="CPT8" s="687"/>
      <c r="CPU8" s="687"/>
      <c r="CPV8" s="687"/>
      <c r="CPW8" s="687"/>
      <c r="CPX8" s="687"/>
      <c r="CPY8" s="687"/>
      <c r="CPZ8" s="687"/>
      <c r="CQA8" s="687"/>
      <c r="CQB8" s="687"/>
      <c r="CQC8" s="687"/>
      <c r="CQD8" s="687"/>
      <c r="CQE8" s="687"/>
      <c r="CQF8" s="687"/>
      <c r="CQG8" s="687"/>
      <c r="CQH8" s="687"/>
      <c r="CQI8" s="687"/>
      <c r="CQJ8" s="687"/>
      <c r="CQK8" s="687"/>
      <c r="CQL8" s="687"/>
      <c r="CQM8" s="687"/>
      <c r="CQN8" s="687"/>
      <c r="CQO8" s="687"/>
      <c r="CQP8" s="687"/>
      <c r="CQQ8" s="687"/>
      <c r="CQR8" s="687"/>
      <c r="CQS8" s="687"/>
      <c r="CQT8" s="687"/>
      <c r="CQU8" s="687"/>
      <c r="CQV8" s="687"/>
      <c r="CQW8" s="687"/>
      <c r="CQX8" s="687"/>
      <c r="CQY8" s="687"/>
      <c r="CQZ8" s="687"/>
      <c r="CRA8" s="687"/>
      <c r="CRB8" s="687"/>
      <c r="CRC8" s="687"/>
      <c r="CRD8" s="687"/>
      <c r="CRE8" s="687"/>
      <c r="CRF8" s="687"/>
      <c r="CRG8" s="687"/>
      <c r="CRH8" s="687"/>
      <c r="CRI8" s="687"/>
      <c r="CRJ8" s="687"/>
      <c r="CRK8" s="687"/>
      <c r="CRL8" s="687"/>
      <c r="CRM8" s="687"/>
      <c r="CRN8" s="687"/>
      <c r="CRO8" s="687"/>
      <c r="CRP8" s="687"/>
      <c r="CRQ8" s="687"/>
      <c r="CRR8" s="687"/>
      <c r="CRS8" s="687"/>
      <c r="CRT8" s="687"/>
      <c r="CRU8" s="687"/>
      <c r="CRV8" s="687"/>
      <c r="CRW8" s="687"/>
      <c r="CRX8" s="687"/>
      <c r="CRY8" s="687"/>
      <c r="CRZ8" s="687"/>
      <c r="CSA8" s="687"/>
      <c r="CSB8" s="687"/>
      <c r="CSC8" s="687"/>
      <c r="CSD8" s="687"/>
      <c r="CSE8" s="687"/>
      <c r="CSF8" s="687"/>
      <c r="CSG8" s="687"/>
      <c r="CSH8" s="687"/>
      <c r="CSI8" s="687"/>
      <c r="CSJ8" s="687"/>
      <c r="CSK8" s="687"/>
      <c r="CSL8" s="687"/>
      <c r="CSM8" s="687"/>
      <c r="CSN8" s="687"/>
      <c r="CSO8" s="687"/>
      <c r="CSP8" s="687"/>
      <c r="CSQ8" s="687"/>
      <c r="CSR8" s="687"/>
      <c r="CSS8" s="687"/>
      <c r="CST8" s="687"/>
      <c r="CSU8" s="687"/>
      <c r="CSV8" s="687"/>
      <c r="CSW8" s="687"/>
      <c r="CSX8" s="687"/>
      <c r="CSY8" s="687"/>
      <c r="CSZ8" s="687"/>
      <c r="CTA8" s="687"/>
      <c r="CTB8" s="687"/>
      <c r="CTC8" s="687"/>
      <c r="CTD8" s="687"/>
      <c r="CTE8" s="687"/>
      <c r="CTF8" s="687"/>
      <c r="CTG8" s="687"/>
      <c r="CTH8" s="687"/>
      <c r="CTI8" s="687"/>
      <c r="CTJ8" s="687"/>
      <c r="CTK8" s="687"/>
      <c r="CTL8" s="687"/>
      <c r="CTM8" s="687"/>
      <c r="CTN8" s="687"/>
      <c r="CTO8" s="687"/>
      <c r="CTP8" s="687"/>
      <c r="CTQ8" s="687"/>
      <c r="CTR8" s="687"/>
      <c r="CTS8" s="687"/>
      <c r="CTT8" s="687"/>
      <c r="CTU8" s="687"/>
      <c r="CTV8" s="687"/>
      <c r="CTW8" s="687"/>
      <c r="CTX8" s="687"/>
      <c r="CTY8" s="687"/>
      <c r="CTZ8" s="687"/>
      <c r="CUA8" s="687"/>
      <c r="CUB8" s="687"/>
      <c r="CUC8" s="687"/>
      <c r="CUD8" s="687"/>
      <c r="CUE8" s="687"/>
      <c r="CUF8" s="687"/>
      <c r="CUG8" s="687"/>
      <c r="CUH8" s="687"/>
      <c r="CUI8" s="687"/>
      <c r="CUJ8" s="687"/>
      <c r="CUK8" s="687"/>
      <c r="CUL8" s="687"/>
      <c r="CUM8" s="687"/>
      <c r="CUN8" s="687"/>
      <c r="CUO8" s="687"/>
      <c r="CUP8" s="687"/>
      <c r="CUQ8" s="687"/>
      <c r="CUR8" s="687"/>
      <c r="CUS8" s="687"/>
      <c r="CUT8" s="687"/>
      <c r="CUU8" s="687"/>
      <c r="CUV8" s="687"/>
      <c r="CUW8" s="687"/>
      <c r="CUX8" s="687"/>
      <c r="CUY8" s="687"/>
      <c r="CUZ8" s="687"/>
      <c r="CVA8" s="687"/>
      <c r="CVB8" s="687"/>
      <c r="CVC8" s="687"/>
      <c r="CVD8" s="687"/>
      <c r="CVE8" s="687"/>
      <c r="CVF8" s="687"/>
      <c r="CVG8" s="687"/>
      <c r="CVH8" s="687"/>
      <c r="CVI8" s="687"/>
      <c r="CVJ8" s="687"/>
      <c r="CVK8" s="687"/>
      <c r="CVL8" s="687"/>
      <c r="CVM8" s="687"/>
      <c r="CVN8" s="687"/>
      <c r="CVO8" s="687"/>
      <c r="CVP8" s="687"/>
      <c r="CVQ8" s="687"/>
      <c r="CVR8" s="687"/>
      <c r="CVS8" s="687"/>
      <c r="CVT8" s="687"/>
      <c r="CVU8" s="687"/>
      <c r="CVV8" s="687"/>
      <c r="CVW8" s="687"/>
      <c r="CVX8" s="687"/>
      <c r="CVY8" s="687"/>
      <c r="CVZ8" s="687"/>
      <c r="CWA8" s="687"/>
      <c r="CWB8" s="687"/>
      <c r="CWC8" s="687"/>
      <c r="CWD8" s="687"/>
      <c r="CWE8" s="687"/>
      <c r="CWF8" s="687"/>
      <c r="CWG8" s="687"/>
      <c r="CWH8" s="687"/>
      <c r="CWI8" s="687"/>
      <c r="CWJ8" s="687"/>
      <c r="CWK8" s="687"/>
      <c r="CWL8" s="687"/>
      <c r="CWM8" s="687"/>
      <c r="CWN8" s="687"/>
      <c r="CWO8" s="687"/>
      <c r="CWP8" s="687"/>
      <c r="CWQ8" s="687"/>
      <c r="CWR8" s="687"/>
      <c r="CWS8" s="687"/>
      <c r="CWT8" s="687"/>
      <c r="CWU8" s="687"/>
      <c r="CWV8" s="687"/>
      <c r="CWW8" s="687"/>
      <c r="CWX8" s="687"/>
      <c r="CWY8" s="687"/>
      <c r="CWZ8" s="687"/>
      <c r="CXA8" s="687"/>
      <c r="CXB8" s="687"/>
      <c r="CXC8" s="687"/>
      <c r="CXD8" s="687"/>
      <c r="CXE8" s="687"/>
      <c r="CXF8" s="687"/>
      <c r="CXG8" s="687"/>
      <c r="CXH8" s="687"/>
      <c r="CXI8" s="687"/>
      <c r="CXJ8" s="687"/>
      <c r="CXK8" s="687"/>
      <c r="CXL8" s="687"/>
      <c r="CXM8" s="687"/>
      <c r="CXN8" s="687"/>
      <c r="CXO8" s="687"/>
      <c r="CXP8" s="687"/>
      <c r="CXQ8" s="687"/>
      <c r="CXR8" s="687"/>
      <c r="CXS8" s="687"/>
      <c r="CXT8" s="687"/>
      <c r="CXU8" s="687"/>
      <c r="CXV8" s="687"/>
      <c r="CXW8" s="687"/>
      <c r="CXX8" s="687"/>
      <c r="CXY8" s="687"/>
      <c r="CXZ8" s="687"/>
      <c r="CYA8" s="687"/>
      <c r="CYB8" s="687"/>
      <c r="CYC8" s="687"/>
      <c r="CYD8" s="687"/>
      <c r="CYE8" s="687"/>
      <c r="CYF8" s="687"/>
      <c r="CYG8" s="687"/>
      <c r="CYH8" s="687"/>
      <c r="CYI8" s="687"/>
      <c r="CYJ8" s="687"/>
      <c r="CYK8" s="687"/>
      <c r="CYL8" s="687"/>
      <c r="CYM8" s="687"/>
      <c r="CYN8" s="687"/>
      <c r="CYO8" s="687"/>
      <c r="CYP8" s="687"/>
      <c r="CYQ8" s="687"/>
      <c r="CYR8" s="687"/>
      <c r="CYS8" s="687"/>
      <c r="CYT8" s="687"/>
      <c r="CYU8" s="687"/>
      <c r="CYV8" s="687"/>
      <c r="CYW8" s="687"/>
      <c r="CYX8" s="687"/>
      <c r="CYY8" s="687"/>
      <c r="CYZ8" s="687"/>
      <c r="CZA8" s="687"/>
      <c r="CZB8" s="687"/>
      <c r="CZC8" s="687"/>
      <c r="CZD8" s="687"/>
      <c r="CZE8" s="687"/>
      <c r="CZF8" s="687"/>
      <c r="CZG8" s="687"/>
      <c r="CZH8" s="687"/>
      <c r="CZI8" s="687"/>
      <c r="CZJ8" s="687"/>
      <c r="CZK8" s="687"/>
      <c r="CZL8" s="687"/>
      <c r="CZM8" s="687"/>
      <c r="CZN8" s="687"/>
      <c r="CZO8" s="687"/>
      <c r="CZP8" s="687"/>
      <c r="CZQ8" s="687"/>
      <c r="CZR8" s="687"/>
      <c r="CZS8" s="687"/>
      <c r="CZT8" s="687"/>
      <c r="CZU8" s="687"/>
      <c r="CZV8" s="687"/>
      <c r="CZW8" s="687"/>
      <c r="CZX8" s="687"/>
      <c r="CZY8" s="687"/>
      <c r="CZZ8" s="687"/>
      <c r="DAA8" s="687"/>
      <c r="DAB8" s="687"/>
      <c r="DAC8" s="687"/>
      <c r="DAD8" s="687"/>
      <c r="DAE8" s="687"/>
      <c r="DAF8" s="687"/>
      <c r="DAG8" s="687"/>
      <c r="DAH8" s="687"/>
      <c r="DAI8" s="687"/>
      <c r="DAJ8" s="687"/>
      <c r="DAK8" s="687"/>
      <c r="DAL8" s="687"/>
      <c r="DAM8" s="687"/>
      <c r="DAN8" s="687"/>
      <c r="DAO8" s="687"/>
      <c r="DAP8" s="687"/>
      <c r="DAQ8" s="687"/>
      <c r="DAR8" s="687"/>
      <c r="DAS8" s="687"/>
      <c r="DAT8" s="687"/>
      <c r="DAU8" s="687"/>
      <c r="DAV8" s="687"/>
      <c r="DAW8" s="687"/>
      <c r="DAX8" s="687"/>
      <c r="DAY8" s="687"/>
      <c r="DAZ8" s="687"/>
      <c r="DBA8" s="687"/>
      <c r="DBB8" s="687"/>
      <c r="DBC8" s="687"/>
      <c r="DBD8" s="687"/>
      <c r="DBE8" s="687"/>
      <c r="DBF8" s="687"/>
      <c r="DBG8" s="687"/>
      <c r="DBH8" s="687"/>
      <c r="DBI8" s="687"/>
      <c r="DBJ8" s="687"/>
      <c r="DBK8" s="687"/>
      <c r="DBL8" s="687"/>
      <c r="DBM8" s="687"/>
      <c r="DBN8" s="687"/>
      <c r="DBO8" s="687"/>
      <c r="DBP8" s="687"/>
      <c r="DBQ8" s="687"/>
      <c r="DBR8" s="687"/>
      <c r="DBS8" s="687"/>
      <c r="DBT8" s="687"/>
      <c r="DBU8" s="687"/>
      <c r="DBV8" s="687"/>
      <c r="DBW8" s="687"/>
      <c r="DBX8" s="687"/>
      <c r="DBY8" s="687"/>
      <c r="DBZ8" s="687"/>
      <c r="DCA8" s="687"/>
      <c r="DCB8" s="687"/>
      <c r="DCC8" s="687"/>
      <c r="DCD8" s="687"/>
      <c r="DCE8" s="687"/>
      <c r="DCF8" s="687"/>
      <c r="DCG8" s="687"/>
      <c r="DCH8" s="687"/>
      <c r="DCI8" s="687"/>
      <c r="DCJ8" s="687"/>
      <c r="DCK8" s="687"/>
      <c r="DCL8" s="687"/>
      <c r="DCM8" s="687"/>
      <c r="DCN8" s="687"/>
      <c r="DCO8" s="687"/>
      <c r="DCP8" s="687"/>
      <c r="DCQ8" s="687"/>
      <c r="DCR8" s="687"/>
      <c r="DCS8" s="687"/>
      <c r="DCT8" s="687"/>
      <c r="DCU8" s="687"/>
      <c r="DCV8" s="687"/>
      <c r="DCW8" s="687"/>
      <c r="DCX8" s="687"/>
      <c r="DCY8" s="687"/>
      <c r="DCZ8" s="687"/>
      <c r="DDA8" s="687"/>
      <c r="DDB8" s="687"/>
      <c r="DDC8" s="687"/>
      <c r="DDD8" s="687"/>
      <c r="DDE8" s="687"/>
      <c r="DDF8" s="687"/>
      <c r="DDG8" s="687"/>
      <c r="DDH8" s="687"/>
      <c r="DDI8" s="687"/>
      <c r="DDJ8" s="687"/>
      <c r="DDK8" s="687"/>
      <c r="DDL8" s="687"/>
      <c r="DDM8" s="687"/>
      <c r="DDN8" s="687"/>
      <c r="DDO8" s="687"/>
      <c r="DDP8" s="687"/>
      <c r="DDQ8" s="687"/>
      <c r="DDR8" s="687"/>
      <c r="DDS8" s="687"/>
      <c r="DDT8" s="687"/>
      <c r="DDU8" s="687"/>
      <c r="DDV8" s="687"/>
      <c r="DDW8" s="687"/>
      <c r="DDX8" s="687"/>
      <c r="DDY8" s="687"/>
      <c r="DDZ8" s="687"/>
      <c r="DEA8" s="687"/>
      <c r="DEB8" s="687"/>
      <c r="DEC8" s="687"/>
      <c r="DED8" s="687"/>
      <c r="DEE8" s="687"/>
      <c r="DEF8" s="687"/>
      <c r="DEG8" s="687"/>
      <c r="DEH8" s="687"/>
      <c r="DEI8" s="687"/>
      <c r="DEJ8" s="687"/>
      <c r="DEK8" s="687"/>
      <c r="DEL8" s="687"/>
      <c r="DEM8" s="687"/>
      <c r="DEN8" s="687"/>
      <c r="DEO8" s="687"/>
      <c r="DEP8" s="687"/>
      <c r="DEQ8" s="687"/>
      <c r="DER8" s="687"/>
      <c r="DES8" s="687"/>
      <c r="DET8" s="687"/>
      <c r="DEU8" s="687"/>
      <c r="DEV8" s="687"/>
      <c r="DEW8" s="687"/>
      <c r="DEX8" s="687"/>
      <c r="DEY8" s="687"/>
      <c r="DEZ8" s="687"/>
      <c r="DFA8" s="687"/>
      <c r="DFB8" s="687"/>
      <c r="DFC8" s="687"/>
      <c r="DFD8" s="687"/>
      <c r="DFE8" s="687"/>
      <c r="DFF8" s="687"/>
      <c r="DFG8" s="687"/>
      <c r="DFH8" s="687"/>
      <c r="DFI8" s="687"/>
      <c r="DFJ8" s="687"/>
      <c r="DFK8" s="687"/>
      <c r="DFL8" s="687"/>
      <c r="DFM8" s="687"/>
      <c r="DFN8" s="687"/>
      <c r="DFO8" s="687"/>
      <c r="DFP8" s="687"/>
      <c r="DFQ8" s="687"/>
      <c r="DFR8" s="687"/>
      <c r="DFS8" s="687"/>
      <c r="DFT8" s="687"/>
      <c r="DFU8" s="687"/>
      <c r="DFV8" s="687"/>
      <c r="DFW8" s="687"/>
      <c r="DFX8" s="687"/>
      <c r="DFY8" s="687"/>
      <c r="DFZ8" s="687"/>
      <c r="DGA8" s="687"/>
      <c r="DGB8" s="687"/>
      <c r="DGC8" s="687"/>
      <c r="DGD8" s="687"/>
      <c r="DGE8" s="687"/>
      <c r="DGF8" s="687"/>
      <c r="DGG8" s="687"/>
      <c r="DGH8" s="687"/>
      <c r="DGI8" s="687"/>
      <c r="DGJ8" s="687"/>
      <c r="DGK8" s="687"/>
      <c r="DGL8" s="687"/>
      <c r="DGM8" s="687"/>
      <c r="DGN8" s="687"/>
      <c r="DGO8" s="687"/>
      <c r="DGP8" s="687"/>
      <c r="DGQ8" s="687"/>
      <c r="DGR8" s="687"/>
      <c r="DGS8" s="687"/>
      <c r="DGT8" s="687"/>
      <c r="DGU8" s="687"/>
      <c r="DGV8" s="687"/>
      <c r="DGW8" s="687"/>
      <c r="DGX8" s="687"/>
      <c r="DGY8" s="687"/>
      <c r="DGZ8" s="687"/>
      <c r="DHA8" s="687"/>
      <c r="DHB8" s="687"/>
      <c r="DHC8" s="687"/>
      <c r="DHD8" s="687"/>
      <c r="DHE8" s="687"/>
      <c r="DHF8" s="687"/>
      <c r="DHG8" s="687"/>
      <c r="DHH8" s="687"/>
      <c r="DHI8" s="687"/>
      <c r="DHJ8" s="687"/>
      <c r="DHK8" s="687"/>
      <c r="DHL8" s="687"/>
      <c r="DHM8" s="687"/>
      <c r="DHN8" s="687"/>
      <c r="DHO8" s="687"/>
      <c r="DHP8" s="687"/>
      <c r="DHQ8" s="687"/>
      <c r="DHR8" s="687"/>
      <c r="DHS8" s="687"/>
      <c r="DHT8" s="687"/>
      <c r="DHU8" s="687"/>
      <c r="DHV8" s="687"/>
      <c r="DHW8" s="687"/>
      <c r="DHX8" s="687"/>
      <c r="DHY8" s="687"/>
      <c r="DHZ8" s="687"/>
      <c r="DIA8" s="687"/>
      <c r="DIB8" s="687"/>
      <c r="DIC8" s="687"/>
      <c r="DID8" s="687"/>
      <c r="DIE8" s="687"/>
      <c r="DIF8" s="687"/>
      <c r="DIG8" s="687"/>
      <c r="DIH8" s="687"/>
      <c r="DII8" s="687"/>
      <c r="DIJ8" s="687"/>
      <c r="DIK8" s="687"/>
      <c r="DIL8" s="687"/>
      <c r="DIM8" s="687"/>
      <c r="DIN8" s="687"/>
      <c r="DIO8" s="687"/>
      <c r="DIP8" s="687"/>
      <c r="DIQ8" s="687"/>
      <c r="DIR8" s="687"/>
      <c r="DIS8" s="687"/>
      <c r="DIT8" s="687"/>
      <c r="DIU8" s="687"/>
      <c r="DIV8" s="687"/>
      <c r="DIW8" s="687"/>
      <c r="DIX8" s="687"/>
      <c r="DIY8" s="687"/>
      <c r="DIZ8" s="687"/>
      <c r="DJA8" s="687"/>
      <c r="DJB8" s="687"/>
      <c r="DJC8" s="687"/>
      <c r="DJD8" s="687"/>
      <c r="DJE8" s="687"/>
      <c r="DJF8" s="687"/>
      <c r="DJG8" s="687"/>
      <c r="DJH8" s="687"/>
      <c r="DJI8" s="687"/>
      <c r="DJJ8" s="687"/>
      <c r="DJK8" s="687"/>
      <c r="DJL8" s="687"/>
      <c r="DJM8" s="687"/>
      <c r="DJN8" s="687"/>
      <c r="DJO8" s="687"/>
      <c r="DJP8" s="687"/>
      <c r="DJQ8" s="687"/>
      <c r="DJR8" s="687"/>
      <c r="DJS8" s="687"/>
      <c r="DJT8" s="687"/>
      <c r="DJU8" s="687"/>
      <c r="DJV8" s="687"/>
      <c r="DJW8" s="687"/>
      <c r="DJX8" s="687"/>
      <c r="DJY8" s="687"/>
      <c r="DJZ8" s="687"/>
      <c r="DKA8" s="687"/>
      <c r="DKB8" s="687"/>
      <c r="DKC8" s="687"/>
      <c r="DKD8" s="687"/>
      <c r="DKE8" s="687"/>
      <c r="DKF8" s="687"/>
      <c r="DKG8" s="687"/>
      <c r="DKH8" s="687"/>
      <c r="DKI8" s="687"/>
      <c r="DKJ8" s="687"/>
      <c r="DKK8" s="687"/>
      <c r="DKL8" s="687"/>
      <c r="DKM8" s="687"/>
      <c r="DKN8" s="687"/>
      <c r="DKO8" s="687"/>
      <c r="DKP8" s="687"/>
      <c r="DKQ8" s="687"/>
      <c r="DKR8" s="687"/>
      <c r="DKS8" s="687"/>
      <c r="DKT8" s="687"/>
      <c r="DKU8" s="687"/>
      <c r="DKV8" s="687"/>
      <c r="DKW8" s="687"/>
      <c r="DKX8" s="687"/>
      <c r="DKY8" s="687"/>
      <c r="DKZ8" s="687"/>
      <c r="DLA8" s="687"/>
      <c r="DLB8" s="687"/>
      <c r="DLC8" s="687"/>
      <c r="DLD8" s="687"/>
      <c r="DLE8" s="687"/>
      <c r="DLF8" s="687"/>
      <c r="DLG8" s="687"/>
      <c r="DLH8" s="687"/>
      <c r="DLI8" s="687"/>
      <c r="DLJ8" s="687"/>
      <c r="DLK8" s="687"/>
      <c r="DLL8" s="687"/>
      <c r="DLM8" s="687"/>
      <c r="DLN8" s="687"/>
      <c r="DLO8" s="687"/>
      <c r="DLP8" s="687"/>
      <c r="DLQ8" s="687"/>
      <c r="DLR8" s="687"/>
      <c r="DLS8" s="687"/>
      <c r="DLT8" s="687"/>
      <c r="DLU8" s="687"/>
      <c r="DLV8" s="687"/>
      <c r="DLW8" s="687"/>
      <c r="DLX8" s="687"/>
      <c r="DLY8" s="687"/>
      <c r="DLZ8" s="687"/>
      <c r="DMA8" s="687"/>
      <c r="DMB8" s="687"/>
      <c r="DMC8" s="687"/>
      <c r="DMD8" s="687"/>
      <c r="DME8" s="687"/>
      <c r="DMF8" s="687"/>
      <c r="DMG8" s="687"/>
      <c r="DMH8" s="687"/>
      <c r="DMI8" s="687"/>
      <c r="DMJ8" s="687"/>
      <c r="DMK8" s="687"/>
      <c r="DML8" s="687"/>
      <c r="DMM8" s="687"/>
      <c r="DMN8" s="687"/>
      <c r="DMO8" s="687"/>
      <c r="DMP8" s="687"/>
      <c r="DMQ8" s="687"/>
      <c r="DMR8" s="687"/>
      <c r="DMS8" s="687"/>
      <c r="DMT8" s="687"/>
      <c r="DMU8" s="687"/>
      <c r="DMV8" s="687"/>
      <c r="DMW8" s="687"/>
      <c r="DMX8" s="687"/>
      <c r="DMY8" s="687"/>
      <c r="DMZ8" s="687"/>
      <c r="DNA8" s="687"/>
      <c r="DNB8" s="687"/>
      <c r="DNC8" s="687"/>
      <c r="DND8" s="687"/>
      <c r="DNE8" s="687"/>
      <c r="DNF8" s="687"/>
      <c r="DNG8" s="687"/>
      <c r="DNH8" s="687"/>
      <c r="DNI8" s="687"/>
      <c r="DNJ8" s="687"/>
      <c r="DNK8" s="687"/>
      <c r="DNL8" s="687"/>
      <c r="DNM8" s="687"/>
      <c r="DNN8" s="687"/>
      <c r="DNO8" s="687"/>
      <c r="DNP8" s="687"/>
      <c r="DNQ8" s="687"/>
      <c r="DNR8" s="687"/>
      <c r="DNS8" s="687"/>
      <c r="DNT8" s="687"/>
      <c r="DNU8" s="687"/>
      <c r="DNV8" s="687"/>
      <c r="DNW8" s="687"/>
      <c r="DNX8" s="687"/>
      <c r="DNY8" s="687"/>
      <c r="DNZ8" s="687"/>
      <c r="DOA8" s="687"/>
      <c r="DOB8" s="687"/>
      <c r="DOC8" s="687"/>
      <c r="DOD8" s="687"/>
      <c r="DOE8" s="687"/>
      <c r="DOF8" s="687"/>
      <c r="DOG8" s="687"/>
      <c r="DOH8" s="687"/>
      <c r="DOI8" s="687"/>
      <c r="DOJ8" s="687"/>
      <c r="DOK8" s="687"/>
      <c r="DOL8" s="687"/>
      <c r="DOM8" s="687"/>
      <c r="DON8" s="687"/>
      <c r="DOO8" s="687"/>
      <c r="DOP8" s="687"/>
      <c r="DOQ8" s="687"/>
      <c r="DOR8" s="687"/>
      <c r="DOS8" s="687"/>
      <c r="DOT8" s="687"/>
      <c r="DOU8" s="687"/>
      <c r="DOV8" s="687"/>
      <c r="DOW8" s="687"/>
      <c r="DOX8" s="687"/>
      <c r="DOY8" s="687"/>
      <c r="DOZ8" s="687"/>
      <c r="DPA8" s="687"/>
      <c r="DPB8" s="687"/>
      <c r="DPC8" s="687"/>
      <c r="DPD8" s="687"/>
      <c r="DPE8" s="687"/>
      <c r="DPF8" s="687"/>
      <c r="DPG8" s="687"/>
      <c r="DPH8" s="687"/>
      <c r="DPI8" s="687"/>
      <c r="DPJ8" s="687"/>
      <c r="DPK8" s="687"/>
      <c r="DPL8" s="687"/>
      <c r="DPM8" s="687"/>
      <c r="DPN8" s="687"/>
      <c r="DPO8" s="687"/>
      <c r="DPP8" s="687"/>
      <c r="DPQ8" s="687"/>
      <c r="DPR8" s="687"/>
      <c r="DPS8" s="687"/>
      <c r="DPT8" s="687"/>
      <c r="DPU8" s="687"/>
      <c r="DPV8" s="687"/>
      <c r="DPW8" s="687"/>
      <c r="DPX8" s="687"/>
      <c r="DPY8" s="687"/>
      <c r="DPZ8" s="687"/>
      <c r="DQA8" s="687"/>
      <c r="DQB8" s="687"/>
      <c r="DQC8" s="687"/>
      <c r="DQD8" s="687"/>
      <c r="DQE8" s="687"/>
      <c r="DQF8" s="687"/>
      <c r="DQG8" s="687"/>
      <c r="DQH8" s="687"/>
      <c r="DQI8" s="687"/>
      <c r="DQJ8" s="687"/>
      <c r="DQK8" s="687"/>
      <c r="DQL8" s="687"/>
      <c r="DQM8" s="687"/>
      <c r="DQN8" s="687"/>
      <c r="DQO8" s="687"/>
      <c r="DQP8" s="687"/>
      <c r="DQQ8" s="687"/>
      <c r="DQR8" s="687"/>
      <c r="DQS8" s="687"/>
      <c r="DQT8" s="687"/>
      <c r="DQU8" s="687"/>
      <c r="DQV8" s="687"/>
      <c r="DQW8" s="687"/>
      <c r="DQX8" s="687"/>
      <c r="DQY8" s="687"/>
      <c r="DQZ8" s="687"/>
      <c r="DRA8" s="687"/>
      <c r="DRB8" s="687"/>
      <c r="DRC8" s="687"/>
      <c r="DRD8" s="687"/>
      <c r="DRE8" s="687"/>
      <c r="DRF8" s="687"/>
      <c r="DRG8" s="687"/>
      <c r="DRH8" s="687"/>
      <c r="DRI8" s="687"/>
      <c r="DRJ8" s="687"/>
      <c r="DRK8" s="687"/>
      <c r="DRL8" s="687"/>
      <c r="DRM8" s="687"/>
      <c r="DRN8" s="687"/>
      <c r="DRO8" s="687"/>
      <c r="DRP8" s="687"/>
      <c r="DRQ8" s="687"/>
      <c r="DRR8" s="687"/>
      <c r="DRS8" s="687"/>
      <c r="DRT8" s="687"/>
      <c r="DRU8" s="687"/>
      <c r="DRV8" s="687"/>
      <c r="DRW8" s="687"/>
      <c r="DRX8" s="687"/>
      <c r="DRY8" s="687"/>
      <c r="DRZ8" s="687"/>
      <c r="DSA8" s="687"/>
      <c r="DSB8" s="687"/>
      <c r="DSC8" s="687"/>
      <c r="DSD8" s="687"/>
      <c r="DSE8" s="687"/>
      <c r="DSF8" s="687"/>
      <c r="DSG8" s="687"/>
      <c r="DSH8" s="687"/>
      <c r="DSI8" s="687"/>
      <c r="DSJ8" s="687"/>
      <c r="DSK8" s="687"/>
      <c r="DSL8" s="687"/>
      <c r="DSM8" s="687"/>
      <c r="DSN8" s="687"/>
      <c r="DSO8" s="687"/>
      <c r="DSP8" s="687"/>
      <c r="DSQ8" s="687"/>
      <c r="DSR8" s="687"/>
      <c r="DSS8" s="687"/>
      <c r="DST8" s="687"/>
      <c r="DSU8" s="687"/>
      <c r="DSV8" s="687"/>
      <c r="DSW8" s="687"/>
      <c r="DSX8" s="687"/>
      <c r="DSY8" s="687"/>
      <c r="DSZ8" s="687"/>
      <c r="DTA8" s="687"/>
      <c r="DTB8" s="687"/>
      <c r="DTC8" s="687"/>
      <c r="DTD8" s="687"/>
      <c r="DTE8" s="687"/>
      <c r="DTF8" s="687"/>
      <c r="DTG8" s="687"/>
      <c r="DTH8" s="687"/>
      <c r="DTI8" s="687"/>
      <c r="DTJ8" s="687"/>
      <c r="DTK8" s="687"/>
      <c r="DTL8" s="687"/>
      <c r="DTM8" s="687"/>
      <c r="DTN8" s="687"/>
      <c r="DTO8" s="687"/>
      <c r="DTP8" s="687"/>
      <c r="DTQ8" s="687"/>
      <c r="DTR8" s="687"/>
      <c r="DTS8" s="687"/>
      <c r="DTT8" s="687"/>
      <c r="DTU8" s="687"/>
      <c r="DTV8" s="687"/>
      <c r="DTW8" s="687"/>
      <c r="DTX8" s="687"/>
      <c r="DTY8" s="687"/>
      <c r="DTZ8" s="687"/>
      <c r="DUA8" s="687"/>
      <c r="DUB8" s="687"/>
      <c r="DUC8" s="687"/>
      <c r="DUD8" s="687"/>
      <c r="DUE8" s="687"/>
      <c r="DUF8" s="687"/>
      <c r="DUG8" s="687"/>
      <c r="DUH8" s="687"/>
      <c r="DUI8" s="687"/>
      <c r="DUJ8" s="687"/>
      <c r="DUK8" s="687"/>
      <c r="DUL8" s="687"/>
      <c r="DUM8" s="687"/>
      <c r="DUN8" s="687"/>
      <c r="DUO8" s="687"/>
      <c r="DUP8" s="687"/>
      <c r="DUQ8" s="687"/>
      <c r="DUR8" s="687"/>
      <c r="DUS8" s="687"/>
      <c r="DUT8" s="687"/>
      <c r="DUU8" s="687"/>
      <c r="DUV8" s="687"/>
      <c r="DUW8" s="687"/>
      <c r="DUX8" s="687"/>
      <c r="DUY8" s="687"/>
      <c r="DUZ8" s="687"/>
      <c r="DVA8" s="687"/>
      <c r="DVB8" s="687"/>
      <c r="DVC8" s="687"/>
      <c r="DVD8" s="687"/>
      <c r="DVE8" s="687"/>
      <c r="DVF8" s="687"/>
      <c r="DVG8" s="687"/>
      <c r="DVH8" s="687"/>
      <c r="DVI8" s="687"/>
      <c r="DVJ8" s="687"/>
      <c r="DVK8" s="687"/>
      <c r="DVL8" s="687"/>
      <c r="DVM8" s="687"/>
      <c r="DVN8" s="687"/>
      <c r="DVO8" s="687"/>
      <c r="DVP8" s="687"/>
      <c r="DVQ8" s="687"/>
      <c r="DVR8" s="687"/>
      <c r="DVS8" s="687"/>
      <c r="DVT8" s="687"/>
      <c r="DVU8" s="687"/>
      <c r="DVV8" s="687"/>
      <c r="DVW8" s="687"/>
      <c r="DVX8" s="687"/>
      <c r="DVY8" s="687"/>
      <c r="DVZ8" s="687"/>
      <c r="DWA8" s="687"/>
      <c r="DWB8" s="687"/>
      <c r="DWC8" s="687"/>
      <c r="DWD8" s="687"/>
      <c r="DWE8" s="687"/>
      <c r="DWF8" s="687"/>
      <c r="DWG8" s="687"/>
      <c r="DWH8" s="687"/>
      <c r="DWI8" s="687"/>
      <c r="DWJ8" s="687"/>
      <c r="DWK8" s="687"/>
      <c r="DWL8" s="687"/>
      <c r="DWM8" s="687"/>
      <c r="DWN8" s="687"/>
      <c r="DWO8" s="687"/>
      <c r="DWP8" s="687"/>
      <c r="DWQ8" s="687"/>
      <c r="DWR8" s="687"/>
      <c r="DWS8" s="687"/>
      <c r="DWT8" s="687"/>
      <c r="DWU8" s="687"/>
      <c r="DWV8" s="687"/>
      <c r="DWW8" s="687"/>
      <c r="DWX8" s="687"/>
      <c r="DWY8" s="687"/>
      <c r="DWZ8" s="687"/>
      <c r="DXA8" s="687"/>
      <c r="DXB8" s="687"/>
      <c r="DXC8" s="687"/>
      <c r="DXD8" s="687"/>
      <c r="DXE8" s="687"/>
      <c r="DXF8" s="687"/>
      <c r="DXG8" s="687"/>
      <c r="DXH8" s="687"/>
      <c r="DXI8" s="687"/>
      <c r="DXJ8" s="687"/>
      <c r="DXK8" s="687"/>
      <c r="DXL8" s="687"/>
      <c r="DXM8" s="687"/>
      <c r="DXN8" s="687"/>
      <c r="DXO8" s="687"/>
      <c r="DXP8" s="687"/>
      <c r="DXQ8" s="687"/>
      <c r="DXR8" s="687"/>
      <c r="DXS8" s="687"/>
      <c r="DXT8" s="687"/>
      <c r="DXU8" s="687"/>
      <c r="DXV8" s="687"/>
      <c r="DXW8" s="687"/>
      <c r="DXX8" s="687"/>
      <c r="DXY8" s="687"/>
      <c r="DXZ8" s="687"/>
      <c r="DYA8" s="687"/>
      <c r="DYB8" s="687"/>
      <c r="DYC8" s="687"/>
      <c r="DYD8" s="687"/>
      <c r="DYE8" s="687"/>
      <c r="DYF8" s="687"/>
      <c r="DYG8" s="687"/>
      <c r="DYH8" s="687"/>
      <c r="DYI8" s="687"/>
      <c r="DYJ8" s="687"/>
      <c r="DYK8" s="687"/>
      <c r="DYL8" s="687"/>
      <c r="DYM8" s="687"/>
      <c r="DYN8" s="687"/>
      <c r="DYO8" s="687"/>
      <c r="DYP8" s="687"/>
      <c r="DYQ8" s="687"/>
      <c r="DYR8" s="687"/>
      <c r="DYS8" s="687"/>
      <c r="DYT8" s="687"/>
      <c r="DYU8" s="687"/>
      <c r="DYV8" s="687"/>
      <c r="DYW8" s="687"/>
      <c r="DYX8" s="687"/>
      <c r="DYY8" s="687"/>
      <c r="DYZ8" s="687"/>
      <c r="DZA8" s="687"/>
      <c r="DZB8" s="687"/>
      <c r="DZC8" s="687"/>
      <c r="DZD8" s="687"/>
      <c r="DZE8" s="687"/>
      <c r="DZF8" s="687"/>
      <c r="DZG8" s="687"/>
      <c r="DZH8" s="687"/>
      <c r="DZI8" s="687"/>
      <c r="DZJ8" s="687"/>
      <c r="DZK8" s="687"/>
      <c r="DZL8" s="687"/>
      <c r="DZM8" s="687"/>
      <c r="DZN8" s="687"/>
      <c r="DZO8" s="687"/>
      <c r="DZP8" s="687"/>
      <c r="DZQ8" s="687"/>
      <c r="DZR8" s="687"/>
      <c r="DZS8" s="687"/>
      <c r="DZT8" s="687"/>
      <c r="DZU8" s="687"/>
      <c r="DZV8" s="687"/>
      <c r="DZW8" s="687"/>
      <c r="DZX8" s="687"/>
      <c r="DZY8" s="687"/>
      <c r="DZZ8" s="687"/>
      <c r="EAA8" s="687"/>
      <c r="EAB8" s="687"/>
      <c r="EAC8" s="687"/>
      <c r="EAD8" s="687"/>
      <c r="EAE8" s="687"/>
      <c r="EAF8" s="687"/>
      <c r="EAG8" s="687"/>
      <c r="EAH8" s="687"/>
      <c r="EAI8" s="687"/>
      <c r="EAJ8" s="687"/>
      <c r="EAK8" s="687"/>
      <c r="EAL8" s="687"/>
      <c r="EAM8" s="687"/>
      <c r="EAN8" s="687"/>
      <c r="EAO8" s="687"/>
      <c r="EAP8" s="687"/>
      <c r="EAQ8" s="687"/>
      <c r="EAR8" s="687"/>
      <c r="EAS8" s="687"/>
      <c r="EAT8" s="687"/>
      <c r="EAU8" s="687"/>
      <c r="EAV8" s="687"/>
      <c r="EAW8" s="687"/>
      <c r="EAX8" s="687"/>
      <c r="EAY8" s="687"/>
      <c r="EAZ8" s="687"/>
      <c r="EBA8" s="687"/>
      <c r="EBB8" s="687"/>
      <c r="EBC8" s="687"/>
      <c r="EBD8" s="687"/>
      <c r="EBE8" s="687"/>
      <c r="EBF8" s="687"/>
      <c r="EBG8" s="687"/>
      <c r="EBH8" s="687"/>
      <c r="EBI8" s="687"/>
      <c r="EBJ8" s="687"/>
      <c r="EBK8" s="687"/>
      <c r="EBL8" s="687"/>
      <c r="EBM8" s="687"/>
      <c r="EBN8" s="687"/>
      <c r="EBO8" s="687"/>
      <c r="EBP8" s="687"/>
      <c r="EBQ8" s="687"/>
      <c r="EBR8" s="687"/>
      <c r="EBS8" s="687"/>
      <c r="EBT8" s="687"/>
      <c r="EBU8" s="687"/>
      <c r="EBV8" s="687"/>
      <c r="EBW8" s="687"/>
      <c r="EBX8" s="687"/>
      <c r="EBY8" s="687"/>
      <c r="EBZ8" s="687"/>
      <c r="ECA8" s="687"/>
      <c r="ECB8" s="687"/>
      <c r="ECC8" s="687"/>
      <c r="ECD8" s="687"/>
      <c r="ECE8" s="687"/>
      <c r="ECF8" s="687"/>
      <c r="ECG8" s="687"/>
      <c r="ECH8" s="687"/>
      <c r="ECI8" s="687"/>
      <c r="ECJ8" s="687"/>
      <c r="ECK8" s="687"/>
      <c r="ECL8" s="687"/>
      <c r="ECM8" s="687"/>
      <c r="ECN8" s="687"/>
      <c r="ECO8" s="687"/>
      <c r="ECP8" s="687"/>
      <c r="ECQ8" s="687"/>
      <c r="ECR8" s="687"/>
      <c r="ECS8" s="687"/>
      <c r="ECT8" s="687"/>
      <c r="ECU8" s="687"/>
      <c r="ECV8" s="687"/>
      <c r="ECW8" s="687"/>
      <c r="ECX8" s="687"/>
      <c r="ECY8" s="687"/>
      <c r="ECZ8" s="687"/>
      <c r="EDA8" s="687"/>
      <c r="EDB8" s="687"/>
      <c r="EDC8" s="687"/>
      <c r="EDD8" s="687"/>
      <c r="EDE8" s="687"/>
      <c r="EDF8" s="687"/>
      <c r="EDG8" s="687"/>
      <c r="EDH8" s="687"/>
      <c r="EDI8" s="687"/>
      <c r="EDJ8" s="687"/>
      <c r="EDK8" s="687"/>
      <c r="EDL8" s="687"/>
      <c r="EDM8" s="687"/>
      <c r="EDN8" s="687"/>
      <c r="EDO8" s="687"/>
      <c r="EDP8" s="687"/>
      <c r="EDQ8" s="687"/>
      <c r="EDR8" s="687"/>
      <c r="EDS8" s="687"/>
      <c r="EDT8" s="687"/>
      <c r="EDU8" s="687"/>
      <c r="EDV8" s="687"/>
      <c r="EDW8" s="687"/>
      <c r="EDX8" s="687"/>
      <c r="EDY8" s="687"/>
      <c r="EDZ8" s="687"/>
      <c r="EEA8" s="687"/>
      <c r="EEB8" s="687"/>
      <c r="EEC8" s="687"/>
      <c r="EED8" s="687"/>
      <c r="EEE8" s="687"/>
      <c r="EEF8" s="687"/>
      <c r="EEG8" s="687"/>
      <c r="EEH8" s="687"/>
      <c r="EEI8" s="687"/>
      <c r="EEJ8" s="687"/>
      <c r="EEK8" s="687"/>
      <c r="EEL8" s="687"/>
      <c r="EEM8" s="687"/>
      <c r="EEN8" s="687"/>
      <c r="EEO8" s="687"/>
      <c r="EEP8" s="687"/>
      <c r="EEQ8" s="687"/>
      <c r="EER8" s="687"/>
      <c r="EES8" s="687"/>
      <c r="EET8" s="687"/>
      <c r="EEU8" s="687"/>
      <c r="EEV8" s="687"/>
      <c r="EEW8" s="687"/>
      <c r="EEX8" s="687"/>
      <c r="EEY8" s="687"/>
      <c r="EEZ8" s="687"/>
      <c r="EFA8" s="687"/>
      <c r="EFB8" s="687"/>
      <c r="EFC8" s="687"/>
      <c r="EFD8" s="687"/>
      <c r="EFE8" s="687"/>
      <c r="EFF8" s="687"/>
      <c r="EFG8" s="687"/>
      <c r="EFH8" s="687"/>
      <c r="EFI8" s="687"/>
      <c r="EFJ8" s="687"/>
      <c r="EFK8" s="687"/>
      <c r="EFL8" s="687"/>
      <c r="EFM8" s="687"/>
      <c r="EFN8" s="687"/>
      <c r="EFO8" s="687"/>
      <c r="EFP8" s="687"/>
      <c r="EFQ8" s="687"/>
      <c r="EFR8" s="687"/>
      <c r="EFS8" s="687"/>
      <c r="EFT8" s="687"/>
      <c r="EFU8" s="687"/>
      <c r="EFV8" s="687"/>
      <c r="EFW8" s="687"/>
      <c r="EFX8" s="687"/>
      <c r="EFY8" s="687"/>
      <c r="EFZ8" s="687"/>
      <c r="EGA8" s="687"/>
      <c r="EGB8" s="687"/>
      <c r="EGC8" s="687"/>
      <c r="EGD8" s="687"/>
      <c r="EGE8" s="687"/>
      <c r="EGF8" s="687"/>
      <c r="EGG8" s="687"/>
      <c r="EGH8" s="687"/>
      <c r="EGI8" s="687"/>
      <c r="EGJ8" s="687"/>
      <c r="EGK8" s="687"/>
      <c r="EGL8" s="687"/>
      <c r="EGM8" s="687"/>
      <c r="EGN8" s="687"/>
      <c r="EGO8" s="687"/>
      <c r="EGP8" s="687"/>
      <c r="EGQ8" s="687"/>
      <c r="EGR8" s="687"/>
      <c r="EGS8" s="687"/>
      <c r="EGT8" s="687"/>
      <c r="EGU8" s="687"/>
      <c r="EGV8" s="687"/>
      <c r="EGW8" s="687"/>
      <c r="EGX8" s="687"/>
      <c r="EGY8" s="687"/>
      <c r="EGZ8" s="687"/>
      <c r="EHA8" s="687"/>
      <c r="EHB8" s="687"/>
      <c r="EHC8" s="687"/>
      <c r="EHD8" s="687"/>
      <c r="EHE8" s="687"/>
      <c r="EHF8" s="687"/>
      <c r="EHG8" s="687"/>
      <c r="EHH8" s="687"/>
      <c r="EHI8" s="687"/>
      <c r="EHJ8" s="687"/>
      <c r="EHK8" s="687"/>
      <c r="EHL8" s="687"/>
      <c r="EHM8" s="687"/>
      <c r="EHN8" s="687"/>
      <c r="EHO8" s="687"/>
      <c r="EHP8" s="687"/>
      <c r="EHQ8" s="687"/>
      <c r="EHR8" s="687"/>
      <c r="EHS8" s="687"/>
      <c r="EHT8" s="687"/>
      <c r="EHU8" s="687"/>
      <c r="EHV8" s="687"/>
      <c r="EHW8" s="687"/>
      <c r="EHX8" s="687"/>
      <c r="EHY8" s="687"/>
      <c r="EHZ8" s="687"/>
      <c r="EIA8" s="687"/>
      <c r="EIB8" s="687"/>
      <c r="EIC8" s="687"/>
      <c r="EID8" s="687"/>
      <c r="EIE8" s="687"/>
      <c r="EIF8" s="687"/>
      <c r="EIG8" s="687"/>
      <c r="EIH8" s="687"/>
      <c r="EII8" s="687"/>
      <c r="EIJ8" s="687"/>
      <c r="EIK8" s="687"/>
      <c r="EIL8" s="687"/>
      <c r="EIM8" s="687"/>
      <c r="EIN8" s="687"/>
      <c r="EIO8" s="687"/>
      <c r="EIP8" s="687"/>
      <c r="EIQ8" s="687"/>
      <c r="EIR8" s="687"/>
      <c r="EIS8" s="687"/>
      <c r="EIT8" s="687"/>
      <c r="EIU8" s="687"/>
      <c r="EIV8" s="687"/>
      <c r="EIW8" s="687"/>
      <c r="EIX8" s="687"/>
      <c r="EIY8" s="687"/>
      <c r="EIZ8" s="687"/>
      <c r="EJA8" s="687"/>
      <c r="EJB8" s="687"/>
      <c r="EJC8" s="687"/>
      <c r="EJD8" s="687"/>
      <c r="EJE8" s="687"/>
      <c r="EJF8" s="687"/>
      <c r="EJG8" s="687"/>
      <c r="EJH8" s="687"/>
      <c r="EJI8" s="687"/>
      <c r="EJJ8" s="687"/>
      <c r="EJK8" s="687"/>
      <c r="EJL8" s="687"/>
      <c r="EJM8" s="687"/>
      <c r="EJN8" s="687"/>
      <c r="EJO8" s="687"/>
      <c r="EJP8" s="687"/>
      <c r="EJQ8" s="687"/>
      <c r="EJR8" s="687"/>
      <c r="EJS8" s="687"/>
      <c r="EJT8" s="687"/>
      <c r="EJU8" s="687"/>
      <c r="EJV8" s="687"/>
      <c r="EJW8" s="687"/>
      <c r="EJX8" s="687"/>
      <c r="EJY8" s="687"/>
      <c r="EJZ8" s="687"/>
      <c r="EKA8" s="687"/>
      <c r="EKB8" s="687"/>
      <c r="EKC8" s="687"/>
      <c r="EKD8" s="687"/>
      <c r="EKE8" s="687"/>
      <c r="EKF8" s="687"/>
      <c r="EKG8" s="687"/>
      <c r="EKH8" s="687"/>
      <c r="EKI8" s="687"/>
      <c r="EKJ8" s="687"/>
      <c r="EKK8" s="687"/>
      <c r="EKL8" s="687"/>
      <c r="EKM8" s="687"/>
      <c r="EKN8" s="687"/>
      <c r="EKO8" s="687"/>
      <c r="EKP8" s="687"/>
      <c r="EKQ8" s="687"/>
      <c r="EKR8" s="687"/>
      <c r="EKS8" s="687"/>
      <c r="EKT8" s="687"/>
      <c r="EKU8" s="687"/>
      <c r="EKV8" s="687"/>
      <c r="EKW8" s="687"/>
      <c r="EKX8" s="687"/>
      <c r="EKY8" s="687"/>
      <c r="EKZ8" s="687"/>
      <c r="ELA8" s="687"/>
      <c r="ELB8" s="687"/>
      <c r="ELC8" s="687"/>
      <c r="ELD8" s="687"/>
      <c r="ELE8" s="687"/>
      <c r="ELF8" s="687"/>
      <c r="ELG8" s="687"/>
      <c r="ELH8" s="687"/>
      <c r="ELI8" s="687"/>
      <c r="ELJ8" s="687"/>
      <c r="ELK8" s="687"/>
      <c r="ELL8" s="687"/>
      <c r="ELM8" s="687"/>
      <c r="ELN8" s="687"/>
      <c r="ELO8" s="687"/>
      <c r="ELP8" s="687"/>
      <c r="ELQ8" s="687"/>
      <c r="ELR8" s="687"/>
      <c r="ELS8" s="687"/>
      <c r="ELT8" s="687"/>
      <c r="ELU8" s="687"/>
      <c r="ELV8" s="687"/>
      <c r="ELW8" s="687"/>
      <c r="ELX8" s="687"/>
      <c r="ELY8" s="687"/>
      <c r="ELZ8" s="687"/>
      <c r="EMA8" s="687"/>
      <c r="EMB8" s="687"/>
      <c r="EMC8" s="687"/>
      <c r="EMD8" s="687"/>
      <c r="EME8" s="687"/>
      <c r="EMF8" s="687"/>
      <c r="EMG8" s="687"/>
      <c r="EMH8" s="687"/>
      <c r="EMI8" s="687"/>
      <c r="EMJ8" s="687"/>
      <c r="EMK8" s="687"/>
      <c r="EML8" s="687"/>
      <c r="EMM8" s="687"/>
      <c r="EMN8" s="687"/>
      <c r="EMO8" s="687"/>
      <c r="EMP8" s="687"/>
      <c r="EMQ8" s="687"/>
      <c r="EMR8" s="687"/>
      <c r="EMS8" s="687"/>
      <c r="EMT8" s="687"/>
      <c r="EMU8" s="687"/>
      <c r="EMV8" s="687"/>
      <c r="EMW8" s="687"/>
      <c r="EMX8" s="687"/>
      <c r="EMY8" s="687"/>
      <c r="EMZ8" s="687"/>
      <c r="ENA8" s="687"/>
      <c r="ENB8" s="687"/>
      <c r="ENC8" s="687"/>
      <c r="END8" s="687"/>
      <c r="ENE8" s="687"/>
      <c r="ENF8" s="687"/>
      <c r="ENG8" s="687"/>
      <c r="ENH8" s="687"/>
      <c r="ENI8" s="687"/>
      <c r="ENJ8" s="687"/>
      <c r="ENK8" s="687"/>
      <c r="ENL8" s="687"/>
      <c r="ENM8" s="687"/>
      <c r="ENN8" s="687"/>
      <c r="ENO8" s="687"/>
      <c r="ENP8" s="687"/>
      <c r="ENQ8" s="687"/>
      <c r="ENR8" s="687"/>
      <c r="ENS8" s="687"/>
      <c r="ENT8" s="687"/>
      <c r="ENU8" s="687"/>
      <c r="ENV8" s="687"/>
      <c r="ENW8" s="687"/>
      <c r="ENX8" s="687"/>
      <c r="ENY8" s="687"/>
      <c r="ENZ8" s="687"/>
      <c r="EOA8" s="687"/>
      <c r="EOB8" s="687"/>
      <c r="EOC8" s="687"/>
      <c r="EOD8" s="687"/>
      <c r="EOE8" s="687"/>
      <c r="EOF8" s="687"/>
      <c r="EOG8" s="687"/>
      <c r="EOH8" s="687"/>
      <c r="EOI8" s="687"/>
      <c r="EOJ8" s="687"/>
      <c r="EOK8" s="687"/>
      <c r="EOL8" s="687"/>
      <c r="EOM8" s="687"/>
      <c r="EON8" s="687"/>
      <c r="EOO8" s="687"/>
      <c r="EOP8" s="687"/>
      <c r="EOQ8" s="687"/>
      <c r="EOR8" s="687"/>
      <c r="EOS8" s="687"/>
      <c r="EOT8" s="687"/>
      <c r="EOU8" s="687"/>
      <c r="EOV8" s="687"/>
      <c r="EOW8" s="687"/>
      <c r="EOX8" s="687"/>
      <c r="EOY8" s="687"/>
      <c r="EOZ8" s="687"/>
      <c r="EPA8" s="687"/>
      <c r="EPB8" s="687"/>
      <c r="EPC8" s="687"/>
      <c r="EPD8" s="687"/>
      <c r="EPE8" s="687"/>
      <c r="EPF8" s="687"/>
      <c r="EPG8" s="687"/>
      <c r="EPH8" s="687"/>
      <c r="EPI8" s="687"/>
      <c r="EPJ8" s="687"/>
      <c r="EPK8" s="687"/>
      <c r="EPL8" s="687"/>
      <c r="EPM8" s="687"/>
      <c r="EPN8" s="687"/>
      <c r="EPO8" s="687"/>
      <c r="EPP8" s="687"/>
      <c r="EPQ8" s="687"/>
      <c r="EPR8" s="687"/>
      <c r="EPS8" s="687"/>
      <c r="EPT8" s="687"/>
      <c r="EPU8" s="687"/>
      <c r="EPV8" s="687"/>
      <c r="EPW8" s="687"/>
      <c r="EPX8" s="687"/>
      <c r="EPY8" s="687"/>
      <c r="EPZ8" s="687"/>
      <c r="EQA8" s="687"/>
      <c r="EQB8" s="687"/>
      <c r="EQC8" s="687"/>
      <c r="EQD8" s="687"/>
      <c r="EQE8" s="687"/>
      <c r="EQF8" s="687"/>
      <c r="EQG8" s="687"/>
      <c r="EQH8" s="687"/>
      <c r="EQI8" s="687"/>
      <c r="EQJ8" s="687"/>
      <c r="EQK8" s="687"/>
      <c r="EQL8" s="687"/>
      <c r="EQM8" s="687"/>
      <c r="EQN8" s="687"/>
      <c r="EQO8" s="687"/>
      <c r="EQP8" s="687"/>
      <c r="EQQ8" s="687"/>
      <c r="EQR8" s="687"/>
      <c r="EQS8" s="687"/>
      <c r="EQT8" s="687"/>
      <c r="EQU8" s="687"/>
      <c r="EQV8" s="687"/>
      <c r="EQW8" s="687"/>
      <c r="EQX8" s="687"/>
      <c r="EQY8" s="687"/>
      <c r="EQZ8" s="687"/>
      <c r="ERA8" s="687"/>
      <c r="ERB8" s="687"/>
      <c r="ERC8" s="687"/>
      <c r="ERD8" s="687"/>
      <c r="ERE8" s="687"/>
      <c r="ERF8" s="687"/>
      <c r="ERG8" s="687"/>
      <c r="ERH8" s="687"/>
      <c r="ERI8" s="687"/>
      <c r="ERJ8" s="687"/>
      <c r="ERK8" s="687"/>
      <c r="ERL8" s="687"/>
      <c r="ERM8" s="687"/>
      <c r="ERN8" s="687"/>
      <c r="ERO8" s="687"/>
      <c r="ERP8" s="687"/>
      <c r="ERQ8" s="687"/>
      <c r="ERR8" s="687"/>
      <c r="ERS8" s="687"/>
      <c r="ERT8" s="687"/>
      <c r="ERU8" s="687"/>
      <c r="ERV8" s="687"/>
      <c r="ERW8" s="687"/>
      <c r="ERX8" s="687"/>
      <c r="ERY8" s="687"/>
      <c r="ERZ8" s="687"/>
      <c r="ESA8" s="687"/>
      <c r="ESB8" s="687"/>
      <c r="ESC8" s="687"/>
      <c r="ESD8" s="687"/>
      <c r="ESE8" s="687"/>
      <c r="ESF8" s="687"/>
      <c r="ESG8" s="687"/>
      <c r="ESH8" s="687"/>
      <c r="ESI8" s="687"/>
      <c r="ESJ8" s="687"/>
      <c r="ESK8" s="687"/>
      <c r="ESL8" s="687"/>
      <c r="ESM8" s="687"/>
      <c r="ESN8" s="687"/>
      <c r="ESO8" s="687"/>
      <c r="ESP8" s="687"/>
      <c r="ESQ8" s="687"/>
      <c r="ESR8" s="687"/>
      <c r="ESS8" s="687"/>
      <c r="EST8" s="687"/>
      <c r="ESU8" s="687"/>
      <c r="ESV8" s="687"/>
      <c r="ESW8" s="687"/>
      <c r="ESX8" s="687"/>
      <c r="ESY8" s="687"/>
      <c r="ESZ8" s="687"/>
      <c r="ETA8" s="687"/>
      <c r="ETB8" s="687"/>
      <c r="ETC8" s="687"/>
      <c r="ETD8" s="687"/>
      <c r="ETE8" s="687"/>
      <c r="ETF8" s="687"/>
      <c r="ETG8" s="687"/>
      <c r="ETH8" s="687"/>
      <c r="ETI8" s="687"/>
      <c r="ETJ8" s="687"/>
      <c r="ETK8" s="687"/>
      <c r="ETL8" s="687"/>
      <c r="ETM8" s="687"/>
      <c r="ETN8" s="687"/>
      <c r="ETO8" s="687"/>
      <c r="ETP8" s="687"/>
      <c r="ETQ8" s="687"/>
      <c r="ETR8" s="687"/>
      <c r="ETS8" s="687"/>
      <c r="ETT8" s="687"/>
      <c r="ETU8" s="687"/>
      <c r="ETV8" s="687"/>
      <c r="ETW8" s="687"/>
      <c r="ETX8" s="687"/>
      <c r="ETY8" s="687"/>
      <c r="ETZ8" s="687"/>
      <c r="EUA8" s="687"/>
      <c r="EUB8" s="687"/>
      <c r="EUC8" s="687"/>
      <c r="EUD8" s="687"/>
      <c r="EUE8" s="687"/>
      <c r="EUF8" s="687"/>
      <c r="EUG8" s="687"/>
      <c r="EUH8" s="687"/>
      <c r="EUI8" s="687"/>
      <c r="EUJ8" s="687"/>
      <c r="EUK8" s="687"/>
      <c r="EUL8" s="687"/>
      <c r="EUM8" s="687"/>
      <c r="EUN8" s="687"/>
      <c r="EUO8" s="687"/>
      <c r="EUP8" s="687"/>
      <c r="EUQ8" s="687"/>
      <c r="EUR8" s="687"/>
      <c r="EUS8" s="687"/>
      <c r="EUT8" s="687"/>
      <c r="EUU8" s="687"/>
      <c r="EUV8" s="687"/>
      <c r="EUW8" s="687"/>
      <c r="EUX8" s="687"/>
      <c r="EUY8" s="687"/>
      <c r="EUZ8" s="687"/>
      <c r="EVA8" s="687"/>
      <c r="EVB8" s="687"/>
      <c r="EVC8" s="687"/>
      <c r="EVD8" s="687"/>
      <c r="EVE8" s="687"/>
      <c r="EVF8" s="687"/>
      <c r="EVG8" s="687"/>
      <c r="EVH8" s="687"/>
      <c r="EVI8" s="687"/>
      <c r="EVJ8" s="687"/>
      <c r="EVK8" s="687"/>
      <c r="EVL8" s="687"/>
      <c r="EVM8" s="687"/>
      <c r="EVN8" s="687"/>
      <c r="EVO8" s="687"/>
      <c r="EVP8" s="687"/>
      <c r="EVQ8" s="687"/>
      <c r="EVR8" s="687"/>
      <c r="EVS8" s="687"/>
      <c r="EVT8" s="687"/>
      <c r="EVU8" s="687"/>
      <c r="EVV8" s="687"/>
      <c r="EVW8" s="687"/>
      <c r="EVX8" s="687"/>
      <c r="EVY8" s="687"/>
      <c r="EVZ8" s="687"/>
      <c r="EWA8" s="687"/>
      <c r="EWB8" s="687"/>
      <c r="EWC8" s="687"/>
      <c r="EWD8" s="687"/>
      <c r="EWE8" s="687"/>
      <c r="EWF8" s="687"/>
      <c r="EWG8" s="687"/>
      <c r="EWH8" s="687"/>
      <c r="EWI8" s="687"/>
      <c r="EWJ8" s="687"/>
      <c r="EWK8" s="687"/>
      <c r="EWL8" s="687"/>
      <c r="EWM8" s="687"/>
      <c r="EWN8" s="687"/>
      <c r="EWO8" s="687"/>
      <c r="EWP8" s="687"/>
      <c r="EWQ8" s="687"/>
      <c r="EWR8" s="687"/>
      <c r="EWS8" s="687"/>
      <c r="EWT8" s="687"/>
      <c r="EWU8" s="687"/>
      <c r="EWV8" s="687"/>
      <c r="EWW8" s="687"/>
      <c r="EWX8" s="687"/>
      <c r="EWY8" s="687"/>
      <c r="EWZ8" s="687"/>
      <c r="EXA8" s="687"/>
      <c r="EXB8" s="687"/>
      <c r="EXC8" s="687"/>
      <c r="EXD8" s="687"/>
      <c r="EXE8" s="687"/>
      <c r="EXF8" s="687"/>
      <c r="EXG8" s="687"/>
      <c r="EXH8" s="687"/>
      <c r="EXI8" s="687"/>
      <c r="EXJ8" s="687"/>
      <c r="EXK8" s="687"/>
      <c r="EXL8" s="687"/>
      <c r="EXM8" s="687"/>
      <c r="EXN8" s="687"/>
      <c r="EXO8" s="687"/>
      <c r="EXP8" s="687"/>
      <c r="EXQ8" s="687"/>
      <c r="EXR8" s="687"/>
      <c r="EXS8" s="687"/>
      <c r="EXT8" s="687"/>
      <c r="EXU8" s="687"/>
      <c r="EXV8" s="687"/>
      <c r="EXW8" s="687"/>
      <c r="EXX8" s="687"/>
      <c r="EXY8" s="687"/>
      <c r="EXZ8" s="687"/>
      <c r="EYA8" s="687"/>
      <c r="EYB8" s="687"/>
      <c r="EYC8" s="687"/>
      <c r="EYD8" s="687"/>
      <c r="EYE8" s="687"/>
      <c r="EYF8" s="687"/>
      <c r="EYG8" s="687"/>
      <c r="EYH8" s="687"/>
      <c r="EYI8" s="687"/>
      <c r="EYJ8" s="687"/>
      <c r="EYK8" s="687"/>
      <c r="EYL8" s="687"/>
      <c r="EYM8" s="687"/>
      <c r="EYN8" s="687"/>
      <c r="EYO8" s="687"/>
      <c r="EYP8" s="687"/>
      <c r="EYQ8" s="687"/>
      <c r="EYR8" s="687"/>
      <c r="EYS8" s="687"/>
      <c r="EYT8" s="687"/>
      <c r="EYU8" s="687"/>
      <c r="EYV8" s="687"/>
      <c r="EYW8" s="687"/>
      <c r="EYX8" s="687"/>
      <c r="EYY8" s="687"/>
      <c r="EYZ8" s="687"/>
      <c r="EZA8" s="687"/>
      <c r="EZB8" s="687"/>
      <c r="EZC8" s="687"/>
      <c r="EZD8" s="687"/>
      <c r="EZE8" s="687"/>
      <c r="EZF8" s="687"/>
      <c r="EZG8" s="687"/>
      <c r="EZH8" s="687"/>
      <c r="EZI8" s="687"/>
      <c r="EZJ8" s="687"/>
      <c r="EZK8" s="687"/>
      <c r="EZL8" s="687"/>
      <c r="EZM8" s="687"/>
      <c r="EZN8" s="687"/>
      <c r="EZO8" s="687"/>
      <c r="EZP8" s="687"/>
      <c r="EZQ8" s="687"/>
      <c r="EZR8" s="687"/>
      <c r="EZS8" s="687"/>
      <c r="EZT8" s="687"/>
      <c r="EZU8" s="687"/>
      <c r="EZV8" s="687"/>
      <c r="EZW8" s="687"/>
      <c r="EZX8" s="687"/>
      <c r="EZY8" s="687"/>
      <c r="EZZ8" s="687"/>
      <c r="FAA8" s="687"/>
      <c r="FAB8" s="687"/>
      <c r="FAC8" s="687"/>
      <c r="FAD8" s="687"/>
      <c r="FAE8" s="687"/>
      <c r="FAF8" s="687"/>
      <c r="FAG8" s="687"/>
      <c r="FAH8" s="687"/>
      <c r="FAI8" s="687"/>
      <c r="FAJ8" s="687"/>
      <c r="FAK8" s="687"/>
      <c r="FAL8" s="687"/>
      <c r="FAM8" s="687"/>
      <c r="FAN8" s="687"/>
      <c r="FAO8" s="687"/>
      <c r="FAP8" s="687"/>
      <c r="FAQ8" s="687"/>
      <c r="FAR8" s="687"/>
      <c r="FAS8" s="687"/>
      <c r="FAT8" s="687"/>
      <c r="FAU8" s="687"/>
      <c r="FAV8" s="687"/>
      <c r="FAW8" s="687"/>
      <c r="FAX8" s="687"/>
      <c r="FAY8" s="687"/>
      <c r="FAZ8" s="687"/>
      <c r="FBA8" s="687"/>
      <c r="FBB8" s="687"/>
      <c r="FBC8" s="687"/>
      <c r="FBD8" s="687"/>
      <c r="FBE8" s="687"/>
      <c r="FBF8" s="687"/>
      <c r="FBG8" s="687"/>
      <c r="FBH8" s="687"/>
      <c r="FBI8" s="687"/>
      <c r="FBJ8" s="687"/>
      <c r="FBK8" s="687"/>
      <c r="FBL8" s="687"/>
      <c r="FBM8" s="687"/>
      <c r="FBN8" s="687"/>
      <c r="FBO8" s="687"/>
      <c r="FBP8" s="687"/>
      <c r="FBQ8" s="687"/>
      <c r="FBR8" s="687"/>
      <c r="FBS8" s="687"/>
      <c r="FBT8" s="687"/>
      <c r="FBU8" s="687"/>
      <c r="FBV8" s="687"/>
      <c r="FBW8" s="687"/>
      <c r="FBX8" s="687"/>
      <c r="FBY8" s="687"/>
      <c r="FBZ8" s="687"/>
      <c r="FCA8" s="687"/>
      <c r="FCB8" s="687"/>
      <c r="FCC8" s="687"/>
      <c r="FCD8" s="687"/>
      <c r="FCE8" s="687"/>
      <c r="FCF8" s="687"/>
      <c r="FCG8" s="687"/>
      <c r="FCH8" s="687"/>
      <c r="FCI8" s="687"/>
      <c r="FCJ8" s="687"/>
      <c r="FCK8" s="687"/>
      <c r="FCL8" s="687"/>
      <c r="FCM8" s="687"/>
      <c r="FCN8" s="687"/>
      <c r="FCO8" s="687"/>
      <c r="FCP8" s="687"/>
      <c r="FCQ8" s="687"/>
      <c r="FCR8" s="687"/>
      <c r="FCS8" s="687"/>
      <c r="FCT8" s="687"/>
      <c r="FCU8" s="687"/>
      <c r="FCV8" s="687"/>
      <c r="FCW8" s="687"/>
      <c r="FCX8" s="687"/>
      <c r="FCY8" s="687"/>
      <c r="FCZ8" s="687"/>
      <c r="FDA8" s="687"/>
      <c r="FDB8" s="687"/>
      <c r="FDC8" s="687"/>
      <c r="FDD8" s="687"/>
      <c r="FDE8" s="687"/>
      <c r="FDF8" s="687"/>
      <c r="FDG8" s="687"/>
      <c r="FDH8" s="687"/>
      <c r="FDI8" s="687"/>
      <c r="FDJ8" s="687"/>
      <c r="FDK8" s="687"/>
      <c r="FDL8" s="687"/>
      <c r="FDM8" s="687"/>
      <c r="FDN8" s="687"/>
      <c r="FDO8" s="687"/>
      <c r="FDP8" s="687"/>
      <c r="FDQ8" s="687"/>
      <c r="FDR8" s="687"/>
      <c r="FDS8" s="687"/>
      <c r="FDT8" s="687"/>
      <c r="FDU8" s="687"/>
      <c r="FDV8" s="687"/>
      <c r="FDW8" s="687"/>
      <c r="FDX8" s="687"/>
      <c r="FDY8" s="687"/>
      <c r="FDZ8" s="687"/>
      <c r="FEA8" s="687"/>
      <c r="FEB8" s="687"/>
      <c r="FEC8" s="687"/>
      <c r="FED8" s="687"/>
      <c r="FEE8" s="687"/>
      <c r="FEF8" s="687"/>
      <c r="FEG8" s="687"/>
      <c r="FEH8" s="687"/>
      <c r="FEI8" s="687"/>
      <c r="FEJ8" s="687"/>
      <c r="FEK8" s="687"/>
      <c r="FEL8" s="687"/>
      <c r="FEM8" s="687"/>
      <c r="FEN8" s="687"/>
      <c r="FEO8" s="687"/>
      <c r="FEP8" s="687"/>
      <c r="FEQ8" s="687"/>
      <c r="FER8" s="687"/>
      <c r="FES8" s="687"/>
      <c r="FET8" s="687"/>
      <c r="FEU8" s="687"/>
      <c r="FEV8" s="687"/>
      <c r="FEW8" s="687"/>
      <c r="FEX8" s="687"/>
      <c r="FEY8" s="687"/>
      <c r="FEZ8" s="687"/>
      <c r="FFA8" s="687"/>
      <c r="FFB8" s="687"/>
      <c r="FFC8" s="687"/>
      <c r="FFD8" s="687"/>
      <c r="FFE8" s="687"/>
      <c r="FFF8" s="687"/>
      <c r="FFG8" s="687"/>
      <c r="FFH8" s="687"/>
      <c r="FFI8" s="687"/>
      <c r="FFJ8" s="687"/>
      <c r="FFK8" s="687"/>
      <c r="FFL8" s="687"/>
      <c r="FFM8" s="687"/>
      <c r="FFN8" s="687"/>
      <c r="FFO8" s="687"/>
      <c r="FFP8" s="687"/>
      <c r="FFQ8" s="687"/>
      <c r="FFR8" s="687"/>
      <c r="FFS8" s="687"/>
      <c r="FFT8" s="687"/>
      <c r="FFU8" s="687"/>
      <c r="FFV8" s="687"/>
      <c r="FFW8" s="687"/>
      <c r="FFX8" s="687"/>
      <c r="FFY8" s="687"/>
      <c r="FFZ8" s="687"/>
      <c r="FGA8" s="687"/>
      <c r="FGB8" s="687"/>
      <c r="FGC8" s="687"/>
      <c r="FGD8" s="687"/>
      <c r="FGE8" s="687"/>
      <c r="FGF8" s="687"/>
      <c r="FGG8" s="687"/>
      <c r="FGH8" s="687"/>
      <c r="FGI8" s="687"/>
      <c r="FGJ8" s="687"/>
      <c r="FGK8" s="687"/>
      <c r="FGL8" s="687"/>
      <c r="FGM8" s="687"/>
      <c r="FGN8" s="687"/>
      <c r="FGO8" s="687"/>
      <c r="FGP8" s="687"/>
      <c r="FGQ8" s="687"/>
      <c r="FGR8" s="687"/>
      <c r="FGS8" s="687"/>
      <c r="FGT8" s="687"/>
      <c r="FGU8" s="687"/>
      <c r="FGV8" s="687"/>
      <c r="FGW8" s="687"/>
      <c r="FGX8" s="687"/>
      <c r="FGY8" s="687"/>
      <c r="FGZ8" s="687"/>
      <c r="FHA8" s="687"/>
      <c r="FHB8" s="687"/>
      <c r="FHC8" s="687"/>
      <c r="FHD8" s="687"/>
      <c r="FHE8" s="687"/>
      <c r="FHF8" s="687"/>
      <c r="FHG8" s="687"/>
      <c r="FHH8" s="687"/>
      <c r="FHI8" s="687"/>
      <c r="FHJ8" s="687"/>
      <c r="FHK8" s="687"/>
      <c r="FHL8" s="687"/>
      <c r="FHM8" s="687"/>
      <c r="FHN8" s="687"/>
      <c r="FHO8" s="687"/>
      <c r="FHP8" s="687"/>
      <c r="FHQ8" s="687"/>
      <c r="FHR8" s="687"/>
      <c r="FHS8" s="687"/>
      <c r="FHT8" s="687"/>
      <c r="FHU8" s="687"/>
      <c r="FHV8" s="687"/>
      <c r="FHW8" s="687"/>
      <c r="FHX8" s="687"/>
      <c r="FHY8" s="687"/>
      <c r="FHZ8" s="687"/>
      <c r="FIA8" s="687"/>
      <c r="FIB8" s="687"/>
      <c r="FIC8" s="687"/>
      <c r="FID8" s="687"/>
      <c r="FIE8" s="687"/>
      <c r="FIF8" s="687"/>
      <c r="FIG8" s="687"/>
      <c r="FIH8" s="687"/>
      <c r="FII8" s="687"/>
      <c r="FIJ8" s="687"/>
      <c r="FIK8" s="687"/>
      <c r="FIL8" s="687"/>
      <c r="FIM8" s="687"/>
      <c r="FIN8" s="687"/>
      <c r="FIO8" s="687"/>
      <c r="FIP8" s="687"/>
      <c r="FIQ8" s="687"/>
      <c r="FIR8" s="687"/>
      <c r="FIS8" s="687"/>
      <c r="FIT8" s="687"/>
      <c r="FIU8" s="687"/>
      <c r="FIV8" s="687"/>
      <c r="FIW8" s="687"/>
      <c r="FIX8" s="687"/>
      <c r="FIY8" s="687"/>
      <c r="FIZ8" s="687"/>
      <c r="FJA8" s="687"/>
      <c r="FJB8" s="687"/>
      <c r="FJC8" s="687"/>
      <c r="FJD8" s="687"/>
      <c r="FJE8" s="687"/>
      <c r="FJF8" s="687"/>
      <c r="FJG8" s="687"/>
      <c r="FJH8" s="687"/>
      <c r="FJI8" s="687"/>
      <c r="FJJ8" s="687"/>
      <c r="FJK8" s="687"/>
      <c r="FJL8" s="687"/>
      <c r="FJM8" s="687"/>
      <c r="FJN8" s="687"/>
      <c r="FJO8" s="687"/>
      <c r="FJP8" s="687"/>
      <c r="FJQ8" s="687"/>
      <c r="FJR8" s="687"/>
      <c r="FJS8" s="687"/>
      <c r="FJT8" s="687"/>
      <c r="FJU8" s="687"/>
      <c r="FJV8" s="687"/>
      <c r="FJW8" s="687"/>
      <c r="FJX8" s="687"/>
      <c r="FJY8" s="687"/>
      <c r="FJZ8" s="687"/>
      <c r="FKA8" s="687"/>
      <c r="FKB8" s="687"/>
      <c r="FKC8" s="687"/>
      <c r="FKD8" s="687"/>
      <c r="FKE8" s="687"/>
      <c r="FKF8" s="687"/>
      <c r="FKG8" s="687"/>
      <c r="FKH8" s="687"/>
      <c r="FKI8" s="687"/>
      <c r="FKJ8" s="687"/>
      <c r="FKK8" s="687"/>
      <c r="FKL8" s="687"/>
      <c r="FKM8" s="687"/>
      <c r="FKN8" s="687"/>
      <c r="FKO8" s="687"/>
      <c r="FKP8" s="687"/>
      <c r="FKQ8" s="687"/>
      <c r="FKR8" s="687"/>
      <c r="FKS8" s="687"/>
      <c r="FKT8" s="687"/>
      <c r="FKU8" s="687"/>
      <c r="FKV8" s="687"/>
      <c r="FKW8" s="687"/>
      <c r="FKX8" s="687"/>
      <c r="FKY8" s="687"/>
      <c r="FKZ8" s="687"/>
      <c r="FLA8" s="687"/>
      <c r="FLB8" s="687"/>
      <c r="FLC8" s="687"/>
      <c r="FLD8" s="687"/>
      <c r="FLE8" s="687"/>
      <c r="FLF8" s="687"/>
      <c r="FLG8" s="687"/>
      <c r="FLH8" s="687"/>
      <c r="FLI8" s="687"/>
      <c r="FLJ8" s="687"/>
      <c r="FLK8" s="687"/>
      <c r="FLL8" s="687"/>
      <c r="FLM8" s="687"/>
      <c r="FLN8" s="687"/>
      <c r="FLO8" s="687"/>
      <c r="FLP8" s="687"/>
      <c r="FLQ8" s="687"/>
      <c r="FLR8" s="687"/>
      <c r="FLS8" s="687"/>
      <c r="FLT8" s="687"/>
      <c r="FLU8" s="687"/>
      <c r="FLV8" s="687"/>
      <c r="FLW8" s="687"/>
      <c r="FLX8" s="687"/>
      <c r="FLY8" s="687"/>
      <c r="FLZ8" s="687"/>
      <c r="FMA8" s="687"/>
      <c r="FMB8" s="687"/>
      <c r="FMC8" s="687"/>
      <c r="FMD8" s="687"/>
      <c r="FME8" s="687"/>
      <c r="FMF8" s="687"/>
      <c r="FMG8" s="687"/>
      <c r="FMH8" s="687"/>
      <c r="FMI8" s="687"/>
      <c r="FMJ8" s="687"/>
      <c r="FMK8" s="687"/>
      <c r="FML8" s="687"/>
      <c r="FMM8" s="687"/>
      <c r="FMN8" s="687"/>
      <c r="FMO8" s="687"/>
      <c r="FMP8" s="687"/>
      <c r="FMQ8" s="687"/>
      <c r="FMR8" s="687"/>
      <c r="FMS8" s="687"/>
      <c r="FMT8" s="687"/>
      <c r="FMU8" s="687"/>
      <c r="FMV8" s="687"/>
      <c r="FMW8" s="687"/>
      <c r="FMX8" s="687"/>
      <c r="FMY8" s="687"/>
      <c r="FMZ8" s="687"/>
      <c r="FNA8" s="687"/>
      <c r="FNB8" s="687"/>
      <c r="FNC8" s="687"/>
      <c r="FND8" s="687"/>
      <c r="FNE8" s="687"/>
      <c r="FNF8" s="687"/>
      <c r="FNG8" s="687"/>
      <c r="FNH8" s="687"/>
      <c r="FNI8" s="687"/>
      <c r="FNJ8" s="687"/>
      <c r="FNK8" s="687"/>
      <c r="FNL8" s="687"/>
      <c r="FNM8" s="687"/>
      <c r="FNN8" s="687"/>
      <c r="FNO8" s="687"/>
      <c r="FNP8" s="687"/>
      <c r="FNQ8" s="687"/>
      <c r="FNR8" s="687"/>
      <c r="FNS8" s="687"/>
      <c r="FNT8" s="687"/>
      <c r="FNU8" s="687"/>
      <c r="FNV8" s="687"/>
      <c r="FNW8" s="687"/>
      <c r="FNX8" s="687"/>
      <c r="FNY8" s="687"/>
      <c r="FNZ8" s="687"/>
      <c r="FOA8" s="687"/>
      <c r="FOB8" s="687"/>
      <c r="FOC8" s="687"/>
      <c r="FOD8" s="687"/>
      <c r="FOE8" s="687"/>
      <c r="FOF8" s="687"/>
      <c r="FOG8" s="687"/>
      <c r="FOH8" s="687"/>
      <c r="FOI8" s="687"/>
      <c r="FOJ8" s="687"/>
      <c r="FOK8" s="687"/>
      <c r="FOL8" s="687"/>
      <c r="FOM8" s="687"/>
      <c r="FON8" s="687"/>
      <c r="FOO8" s="687"/>
      <c r="FOP8" s="687"/>
      <c r="FOQ8" s="687"/>
      <c r="FOR8" s="687"/>
      <c r="FOS8" s="687"/>
      <c r="FOT8" s="687"/>
      <c r="FOU8" s="687"/>
      <c r="FOV8" s="687"/>
      <c r="FOW8" s="687"/>
      <c r="FOX8" s="687"/>
      <c r="FOY8" s="687"/>
      <c r="FOZ8" s="687"/>
      <c r="FPA8" s="687"/>
      <c r="FPB8" s="687"/>
      <c r="FPC8" s="687"/>
      <c r="FPD8" s="687"/>
      <c r="FPE8" s="687"/>
      <c r="FPF8" s="687"/>
      <c r="FPG8" s="687"/>
      <c r="FPH8" s="687"/>
      <c r="FPI8" s="687"/>
      <c r="FPJ8" s="687"/>
      <c r="FPK8" s="687"/>
      <c r="FPL8" s="687"/>
      <c r="FPM8" s="687"/>
      <c r="FPN8" s="687"/>
      <c r="FPO8" s="687"/>
      <c r="FPP8" s="687"/>
      <c r="FPQ8" s="687"/>
      <c r="FPR8" s="687"/>
      <c r="FPS8" s="687"/>
      <c r="FPT8" s="687"/>
      <c r="FPU8" s="687"/>
      <c r="FPV8" s="687"/>
      <c r="FPW8" s="687"/>
      <c r="FPX8" s="687"/>
      <c r="FPY8" s="687"/>
      <c r="FPZ8" s="687"/>
      <c r="FQA8" s="687"/>
      <c r="FQB8" s="687"/>
      <c r="FQC8" s="687"/>
      <c r="FQD8" s="687"/>
      <c r="FQE8" s="687"/>
      <c r="FQF8" s="687"/>
      <c r="FQG8" s="687"/>
      <c r="FQH8" s="687"/>
      <c r="FQI8" s="687"/>
      <c r="FQJ8" s="687"/>
      <c r="FQK8" s="687"/>
      <c r="FQL8" s="687"/>
      <c r="FQM8" s="687"/>
      <c r="FQN8" s="687"/>
      <c r="FQO8" s="687"/>
      <c r="FQP8" s="687"/>
      <c r="FQQ8" s="687"/>
      <c r="FQR8" s="687"/>
      <c r="FQS8" s="687"/>
      <c r="FQT8" s="687"/>
      <c r="FQU8" s="687"/>
      <c r="FQV8" s="687"/>
      <c r="FQW8" s="687"/>
      <c r="FQX8" s="687"/>
      <c r="FQY8" s="687"/>
      <c r="FQZ8" s="687"/>
      <c r="FRA8" s="687"/>
      <c r="FRB8" s="687"/>
      <c r="FRC8" s="687"/>
      <c r="FRD8" s="687"/>
      <c r="FRE8" s="687"/>
      <c r="FRF8" s="687"/>
      <c r="FRG8" s="687"/>
      <c r="FRH8" s="687"/>
      <c r="FRI8" s="687"/>
      <c r="FRJ8" s="687"/>
      <c r="FRK8" s="687"/>
      <c r="FRL8" s="687"/>
      <c r="FRM8" s="687"/>
      <c r="FRN8" s="687"/>
      <c r="FRO8" s="687"/>
      <c r="FRP8" s="687"/>
      <c r="FRQ8" s="687"/>
      <c r="FRR8" s="687"/>
      <c r="FRS8" s="687"/>
      <c r="FRT8" s="687"/>
      <c r="FRU8" s="687"/>
      <c r="FRV8" s="687"/>
      <c r="FRW8" s="687"/>
      <c r="FRX8" s="687"/>
      <c r="FRY8" s="687"/>
      <c r="FRZ8" s="687"/>
      <c r="FSA8" s="687"/>
      <c r="FSB8" s="687"/>
      <c r="FSC8" s="687"/>
      <c r="FSD8" s="687"/>
      <c r="FSE8" s="687"/>
      <c r="FSF8" s="687"/>
      <c r="FSG8" s="687"/>
      <c r="FSH8" s="687"/>
      <c r="FSI8" s="687"/>
      <c r="FSJ8" s="687"/>
      <c r="FSK8" s="687"/>
      <c r="FSL8" s="687"/>
      <c r="FSM8" s="687"/>
      <c r="FSN8" s="687"/>
      <c r="FSO8" s="687"/>
      <c r="FSP8" s="687"/>
      <c r="FSQ8" s="687"/>
      <c r="FSR8" s="687"/>
      <c r="FSS8" s="687"/>
      <c r="FST8" s="687"/>
      <c r="FSU8" s="687"/>
      <c r="FSV8" s="687"/>
      <c r="FSW8" s="687"/>
      <c r="FSX8" s="687"/>
      <c r="FSY8" s="687"/>
      <c r="FSZ8" s="687"/>
      <c r="FTA8" s="687"/>
      <c r="FTB8" s="687"/>
      <c r="FTC8" s="687"/>
      <c r="FTD8" s="687"/>
      <c r="FTE8" s="687"/>
      <c r="FTF8" s="687"/>
      <c r="FTG8" s="687"/>
      <c r="FTH8" s="687"/>
      <c r="FTI8" s="687"/>
      <c r="FTJ8" s="687"/>
      <c r="FTK8" s="687"/>
      <c r="FTL8" s="687"/>
      <c r="FTM8" s="687"/>
      <c r="FTN8" s="687"/>
      <c r="FTO8" s="687"/>
      <c r="FTP8" s="687"/>
      <c r="FTQ8" s="687"/>
      <c r="FTR8" s="687"/>
      <c r="FTS8" s="687"/>
      <c r="FTT8" s="687"/>
      <c r="FTU8" s="687"/>
      <c r="FTV8" s="687"/>
      <c r="FTW8" s="687"/>
      <c r="FTX8" s="687"/>
      <c r="FTY8" s="687"/>
      <c r="FTZ8" s="687"/>
      <c r="FUA8" s="687"/>
      <c r="FUB8" s="687"/>
      <c r="FUC8" s="687"/>
      <c r="FUD8" s="687"/>
      <c r="FUE8" s="687"/>
      <c r="FUF8" s="687"/>
      <c r="FUG8" s="687"/>
      <c r="FUH8" s="687"/>
      <c r="FUI8" s="687"/>
      <c r="FUJ8" s="687"/>
      <c r="FUK8" s="687"/>
      <c r="FUL8" s="687"/>
      <c r="FUM8" s="687"/>
      <c r="FUN8" s="687"/>
      <c r="FUO8" s="687"/>
      <c r="FUP8" s="687"/>
      <c r="FUQ8" s="687"/>
      <c r="FUR8" s="687"/>
      <c r="FUS8" s="687"/>
      <c r="FUT8" s="687"/>
      <c r="FUU8" s="687"/>
      <c r="FUV8" s="687"/>
      <c r="FUW8" s="687"/>
      <c r="FUX8" s="687"/>
      <c r="FUY8" s="687"/>
      <c r="FUZ8" s="687"/>
      <c r="FVA8" s="687"/>
      <c r="FVB8" s="687"/>
      <c r="FVC8" s="687"/>
      <c r="FVD8" s="687"/>
      <c r="FVE8" s="687"/>
      <c r="FVF8" s="687"/>
      <c r="FVG8" s="687"/>
      <c r="FVH8" s="687"/>
      <c r="FVI8" s="687"/>
      <c r="FVJ8" s="687"/>
      <c r="FVK8" s="687"/>
      <c r="FVL8" s="687"/>
      <c r="FVM8" s="687"/>
      <c r="FVN8" s="687"/>
      <c r="FVO8" s="687"/>
      <c r="FVP8" s="687"/>
      <c r="FVQ8" s="687"/>
      <c r="FVR8" s="687"/>
      <c r="FVS8" s="687"/>
      <c r="FVT8" s="687"/>
      <c r="FVU8" s="687"/>
      <c r="FVV8" s="687"/>
      <c r="FVW8" s="687"/>
      <c r="FVX8" s="687"/>
      <c r="FVY8" s="687"/>
      <c r="FVZ8" s="687"/>
      <c r="FWA8" s="687"/>
      <c r="FWB8" s="687"/>
      <c r="FWC8" s="687"/>
      <c r="FWD8" s="687"/>
      <c r="FWE8" s="687"/>
      <c r="FWF8" s="687"/>
      <c r="FWG8" s="687"/>
      <c r="FWH8" s="687"/>
      <c r="FWI8" s="687"/>
      <c r="FWJ8" s="687"/>
      <c r="FWK8" s="687"/>
      <c r="FWL8" s="687"/>
      <c r="FWM8" s="687"/>
      <c r="FWN8" s="687"/>
      <c r="FWO8" s="687"/>
      <c r="FWP8" s="687"/>
      <c r="FWQ8" s="687"/>
      <c r="FWR8" s="687"/>
      <c r="FWS8" s="687"/>
      <c r="FWT8" s="687"/>
      <c r="FWU8" s="687"/>
      <c r="FWV8" s="687"/>
      <c r="FWW8" s="687"/>
      <c r="FWX8" s="687"/>
      <c r="FWY8" s="687"/>
      <c r="FWZ8" s="687"/>
      <c r="FXA8" s="687"/>
      <c r="FXB8" s="687"/>
      <c r="FXC8" s="687"/>
      <c r="FXD8" s="687"/>
      <c r="FXE8" s="687"/>
      <c r="FXF8" s="687"/>
      <c r="FXG8" s="687"/>
      <c r="FXH8" s="687"/>
      <c r="FXI8" s="687"/>
      <c r="FXJ8" s="687"/>
      <c r="FXK8" s="687"/>
      <c r="FXL8" s="687"/>
      <c r="FXM8" s="687"/>
      <c r="FXN8" s="687"/>
      <c r="FXO8" s="687"/>
      <c r="FXP8" s="687"/>
      <c r="FXQ8" s="687"/>
      <c r="FXR8" s="687"/>
      <c r="FXS8" s="687"/>
      <c r="FXT8" s="687"/>
      <c r="FXU8" s="687"/>
      <c r="FXV8" s="687"/>
      <c r="FXW8" s="687"/>
      <c r="FXX8" s="687"/>
      <c r="FXY8" s="687"/>
      <c r="FXZ8" s="687"/>
      <c r="FYA8" s="687"/>
      <c r="FYB8" s="687"/>
      <c r="FYC8" s="687"/>
      <c r="FYD8" s="687"/>
      <c r="FYE8" s="687"/>
      <c r="FYF8" s="687"/>
      <c r="FYG8" s="687"/>
      <c r="FYH8" s="687"/>
      <c r="FYI8" s="687"/>
      <c r="FYJ8" s="687"/>
      <c r="FYK8" s="687"/>
      <c r="FYL8" s="687"/>
      <c r="FYM8" s="687"/>
      <c r="FYN8" s="687"/>
      <c r="FYO8" s="687"/>
      <c r="FYP8" s="687"/>
      <c r="FYQ8" s="687"/>
      <c r="FYR8" s="687"/>
      <c r="FYS8" s="687"/>
      <c r="FYT8" s="687"/>
      <c r="FYU8" s="687"/>
      <c r="FYV8" s="687"/>
      <c r="FYW8" s="687"/>
      <c r="FYX8" s="687"/>
      <c r="FYY8" s="687"/>
      <c r="FYZ8" s="687"/>
      <c r="FZA8" s="687"/>
      <c r="FZB8" s="687"/>
      <c r="FZC8" s="687"/>
      <c r="FZD8" s="687"/>
      <c r="FZE8" s="687"/>
      <c r="FZF8" s="687"/>
      <c r="FZG8" s="687"/>
      <c r="FZH8" s="687"/>
      <c r="FZI8" s="687"/>
      <c r="FZJ8" s="687"/>
      <c r="FZK8" s="687"/>
      <c r="FZL8" s="687"/>
      <c r="FZM8" s="687"/>
      <c r="FZN8" s="687"/>
      <c r="FZO8" s="687"/>
      <c r="FZP8" s="687"/>
      <c r="FZQ8" s="687"/>
      <c r="FZR8" s="687"/>
      <c r="FZS8" s="687"/>
      <c r="FZT8" s="687"/>
      <c r="FZU8" s="687"/>
      <c r="FZV8" s="687"/>
      <c r="FZW8" s="687"/>
      <c r="FZX8" s="687"/>
      <c r="FZY8" s="687"/>
      <c r="FZZ8" s="687"/>
      <c r="GAA8" s="687"/>
      <c r="GAB8" s="687"/>
      <c r="GAC8" s="687"/>
      <c r="GAD8" s="687"/>
      <c r="GAE8" s="687"/>
      <c r="GAF8" s="687"/>
      <c r="GAG8" s="687"/>
      <c r="GAH8" s="687"/>
      <c r="GAI8" s="687"/>
      <c r="GAJ8" s="687"/>
      <c r="GAK8" s="687"/>
      <c r="GAL8" s="687"/>
      <c r="GAM8" s="687"/>
      <c r="GAN8" s="687"/>
      <c r="GAO8" s="687"/>
      <c r="GAP8" s="687"/>
      <c r="GAQ8" s="687"/>
      <c r="GAR8" s="687"/>
      <c r="GAS8" s="687"/>
      <c r="GAT8" s="687"/>
      <c r="GAU8" s="687"/>
      <c r="GAV8" s="687"/>
      <c r="GAW8" s="687"/>
      <c r="GAX8" s="687"/>
      <c r="GAY8" s="687"/>
      <c r="GAZ8" s="687"/>
      <c r="GBA8" s="687"/>
      <c r="GBB8" s="687"/>
      <c r="GBC8" s="687"/>
      <c r="GBD8" s="687"/>
      <c r="GBE8" s="687"/>
      <c r="GBF8" s="687"/>
      <c r="GBG8" s="687"/>
      <c r="GBH8" s="687"/>
      <c r="GBI8" s="687"/>
      <c r="GBJ8" s="687"/>
      <c r="GBK8" s="687"/>
      <c r="GBL8" s="687"/>
      <c r="GBM8" s="687"/>
      <c r="GBN8" s="687"/>
      <c r="GBO8" s="687"/>
      <c r="GBP8" s="687"/>
      <c r="GBQ8" s="687"/>
      <c r="GBR8" s="687"/>
      <c r="GBS8" s="687"/>
      <c r="GBT8" s="687"/>
      <c r="GBU8" s="687"/>
      <c r="GBV8" s="687"/>
      <c r="GBW8" s="687"/>
      <c r="GBX8" s="687"/>
      <c r="GBY8" s="687"/>
      <c r="GBZ8" s="687"/>
      <c r="GCA8" s="687"/>
      <c r="GCB8" s="687"/>
      <c r="GCC8" s="687"/>
      <c r="GCD8" s="687"/>
      <c r="GCE8" s="687"/>
      <c r="GCF8" s="687"/>
      <c r="GCG8" s="687"/>
      <c r="GCH8" s="687"/>
      <c r="GCI8" s="687"/>
      <c r="GCJ8" s="687"/>
      <c r="GCK8" s="687"/>
      <c r="GCL8" s="687"/>
      <c r="GCM8" s="687"/>
      <c r="GCN8" s="687"/>
      <c r="GCO8" s="687"/>
      <c r="GCP8" s="687"/>
      <c r="GCQ8" s="687"/>
      <c r="GCR8" s="687"/>
      <c r="GCS8" s="687"/>
      <c r="GCT8" s="687"/>
      <c r="GCU8" s="687"/>
      <c r="GCV8" s="687"/>
      <c r="GCW8" s="687"/>
      <c r="GCX8" s="687"/>
      <c r="GCY8" s="687"/>
      <c r="GCZ8" s="687"/>
      <c r="GDA8" s="687"/>
      <c r="GDB8" s="687"/>
      <c r="GDC8" s="687"/>
      <c r="GDD8" s="687"/>
      <c r="GDE8" s="687"/>
      <c r="GDF8" s="687"/>
      <c r="GDG8" s="687"/>
      <c r="GDH8" s="687"/>
      <c r="GDI8" s="687"/>
      <c r="GDJ8" s="687"/>
      <c r="GDK8" s="687"/>
      <c r="GDL8" s="687"/>
      <c r="GDM8" s="687"/>
      <c r="GDN8" s="687"/>
      <c r="GDO8" s="687"/>
      <c r="GDP8" s="687"/>
      <c r="GDQ8" s="687"/>
      <c r="GDR8" s="687"/>
      <c r="GDS8" s="687"/>
      <c r="GDT8" s="687"/>
      <c r="GDU8" s="687"/>
      <c r="GDV8" s="687"/>
      <c r="GDW8" s="687"/>
      <c r="GDX8" s="687"/>
      <c r="GDY8" s="687"/>
      <c r="GDZ8" s="687"/>
      <c r="GEA8" s="687"/>
      <c r="GEB8" s="687"/>
      <c r="GEC8" s="687"/>
      <c r="GED8" s="687"/>
      <c r="GEE8" s="687"/>
      <c r="GEF8" s="687"/>
      <c r="GEG8" s="687"/>
      <c r="GEH8" s="687"/>
      <c r="GEI8" s="687"/>
      <c r="GEJ8" s="687"/>
      <c r="GEK8" s="687"/>
      <c r="GEL8" s="687"/>
      <c r="GEM8" s="687"/>
      <c r="GEN8" s="687"/>
      <c r="GEO8" s="687"/>
      <c r="GEP8" s="687"/>
      <c r="GEQ8" s="687"/>
      <c r="GER8" s="687"/>
      <c r="GES8" s="687"/>
      <c r="GET8" s="687"/>
      <c r="GEU8" s="687"/>
      <c r="GEV8" s="687"/>
      <c r="GEW8" s="687"/>
      <c r="GEX8" s="687"/>
      <c r="GEY8" s="687"/>
      <c r="GEZ8" s="687"/>
      <c r="GFA8" s="687"/>
      <c r="GFB8" s="687"/>
      <c r="GFC8" s="687"/>
      <c r="GFD8" s="687"/>
      <c r="GFE8" s="687"/>
      <c r="GFF8" s="687"/>
      <c r="GFG8" s="687"/>
      <c r="GFH8" s="687"/>
      <c r="GFI8" s="687"/>
      <c r="GFJ8" s="687"/>
      <c r="GFK8" s="687"/>
      <c r="GFL8" s="687"/>
      <c r="GFM8" s="687"/>
      <c r="GFN8" s="687"/>
      <c r="GFO8" s="687"/>
      <c r="GFP8" s="687"/>
      <c r="GFQ8" s="687"/>
      <c r="GFR8" s="687"/>
      <c r="GFS8" s="687"/>
      <c r="GFT8" s="687"/>
      <c r="GFU8" s="687"/>
      <c r="GFV8" s="687"/>
      <c r="GFW8" s="687"/>
      <c r="GFX8" s="687"/>
      <c r="GFY8" s="687"/>
      <c r="GFZ8" s="687"/>
      <c r="GGA8" s="687"/>
      <c r="GGB8" s="687"/>
      <c r="GGC8" s="687"/>
      <c r="GGD8" s="687"/>
      <c r="GGE8" s="687"/>
      <c r="GGF8" s="687"/>
      <c r="GGG8" s="687"/>
      <c r="GGH8" s="687"/>
      <c r="GGI8" s="687"/>
      <c r="GGJ8" s="687"/>
      <c r="GGK8" s="687"/>
      <c r="GGL8" s="687"/>
      <c r="GGM8" s="687"/>
      <c r="GGN8" s="687"/>
      <c r="GGO8" s="687"/>
      <c r="GGP8" s="687"/>
      <c r="GGQ8" s="687"/>
      <c r="GGR8" s="687"/>
      <c r="GGS8" s="687"/>
      <c r="GGT8" s="687"/>
      <c r="GGU8" s="687"/>
      <c r="GGV8" s="687"/>
      <c r="GGW8" s="687"/>
      <c r="GGX8" s="687"/>
      <c r="GGY8" s="687"/>
      <c r="GGZ8" s="687"/>
      <c r="GHA8" s="687"/>
      <c r="GHB8" s="687"/>
      <c r="GHC8" s="687"/>
      <c r="GHD8" s="687"/>
      <c r="GHE8" s="687"/>
      <c r="GHF8" s="687"/>
      <c r="GHG8" s="687"/>
      <c r="GHH8" s="687"/>
      <c r="GHI8" s="687"/>
      <c r="GHJ8" s="687"/>
      <c r="GHK8" s="687"/>
      <c r="GHL8" s="687"/>
      <c r="GHM8" s="687"/>
      <c r="GHN8" s="687"/>
      <c r="GHO8" s="687"/>
      <c r="GHP8" s="687"/>
      <c r="GHQ8" s="687"/>
      <c r="GHR8" s="687"/>
      <c r="GHS8" s="687"/>
      <c r="GHT8" s="687"/>
      <c r="GHU8" s="687"/>
      <c r="GHV8" s="687"/>
      <c r="GHW8" s="687"/>
      <c r="GHX8" s="687"/>
      <c r="GHY8" s="687"/>
      <c r="GHZ8" s="687"/>
      <c r="GIA8" s="687"/>
      <c r="GIB8" s="687"/>
      <c r="GIC8" s="687"/>
      <c r="GID8" s="687"/>
      <c r="GIE8" s="687"/>
      <c r="GIF8" s="687"/>
      <c r="GIG8" s="687"/>
      <c r="GIH8" s="687"/>
      <c r="GII8" s="687"/>
      <c r="GIJ8" s="687"/>
      <c r="GIK8" s="687"/>
      <c r="GIL8" s="687"/>
      <c r="GIM8" s="687"/>
      <c r="GIN8" s="687"/>
      <c r="GIO8" s="687"/>
      <c r="GIP8" s="687"/>
      <c r="GIQ8" s="687"/>
      <c r="GIR8" s="687"/>
      <c r="GIS8" s="687"/>
      <c r="GIT8" s="687"/>
      <c r="GIU8" s="687"/>
      <c r="GIV8" s="687"/>
      <c r="GIW8" s="687"/>
      <c r="GIX8" s="687"/>
      <c r="GIY8" s="687"/>
      <c r="GIZ8" s="687"/>
      <c r="GJA8" s="687"/>
      <c r="GJB8" s="687"/>
      <c r="GJC8" s="687"/>
      <c r="GJD8" s="687"/>
      <c r="GJE8" s="687"/>
      <c r="GJF8" s="687"/>
      <c r="GJG8" s="687"/>
      <c r="GJH8" s="687"/>
      <c r="GJI8" s="687"/>
      <c r="GJJ8" s="687"/>
      <c r="GJK8" s="687"/>
      <c r="GJL8" s="687"/>
      <c r="GJM8" s="687"/>
      <c r="GJN8" s="687"/>
      <c r="GJO8" s="687"/>
      <c r="GJP8" s="687"/>
      <c r="GJQ8" s="687"/>
      <c r="GJR8" s="687"/>
      <c r="GJS8" s="687"/>
      <c r="GJT8" s="687"/>
      <c r="GJU8" s="687"/>
      <c r="GJV8" s="687"/>
      <c r="GJW8" s="687"/>
      <c r="GJX8" s="687"/>
      <c r="GJY8" s="687"/>
      <c r="GJZ8" s="687"/>
      <c r="GKA8" s="687"/>
      <c r="GKB8" s="687"/>
      <c r="GKC8" s="687"/>
      <c r="GKD8" s="687"/>
      <c r="GKE8" s="687"/>
      <c r="GKF8" s="687"/>
      <c r="GKG8" s="687"/>
      <c r="GKH8" s="687"/>
      <c r="GKI8" s="687"/>
      <c r="GKJ8" s="687"/>
      <c r="GKK8" s="687"/>
      <c r="GKL8" s="687"/>
      <c r="GKM8" s="687"/>
      <c r="GKN8" s="687"/>
      <c r="GKO8" s="687"/>
      <c r="GKP8" s="687"/>
      <c r="GKQ8" s="687"/>
      <c r="GKR8" s="687"/>
      <c r="GKS8" s="687"/>
      <c r="GKT8" s="687"/>
      <c r="GKU8" s="687"/>
      <c r="GKV8" s="687"/>
      <c r="GKW8" s="687"/>
      <c r="GKX8" s="687"/>
      <c r="GKY8" s="687"/>
      <c r="GKZ8" s="687"/>
      <c r="GLA8" s="687"/>
      <c r="GLB8" s="687"/>
      <c r="GLC8" s="687"/>
      <c r="GLD8" s="687"/>
      <c r="GLE8" s="687"/>
      <c r="GLF8" s="687"/>
      <c r="GLG8" s="687"/>
      <c r="GLH8" s="687"/>
      <c r="GLI8" s="687"/>
      <c r="GLJ8" s="687"/>
      <c r="GLK8" s="687"/>
      <c r="GLL8" s="687"/>
      <c r="GLM8" s="687"/>
      <c r="GLN8" s="687"/>
      <c r="GLO8" s="687"/>
      <c r="GLP8" s="687"/>
      <c r="GLQ8" s="687"/>
      <c r="GLR8" s="687"/>
      <c r="GLS8" s="687"/>
      <c r="GLT8" s="687"/>
      <c r="GLU8" s="687"/>
      <c r="GLV8" s="687"/>
      <c r="GLW8" s="687"/>
      <c r="GLX8" s="687"/>
      <c r="GLY8" s="687"/>
      <c r="GLZ8" s="687"/>
      <c r="GMA8" s="687"/>
      <c r="GMB8" s="687"/>
      <c r="GMC8" s="687"/>
      <c r="GMD8" s="687"/>
      <c r="GME8" s="687"/>
      <c r="GMF8" s="687"/>
      <c r="GMG8" s="687"/>
      <c r="GMH8" s="687"/>
      <c r="GMI8" s="687"/>
      <c r="GMJ8" s="687"/>
      <c r="GMK8" s="687"/>
      <c r="GML8" s="687"/>
      <c r="GMM8" s="687"/>
      <c r="GMN8" s="687"/>
      <c r="GMO8" s="687"/>
      <c r="GMP8" s="687"/>
      <c r="GMQ8" s="687"/>
      <c r="GMR8" s="687"/>
      <c r="GMS8" s="687"/>
      <c r="GMT8" s="687"/>
      <c r="GMU8" s="687"/>
      <c r="GMV8" s="687"/>
      <c r="GMW8" s="687"/>
      <c r="GMX8" s="687"/>
      <c r="GMY8" s="687"/>
      <c r="GMZ8" s="687"/>
      <c r="GNA8" s="687"/>
      <c r="GNB8" s="687"/>
      <c r="GNC8" s="687"/>
      <c r="GND8" s="687"/>
      <c r="GNE8" s="687"/>
      <c r="GNF8" s="687"/>
      <c r="GNG8" s="687"/>
      <c r="GNH8" s="687"/>
      <c r="GNI8" s="687"/>
      <c r="GNJ8" s="687"/>
      <c r="GNK8" s="687"/>
      <c r="GNL8" s="687"/>
      <c r="GNM8" s="687"/>
      <c r="GNN8" s="687"/>
      <c r="GNO8" s="687"/>
      <c r="GNP8" s="687"/>
      <c r="GNQ8" s="687"/>
      <c r="GNR8" s="687"/>
      <c r="GNS8" s="687"/>
      <c r="GNT8" s="687"/>
      <c r="GNU8" s="687"/>
      <c r="GNV8" s="687"/>
      <c r="GNW8" s="687"/>
      <c r="GNX8" s="687"/>
      <c r="GNY8" s="687"/>
      <c r="GNZ8" s="687"/>
      <c r="GOA8" s="687"/>
      <c r="GOB8" s="687"/>
      <c r="GOC8" s="687"/>
      <c r="GOD8" s="687"/>
      <c r="GOE8" s="687"/>
      <c r="GOF8" s="687"/>
      <c r="GOG8" s="687"/>
      <c r="GOH8" s="687"/>
      <c r="GOI8" s="687"/>
      <c r="GOJ8" s="687"/>
      <c r="GOK8" s="687"/>
      <c r="GOL8" s="687"/>
      <c r="GOM8" s="687"/>
      <c r="GON8" s="687"/>
      <c r="GOO8" s="687"/>
      <c r="GOP8" s="687"/>
      <c r="GOQ8" s="687"/>
      <c r="GOR8" s="687"/>
      <c r="GOS8" s="687"/>
      <c r="GOT8" s="687"/>
      <c r="GOU8" s="687"/>
      <c r="GOV8" s="687"/>
      <c r="GOW8" s="687"/>
      <c r="GOX8" s="687"/>
      <c r="GOY8" s="687"/>
      <c r="GOZ8" s="687"/>
      <c r="GPA8" s="687"/>
      <c r="GPB8" s="687"/>
      <c r="GPC8" s="687"/>
      <c r="GPD8" s="687"/>
      <c r="GPE8" s="687"/>
      <c r="GPF8" s="687"/>
      <c r="GPG8" s="687"/>
      <c r="GPH8" s="687"/>
      <c r="GPI8" s="687"/>
      <c r="GPJ8" s="687"/>
      <c r="GPK8" s="687"/>
      <c r="GPL8" s="687"/>
      <c r="GPM8" s="687"/>
      <c r="GPN8" s="687"/>
      <c r="GPO8" s="687"/>
      <c r="GPP8" s="687"/>
      <c r="GPQ8" s="687"/>
      <c r="GPR8" s="687"/>
      <c r="GPS8" s="687"/>
      <c r="GPT8" s="687"/>
      <c r="GPU8" s="687"/>
      <c r="GPV8" s="687"/>
      <c r="GPW8" s="687"/>
      <c r="GPX8" s="687"/>
      <c r="GPY8" s="687"/>
      <c r="GPZ8" s="687"/>
      <c r="GQA8" s="687"/>
      <c r="GQB8" s="687"/>
      <c r="GQC8" s="687"/>
      <c r="GQD8" s="687"/>
      <c r="GQE8" s="687"/>
      <c r="GQF8" s="687"/>
      <c r="GQG8" s="687"/>
      <c r="GQH8" s="687"/>
      <c r="GQI8" s="687"/>
      <c r="GQJ8" s="687"/>
      <c r="GQK8" s="687"/>
      <c r="GQL8" s="687"/>
      <c r="GQM8" s="687"/>
      <c r="GQN8" s="687"/>
      <c r="GQO8" s="687"/>
      <c r="GQP8" s="687"/>
      <c r="GQQ8" s="687"/>
      <c r="GQR8" s="687"/>
      <c r="GQS8" s="687"/>
      <c r="GQT8" s="687"/>
      <c r="GQU8" s="687"/>
      <c r="GQV8" s="687"/>
      <c r="GQW8" s="687"/>
      <c r="GQX8" s="687"/>
      <c r="GQY8" s="687"/>
      <c r="GQZ8" s="687"/>
      <c r="GRA8" s="687"/>
      <c r="GRB8" s="687"/>
      <c r="GRC8" s="687"/>
      <c r="GRD8" s="687"/>
      <c r="GRE8" s="687"/>
      <c r="GRF8" s="687"/>
      <c r="GRG8" s="687"/>
      <c r="GRH8" s="687"/>
      <c r="GRI8" s="687"/>
      <c r="GRJ8" s="687"/>
      <c r="GRK8" s="687"/>
      <c r="GRL8" s="687"/>
      <c r="GRM8" s="687"/>
      <c r="GRN8" s="687"/>
      <c r="GRO8" s="687"/>
      <c r="GRP8" s="687"/>
      <c r="GRQ8" s="687"/>
      <c r="GRR8" s="687"/>
      <c r="GRS8" s="687"/>
      <c r="GRT8" s="687"/>
      <c r="GRU8" s="687"/>
      <c r="GRV8" s="687"/>
      <c r="GRW8" s="687"/>
      <c r="GRX8" s="687"/>
      <c r="GRY8" s="687"/>
      <c r="GRZ8" s="687"/>
      <c r="GSA8" s="687"/>
      <c r="GSB8" s="687"/>
      <c r="GSC8" s="687"/>
      <c r="GSD8" s="687"/>
      <c r="GSE8" s="687"/>
      <c r="GSF8" s="687"/>
      <c r="GSG8" s="687"/>
      <c r="GSH8" s="687"/>
      <c r="GSI8" s="687"/>
      <c r="GSJ8" s="687"/>
      <c r="GSK8" s="687"/>
      <c r="GSL8" s="687"/>
      <c r="GSM8" s="687"/>
      <c r="GSN8" s="687"/>
      <c r="GSO8" s="687"/>
      <c r="GSP8" s="687"/>
      <c r="GSQ8" s="687"/>
      <c r="GSR8" s="687"/>
      <c r="GSS8" s="687"/>
      <c r="GST8" s="687"/>
      <c r="GSU8" s="687"/>
      <c r="GSV8" s="687"/>
      <c r="GSW8" s="687"/>
      <c r="GSX8" s="687"/>
      <c r="GSY8" s="687"/>
      <c r="GSZ8" s="687"/>
      <c r="GTA8" s="687"/>
      <c r="GTB8" s="687"/>
      <c r="GTC8" s="687"/>
      <c r="GTD8" s="687"/>
      <c r="GTE8" s="687"/>
      <c r="GTF8" s="687"/>
      <c r="GTG8" s="687"/>
      <c r="GTH8" s="687"/>
      <c r="GTI8" s="687"/>
      <c r="GTJ8" s="687"/>
      <c r="GTK8" s="687"/>
      <c r="GTL8" s="687"/>
      <c r="GTM8" s="687"/>
      <c r="GTN8" s="687"/>
      <c r="GTO8" s="687"/>
      <c r="GTP8" s="687"/>
      <c r="GTQ8" s="687"/>
      <c r="GTR8" s="687"/>
      <c r="GTS8" s="687"/>
      <c r="GTT8" s="687"/>
      <c r="GTU8" s="687"/>
      <c r="GTV8" s="687"/>
      <c r="GTW8" s="687"/>
      <c r="GTX8" s="687"/>
      <c r="GTY8" s="687"/>
      <c r="GTZ8" s="687"/>
      <c r="GUA8" s="687"/>
      <c r="GUB8" s="687"/>
      <c r="GUC8" s="687"/>
      <c r="GUD8" s="687"/>
      <c r="GUE8" s="687"/>
      <c r="GUF8" s="687"/>
      <c r="GUG8" s="687"/>
      <c r="GUH8" s="687"/>
      <c r="GUI8" s="687"/>
      <c r="GUJ8" s="687"/>
      <c r="GUK8" s="687"/>
      <c r="GUL8" s="687"/>
      <c r="GUM8" s="687"/>
      <c r="GUN8" s="687"/>
      <c r="GUO8" s="687"/>
      <c r="GUP8" s="687"/>
      <c r="GUQ8" s="687"/>
      <c r="GUR8" s="687"/>
      <c r="GUS8" s="687"/>
      <c r="GUT8" s="687"/>
      <c r="GUU8" s="687"/>
      <c r="GUV8" s="687"/>
      <c r="GUW8" s="687"/>
      <c r="GUX8" s="687"/>
      <c r="GUY8" s="687"/>
      <c r="GUZ8" s="687"/>
      <c r="GVA8" s="687"/>
      <c r="GVB8" s="687"/>
      <c r="GVC8" s="687"/>
      <c r="GVD8" s="687"/>
      <c r="GVE8" s="687"/>
      <c r="GVF8" s="687"/>
      <c r="GVG8" s="687"/>
      <c r="GVH8" s="687"/>
      <c r="GVI8" s="687"/>
      <c r="GVJ8" s="687"/>
      <c r="GVK8" s="687"/>
      <c r="GVL8" s="687"/>
      <c r="GVM8" s="687"/>
      <c r="GVN8" s="687"/>
      <c r="GVO8" s="687"/>
      <c r="GVP8" s="687"/>
      <c r="GVQ8" s="687"/>
      <c r="GVR8" s="687"/>
      <c r="GVS8" s="687"/>
      <c r="GVT8" s="687"/>
      <c r="GVU8" s="687"/>
      <c r="GVV8" s="687"/>
      <c r="GVW8" s="687"/>
      <c r="GVX8" s="687"/>
      <c r="GVY8" s="687"/>
      <c r="GVZ8" s="687"/>
      <c r="GWA8" s="687"/>
      <c r="GWB8" s="687"/>
      <c r="GWC8" s="687"/>
      <c r="GWD8" s="687"/>
      <c r="GWE8" s="687"/>
      <c r="GWF8" s="687"/>
      <c r="GWG8" s="687"/>
      <c r="GWH8" s="687"/>
      <c r="GWI8" s="687"/>
      <c r="GWJ8" s="687"/>
      <c r="GWK8" s="687"/>
      <c r="GWL8" s="687"/>
      <c r="GWM8" s="687"/>
      <c r="GWN8" s="687"/>
      <c r="GWO8" s="687"/>
      <c r="GWP8" s="687"/>
      <c r="GWQ8" s="687"/>
      <c r="GWR8" s="687"/>
      <c r="GWS8" s="687"/>
      <c r="GWT8" s="687"/>
      <c r="GWU8" s="687"/>
      <c r="GWV8" s="687"/>
      <c r="GWW8" s="687"/>
      <c r="GWX8" s="687"/>
      <c r="GWY8" s="687"/>
      <c r="GWZ8" s="687"/>
      <c r="GXA8" s="687"/>
      <c r="GXB8" s="687"/>
      <c r="GXC8" s="687"/>
      <c r="GXD8" s="687"/>
      <c r="GXE8" s="687"/>
      <c r="GXF8" s="687"/>
      <c r="GXG8" s="687"/>
      <c r="GXH8" s="687"/>
      <c r="GXI8" s="687"/>
      <c r="GXJ8" s="687"/>
      <c r="GXK8" s="687"/>
      <c r="GXL8" s="687"/>
      <c r="GXM8" s="687"/>
      <c r="GXN8" s="687"/>
      <c r="GXO8" s="687"/>
      <c r="GXP8" s="687"/>
      <c r="GXQ8" s="687"/>
      <c r="GXR8" s="687"/>
      <c r="GXS8" s="687"/>
      <c r="GXT8" s="687"/>
      <c r="GXU8" s="687"/>
      <c r="GXV8" s="687"/>
      <c r="GXW8" s="687"/>
      <c r="GXX8" s="687"/>
      <c r="GXY8" s="687"/>
      <c r="GXZ8" s="687"/>
      <c r="GYA8" s="687"/>
      <c r="GYB8" s="687"/>
      <c r="GYC8" s="687"/>
      <c r="GYD8" s="687"/>
      <c r="GYE8" s="687"/>
      <c r="GYF8" s="687"/>
      <c r="GYG8" s="687"/>
      <c r="GYH8" s="687"/>
      <c r="GYI8" s="687"/>
      <c r="GYJ8" s="687"/>
      <c r="GYK8" s="687"/>
      <c r="GYL8" s="687"/>
      <c r="GYM8" s="687"/>
      <c r="GYN8" s="687"/>
      <c r="GYO8" s="687"/>
      <c r="GYP8" s="687"/>
      <c r="GYQ8" s="687"/>
      <c r="GYR8" s="687"/>
      <c r="GYS8" s="687"/>
      <c r="GYT8" s="687"/>
      <c r="GYU8" s="687"/>
      <c r="GYV8" s="687"/>
      <c r="GYW8" s="687"/>
      <c r="GYX8" s="687"/>
      <c r="GYY8" s="687"/>
      <c r="GYZ8" s="687"/>
      <c r="GZA8" s="687"/>
      <c r="GZB8" s="687"/>
      <c r="GZC8" s="687"/>
      <c r="GZD8" s="687"/>
      <c r="GZE8" s="687"/>
      <c r="GZF8" s="687"/>
      <c r="GZG8" s="687"/>
      <c r="GZH8" s="687"/>
      <c r="GZI8" s="687"/>
      <c r="GZJ8" s="687"/>
      <c r="GZK8" s="687"/>
      <c r="GZL8" s="687"/>
      <c r="GZM8" s="687"/>
      <c r="GZN8" s="687"/>
      <c r="GZO8" s="687"/>
      <c r="GZP8" s="687"/>
      <c r="GZQ8" s="687"/>
      <c r="GZR8" s="687"/>
      <c r="GZS8" s="687"/>
      <c r="GZT8" s="687"/>
      <c r="GZU8" s="687"/>
      <c r="GZV8" s="687"/>
      <c r="GZW8" s="687"/>
      <c r="GZX8" s="687"/>
      <c r="GZY8" s="687"/>
      <c r="GZZ8" s="687"/>
      <c r="HAA8" s="687"/>
      <c r="HAB8" s="687"/>
      <c r="HAC8" s="687"/>
      <c r="HAD8" s="687"/>
      <c r="HAE8" s="687"/>
      <c r="HAF8" s="687"/>
      <c r="HAG8" s="687"/>
      <c r="HAH8" s="687"/>
      <c r="HAI8" s="687"/>
      <c r="HAJ8" s="687"/>
      <c r="HAK8" s="687"/>
      <c r="HAL8" s="687"/>
      <c r="HAM8" s="687"/>
      <c r="HAN8" s="687"/>
      <c r="HAO8" s="687"/>
      <c r="HAP8" s="687"/>
      <c r="HAQ8" s="687"/>
      <c r="HAR8" s="687"/>
      <c r="HAS8" s="687"/>
      <c r="HAT8" s="687"/>
      <c r="HAU8" s="687"/>
      <c r="HAV8" s="687"/>
      <c r="HAW8" s="687"/>
      <c r="HAX8" s="687"/>
      <c r="HAY8" s="687"/>
      <c r="HAZ8" s="687"/>
      <c r="HBA8" s="687"/>
      <c r="HBB8" s="687"/>
      <c r="HBC8" s="687"/>
      <c r="HBD8" s="687"/>
      <c r="HBE8" s="687"/>
      <c r="HBF8" s="687"/>
      <c r="HBG8" s="687"/>
      <c r="HBH8" s="687"/>
      <c r="HBI8" s="687"/>
      <c r="HBJ8" s="687"/>
      <c r="HBK8" s="687"/>
      <c r="HBL8" s="687"/>
      <c r="HBM8" s="687"/>
      <c r="HBN8" s="687"/>
      <c r="HBO8" s="687"/>
      <c r="HBP8" s="687"/>
      <c r="HBQ8" s="687"/>
      <c r="HBR8" s="687"/>
      <c r="HBS8" s="687"/>
      <c r="HBT8" s="687"/>
      <c r="HBU8" s="687"/>
      <c r="HBV8" s="687"/>
      <c r="HBW8" s="687"/>
      <c r="HBX8" s="687"/>
      <c r="HBY8" s="687"/>
      <c r="HBZ8" s="687"/>
      <c r="HCA8" s="687"/>
      <c r="HCB8" s="687"/>
      <c r="HCC8" s="687"/>
      <c r="HCD8" s="687"/>
      <c r="HCE8" s="687"/>
      <c r="HCF8" s="687"/>
      <c r="HCG8" s="687"/>
      <c r="HCH8" s="687"/>
      <c r="HCI8" s="687"/>
      <c r="HCJ8" s="687"/>
      <c r="HCK8" s="687"/>
      <c r="HCL8" s="687"/>
      <c r="HCM8" s="687"/>
      <c r="HCN8" s="687"/>
      <c r="HCO8" s="687"/>
      <c r="HCP8" s="687"/>
      <c r="HCQ8" s="687"/>
      <c r="HCR8" s="687"/>
      <c r="HCS8" s="687"/>
      <c r="HCT8" s="687"/>
      <c r="HCU8" s="687"/>
      <c r="HCV8" s="687"/>
      <c r="HCW8" s="687"/>
      <c r="HCX8" s="687"/>
      <c r="HCY8" s="687"/>
      <c r="HCZ8" s="687"/>
      <c r="HDA8" s="687"/>
      <c r="HDB8" s="687"/>
      <c r="HDC8" s="687"/>
      <c r="HDD8" s="687"/>
      <c r="HDE8" s="687"/>
      <c r="HDF8" s="687"/>
      <c r="HDG8" s="687"/>
      <c r="HDH8" s="687"/>
      <c r="HDI8" s="687"/>
      <c r="HDJ8" s="687"/>
      <c r="HDK8" s="687"/>
      <c r="HDL8" s="687"/>
      <c r="HDM8" s="687"/>
      <c r="HDN8" s="687"/>
      <c r="HDO8" s="687"/>
      <c r="HDP8" s="687"/>
      <c r="HDQ8" s="687"/>
      <c r="HDR8" s="687"/>
      <c r="HDS8" s="687"/>
      <c r="HDT8" s="687"/>
      <c r="HDU8" s="687"/>
      <c r="HDV8" s="687"/>
      <c r="HDW8" s="687"/>
      <c r="HDX8" s="687"/>
      <c r="HDY8" s="687"/>
      <c r="HDZ8" s="687"/>
      <c r="HEA8" s="687"/>
      <c r="HEB8" s="687"/>
      <c r="HEC8" s="687"/>
      <c r="HED8" s="687"/>
      <c r="HEE8" s="687"/>
      <c r="HEF8" s="687"/>
      <c r="HEG8" s="687"/>
      <c r="HEH8" s="687"/>
      <c r="HEI8" s="687"/>
      <c r="HEJ8" s="687"/>
      <c r="HEK8" s="687"/>
      <c r="HEL8" s="687"/>
      <c r="HEM8" s="687"/>
      <c r="HEN8" s="687"/>
      <c r="HEO8" s="687"/>
      <c r="HEP8" s="687"/>
      <c r="HEQ8" s="687"/>
      <c r="HER8" s="687"/>
      <c r="HES8" s="687"/>
      <c r="HET8" s="687"/>
      <c r="HEU8" s="687"/>
      <c r="HEV8" s="687"/>
      <c r="HEW8" s="687"/>
      <c r="HEX8" s="687"/>
      <c r="HEY8" s="687"/>
      <c r="HEZ8" s="687"/>
      <c r="HFA8" s="687"/>
      <c r="HFB8" s="687"/>
      <c r="HFC8" s="687"/>
      <c r="HFD8" s="687"/>
      <c r="HFE8" s="687"/>
      <c r="HFF8" s="687"/>
      <c r="HFG8" s="687"/>
      <c r="HFH8" s="687"/>
      <c r="HFI8" s="687"/>
      <c r="HFJ8" s="687"/>
      <c r="HFK8" s="687"/>
      <c r="HFL8" s="687"/>
      <c r="HFM8" s="687"/>
      <c r="HFN8" s="687"/>
      <c r="HFO8" s="687"/>
      <c r="HFP8" s="687"/>
      <c r="HFQ8" s="687"/>
      <c r="HFR8" s="687"/>
      <c r="HFS8" s="687"/>
      <c r="HFT8" s="687"/>
      <c r="HFU8" s="687"/>
      <c r="HFV8" s="687"/>
      <c r="HFW8" s="687"/>
      <c r="HFX8" s="687"/>
      <c r="HFY8" s="687"/>
      <c r="HFZ8" s="687"/>
      <c r="HGA8" s="687"/>
      <c r="HGB8" s="687"/>
      <c r="HGC8" s="687"/>
      <c r="HGD8" s="687"/>
      <c r="HGE8" s="687"/>
      <c r="HGF8" s="687"/>
      <c r="HGG8" s="687"/>
      <c r="HGH8" s="687"/>
      <c r="HGI8" s="687"/>
      <c r="HGJ8" s="687"/>
      <c r="HGK8" s="687"/>
      <c r="HGL8" s="687"/>
      <c r="HGM8" s="687"/>
      <c r="HGN8" s="687"/>
      <c r="HGO8" s="687"/>
      <c r="HGP8" s="687"/>
      <c r="HGQ8" s="687"/>
      <c r="HGR8" s="687"/>
      <c r="HGS8" s="687"/>
      <c r="HGT8" s="687"/>
      <c r="HGU8" s="687"/>
      <c r="HGV8" s="687"/>
      <c r="HGW8" s="687"/>
      <c r="HGX8" s="687"/>
      <c r="HGY8" s="687"/>
      <c r="HGZ8" s="687"/>
      <c r="HHA8" s="687"/>
      <c r="HHB8" s="687"/>
      <c r="HHC8" s="687"/>
      <c r="HHD8" s="687"/>
      <c r="HHE8" s="687"/>
      <c r="HHF8" s="687"/>
      <c r="HHG8" s="687"/>
      <c r="HHH8" s="687"/>
      <c r="HHI8" s="687"/>
      <c r="HHJ8" s="687"/>
      <c r="HHK8" s="687"/>
      <c r="HHL8" s="687"/>
      <c r="HHM8" s="687"/>
      <c r="HHN8" s="687"/>
      <c r="HHO8" s="687"/>
      <c r="HHP8" s="687"/>
      <c r="HHQ8" s="687"/>
      <c r="HHR8" s="687"/>
      <c r="HHS8" s="687"/>
      <c r="HHT8" s="687"/>
      <c r="HHU8" s="687"/>
      <c r="HHV8" s="687"/>
      <c r="HHW8" s="687"/>
      <c r="HHX8" s="687"/>
      <c r="HHY8" s="687"/>
      <c r="HHZ8" s="687"/>
      <c r="HIA8" s="687"/>
      <c r="HIB8" s="687"/>
      <c r="HIC8" s="687"/>
      <c r="HID8" s="687"/>
      <c r="HIE8" s="687"/>
      <c r="HIF8" s="687"/>
      <c r="HIG8" s="687"/>
      <c r="HIH8" s="687"/>
      <c r="HII8" s="687"/>
      <c r="HIJ8" s="687"/>
      <c r="HIK8" s="687"/>
      <c r="HIL8" s="687"/>
      <c r="HIM8" s="687"/>
      <c r="HIN8" s="687"/>
      <c r="HIO8" s="687"/>
      <c r="HIP8" s="687"/>
      <c r="HIQ8" s="687"/>
      <c r="HIR8" s="687"/>
      <c r="HIS8" s="687"/>
      <c r="HIT8" s="687"/>
      <c r="HIU8" s="687"/>
      <c r="HIV8" s="687"/>
      <c r="HIW8" s="687"/>
      <c r="HIX8" s="687"/>
      <c r="HIY8" s="687"/>
      <c r="HIZ8" s="687"/>
      <c r="HJA8" s="687"/>
      <c r="HJB8" s="687"/>
      <c r="HJC8" s="687"/>
      <c r="HJD8" s="687"/>
      <c r="HJE8" s="687"/>
      <c r="HJF8" s="687"/>
      <c r="HJG8" s="687"/>
      <c r="HJH8" s="687"/>
      <c r="HJI8" s="687"/>
      <c r="HJJ8" s="687"/>
      <c r="HJK8" s="687"/>
      <c r="HJL8" s="687"/>
      <c r="HJM8" s="687"/>
      <c r="HJN8" s="687"/>
      <c r="HJO8" s="687"/>
      <c r="HJP8" s="687"/>
      <c r="HJQ8" s="687"/>
      <c r="HJR8" s="687"/>
      <c r="HJS8" s="687"/>
      <c r="HJT8" s="687"/>
      <c r="HJU8" s="687"/>
      <c r="HJV8" s="687"/>
      <c r="HJW8" s="687"/>
      <c r="HJX8" s="687"/>
      <c r="HJY8" s="687"/>
      <c r="HJZ8" s="687"/>
      <c r="HKA8" s="687"/>
      <c r="HKB8" s="687"/>
      <c r="HKC8" s="687"/>
      <c r="HKD8" s="687"/>
      <c r="HKE8" s="687"/>
      <c r="HKF8" s="687"/>
      <c r="HKG8" s="687"/>
      <c r="HKH8" s="687"/>
      <c r="HKI8" s="687"/>
      <c r="HKJ8" s="687"/>
      <c r="HKK8" s="687"/>
      <c r="HKL8" s="687"/>
      <c r="HKM8" s="687"/>
      <c r="HKN8" s="687"/>
      <c r="HKO8" s="687"/>
      <c r="HKP8" s="687"/>
      <c r="HKQ8" s="687"/>
      <c r="HKR8" s="687"/>
      <c r="HKS8" s="687"/>
      <c r="HKT8" s="687"/>
      <c r="HKU8" s="687"/>
      <c r="HKV8" s="687"/>
      <c r="HKW8" s="687"/>
      <c r="HKX8" s="687"/>
      <c r="HKY8" s="687"/>
      <c r="HKZ8" s="687"/>
      <c r="HLA8" s="687"/>
      <c r="HLB8" s="687"/>
      <c r="HLC8" s="687"/>
      <c r="HLD8" s="687"/>
      <c r="HLE8" s="687"/>
      <c r="HLF8" s="687"/>
      <c r="HLG8" s="687"/>
      <c r="HLH8" s="687"/>
      <c r="HLI8" s="687"/>
      <c r="HLJ8" s="687"/>
      <c r="HLK8" s="687"/>
      <c r="HLL8" s="687"/>
      <c r="HLM8" s="687"/>
      <c r="HLN8" s="687"/>
      <c r="HLO8" s="687"/>
      <c r="HLP8" s="687"/>
      <c r="HLQ8" s="687"/>
      <c r="HLR8" s="687"/>
      <c r="HLS8" s="687"/>
      <c r="HLT8" s="687"/>
      <c r="HLU8" s="687"/>
      <c r="HLV8" s="687"/>
      <c r="HLW8" s="687"/>
      <c r="HLX8" s="687"/>
      <c r="HLY8" s="687"/>
      <c r="HLZ8" s="687"/>
      <c r="HMA8" s="687"/>
      <c r="HMB8" s="687"/>
      <c r="HMC8" s="687"/>
      <c r="HMD8" s="687"/>
      <c r="HME8" s="687"/>
      <c r="HMF8" s="687"/>
      <c r="HMG8" s="687"/>
      <c r="HMH8" s="687"/>
      <c r="HMI8" s="687"/>
      <c r="HMJ8" s="687"/>
      <c r="HMK8" s="687"/>
      <c r="HML8" s="687"/>
      <c r="HMM8" s="687"/>
      <c r="HMN8" s="687"/>
      <c r="HMO8" s="687"/>
      <c r="HMP8" s="687"/>
      <c r="HMQ8" s="687"/>
      <c r="HMR8" s="687"/>
      <c r="HMS8" s="687"/>
      <c r="HMT8" s="687"/>
      <c r="HMU8" s="687"/>
      <c r="HMV8" s="687"/>
      <c r="HMW8" s="687"/>
      <c r="HMX8" s="687"/>
      <c r="HMY8" s="687"/>
      <c r="HMZ8" s="687"/>
      <c r="HNA8" s="687"/>
      <c r="HNB8" s="687"/>
      <c r="HNC8" s="687"/>
      <c r="HND8" s="687"/>
      <c r="HNE8" s="687"/>
      <c r="HNF8" s="687"/>
      <c r="HNG8" s="687"/>
      <c r="HNH8" s="687"/>
      <c r="HNI8" s="687"/>
      <c r="HNJ8" s="687"/>
      <c r="HNK8" s="687"/>
      <c r="HNL8" s="687"/>
      <c r="HNM8" s="687"/>
      <c r="HNN8" s="687"/>
      <c r="HNO8" s="687"/>
      <c r="HNP8" s="687"/>
      <c r="HNQ8" s="687"/>
      <c r="HNR8" s="687"/>
      <c r="HNS8" s="687"/>
      <c r="HNT8" s="687"/>
      <c r="HNU8" s="687"/>
      <c r="HNV8" s="687"/>
      <c r="HNW8" s="687"/>
      <c r="HNX8" s="687"/>
      <c r="HNY8" s="687"/>
      <c r="HNZ8" s="687"/>
      <c r="HOA8" s="687"/>
      <c r="HOB8" s="687"/>
      <c r="HOC8" s="687"/>
      <c r="HOD8" s="687"/>
      <c r="HOE8" s="687"/>
      <c r="HOF8" s="687"/>
      <c r="HOG8" s="687"/>
      <c r="HOH8" s="687"/>
      <c r="HOI8" s="687"/>
      <c r="HOJ8" s="687"/>
      <c r="HOK8" s="687"/>
      <c r="HOL8" s="687"/>
      <c r="HOM8" s="687"/>
      <c r="HON8" s="687"/>
      <c r="HOO8" s="687"/>
      <c r="HOP8" s="687"/>
      <c r="HOQ8" s="687"/>
      <c r="HOR8" s="687"/>
      <c r="HOS8" s="687"/>
      <c r="HOT8" s="687"/>
      <c r="HOU8" s="687"/>
      <c r="HOV8" s="687"/>
      <c r="HOW8" s="687"/>
      <c r="HOX8" s="687"/>
      <c r="HOY8" s="687"/>
      <c r="HOZ8" s="687"/>
      <c r="HPA8" s="687"/>
      <c r="HPB8" s="687"/>
      <c r="HPC8" s="687"/>
      <c r="HPD8" s="687"/>
      <c r="HPE8" s="687"/>
      <c r="HPF8" s="687"/>
      <c r="HPG8" s="687"/>
      <c r="HPH8" s="687"/>
      <c r="HPI8" s="687"/>
      <c r="HPJ8" s="687"/>
      <c r="HPK8" s="687"/>
      <c r="HPL8" s="687"/>
      <c r="HPM8" s="687"/>
      <c r="HPN8" s="687"/>
      <c r="HPO8" s="687"/>
      <c r="HPP8" s="687"/>
      <c r="HPQ8" s="687"/>
      <c r="HPR8" s="687"/>
      <c r="HPS8" s="687"/>
      <c r="HPT8" s="687"/>
      <c r="HPU8" s="687"/>
      <c r="HPV8" s="687"/>
      <c r="HPW8" s="687"/>
      <c r="HPX8" s="687"/>
      <c r="HPY8" s="687"/>
      <c r="HPZ8" s="687"/>
      <c r="HQA8" s="687"/>
      <c r="HQB8" s="687"/>
      <c r="HQC8" s="687"/>
      <c r="HQD8" s="687"/>
      <c r="HQE8" s="687"/>
      <c r="HQF8" s="687"/>
      <c r="HQG8" s="687"/>
      <c r="HQH8" s="687"/>
      <c r="HQI8" s="687"/>
      <c r="HQJ8" s="687"/>
      <c r="HQK8" s="687"/>
      <c r="HQL8" s="687"/>
      <c r="HQM8" s="687"/>
      <c r="HQN8" s="687"/>
      <c r="HQO8" s="687"/>
      <c r="HQP8" s="687"/>
      <c r="HQQ8" s="687"/>
      <c r="HQR8" s="687"/>
      <c r="HQS8" s="687"/>
      <c r="HQT8" s="687"/>
      <c r="HQU8" s="687"/>
      <c r="HQV8" s="687"/>
      <c r="HQW8" s="687"/>
      <c r="HQX8" s="687"/>
      <c r="HQY8" s="687"/>
      <c r="HQZ8" s="687"/>
      <c r="HRA8" s="687"/>
      <c r="HRB8" s="687"/>
      <c r="HRC8" s="687"/>
      <c r="HRD8" s="687"/>
      <c r="HRE8" s="687"/>
      <c r="HRF8" s="687"/>
      <c r="HRG8" s="687"/>
      <c r="HRH8" s="687"/>
      <c r="HRI8" s="687"/>
      <c r="HRJ8" s="687"/>
      <c r="HRK8" s="687"/>
      <c r="HRL8" s="687"/>
      <c r="HRM8" s="687"/>
      <c r="HRN8" s="687"/>
      <c r="HRO8" s="687"/>
      <c r="HRP8" s="687"/>
      <c r="HRQ8" s="687"/>
      <c r="HRR8" s="687"/>
      <c r="HRS8" s="687"/>
      <c r="HRT8" s="687"/>
      <c r="HRU8" s="687"/>
      <c r="HRV8" s="687"/>
      <c r="HRW8" s="687"/>
      <c r="HRX8" s="687"/>
      <c r="HRY8" s="687"/>
      <c r="HRZ8" s="687"/>
      <c r="HSA8" s="687"/>
      <c r="HSB8" s="687"/>
      <c r="HSC8" s="687"/>
      <c r="HSD8" s="687"/>
      <c r="HSE8" s="687"/>
      <c r="HSF8" s="687"/>
      <c r="HSG8" s="687"/>
      <c r="HSH8" s="687"/>
      <c r="HSI8" s="687"/>
      <c r="HSJ8" s="687"/>
      <c r="HSK8" s="687"/>
      <c r="HSL8" s="687"/>
      <c r="HSM8" s="687"/>
      <c r="HSN8" s="687"/>
      <c r="HSO8" s="687"/>
      <c r="HSP8" s="687"/>
      <c r="HSQ8" s="687"/>
      <c r="HSR8" s="687"/>
      <c r="HSS8" s="687"/>
      <c r="HST8" s="687"/>
      <c r="HSU8" s="687"/>
      <c r="HSV8" s="687"/>
      <c r="HSW8" s="687"/>
      <c r="HSX8" s="687"/>
      <c r="HSY8" s="687"/>
      <c r="HSZ8" s="687"/>
      <c r="HTA8" s="687"/>
      <c r="HTB8" s="687"/>
      <c r="HTC8" s="687"/>
      <c r="HTD8" s="687"/>
      <c r="HTE8" s="687"/>
      <c r="HTF8" s="687"/>
      <c r="HTG8" s="687"/>
      <c r="HTH8" s="687"/>
      <c r="HTI8" s="687"/>
      <c r="HTJ8" s="687"/>
      <c r="HTK8" s="687"/>
      <c r="HTL8" s="687"/>
      <c r="HTM8" s="687"/>
      <c r="HTN8" s="687"/>
      <c r="HTO8" s="687"/>
      <c r="HTP8" s="687"/>
      <c r="HTQ8" s="687"/>
      <c r="HTR8" s="687"/>
      <c r="HTS8" s="687"/>
      <c r="HTT8" s="687"/>
      <c r="HTU8" s="687"/>
      <c r="HTV8" s="687"/>
      <c r="HTW8" s="687"/>
      <c r="HTX8" s="687"/>
      <c r="HTY8" s="687"/>
      <c r="HTZ8" s="687"/>
      <c r="HUA8" s="687"/>
      <c r="HUB8" s="687"/>
      <c r="HUC8" s="687"/>
      <c r="HUD8" s="687"/>
      <c r="HUE8" s="687"/>
      <c r="HUF8" s="687"/>
      <c r="HUG8" s="687"/>
      <c r="HUH8" s="687"/>
      <c r="HUI8" s="687"/>
      <c r="HUJ8" s="687"/>
      <c r="HUK8" s="687"/>
      <c r="HUL8" s="687"/>
      <c r="HUM8" s="687"/>
      <c r="HUN8" s="687"/>
      <c r="HUO8" s="687"/>
      <c r="HUP8" s="687"/>
      <c r="HUQ8" s="687"/>
      <c r="HUR8" s="687"/>
      <c r="HUS8" s="687"/>
      <c r="HUT8" s="687"/>
      <c r="HUU8" s="687"/>
      <c r="HUV8" s="687"/>
      <c r="HUW8" s="687"/>
      <c r="HUX8" s="687"/>
      <c r="HUY8" s="687"/>
      <c r="HUZ8" s="687"/>
      <c r="HVA8" s="687"/>
      <c r="HVB8" s="687"/>
      <c r="HVC8" s="687"/>
      <c r="HVD8" s="687"/>
      <c r="HVE8" s="687"/>
      <c r="HVF8" s="687"/>
      <c r="HVG8" s="687"/>
      <c r="HVH8" s="687"/>
      <c r="HVI8" s="687"/>
      <c r="HVJ8" s="687"/>
      <c r="HVK8" s="687"/>
      <c r="HVL8" s="687"/>
      <c r="HVM8" s="687"/>
      <c r="HVN8" s="687"/>
      <c r="HVO8" s="687"/>
      <c r="HVP8" s="687"/>
      <c r="HVQ8" s="687"/>
      <c r="HVR8" s="687"/>
      <c r="HVS8" s="687"/>
      <c r="HVT8" s="687"/>
      <c r="HVU8" s="687"/>
      <c r="HVV8" s="687"/>
      <c r="HVW8" s="687"/>
      <c r="HVX8" s="687"/>
      <c r="HVY8" s="687"/>
      <c r="HVZ8" s="687"/>
      <c r="HWA8" s="687"/>
      <c r="HWB8" s="687"/>
      <c r="HWC8" s="687"/>
      <c r="HWD8" s="687"/>
      <c r="HWE8" s="687"/>
      <c r="HWF8" s="687"/>
      <c r="HWG8" s="687"/>
      <c r="HWH8" s="687"/>
      <c r="HWI8" s="687"/>
      <c r="HWJ8" s="687"/>
      <c r="HWK8" s="687"/>
      <c r="HWL8" s="687"/>
      <c r="HWM8" s="687"/>
      <c r="HWN8" s="687"/>
      <c r="HWO8" s="687"/>
      <c r="HWP8" s="687"/>
      <c r="HWQ8" s="687"/>
      <c r="HWR8" s="687"/>
      <c r="HWS8" s="687"/>
      <c r="HWT8" s="687"/>
      <c r="HWU8" s="687"/>
      <c r="HWV8" s="687"/>
      <c r="HWW8" s="687"/>
      <c r="HWX8" s="687"/>
      <c r="HWY8" s="687"/>
      <c r="HWZ8" s="687"/>
      <c r="HXA8" s="687"/>
      <c r="HXB8" s="687"/>
      <c r="HXC8" s="687"/>
      <c r="HXD8" s="687"/>
      <c r="HXE8" s="687"/>
      <c r="HXF8" s="687"/>
      <c r="HXG8" s="687"/>
      <c r="HXH8" s="687"/>
      <c r="HXI8" s="687"/>
      <c r="HXJ8" s="687"/>
      <c r="HXK8" s="687"/>
      <c r="HXL8" s="687"/>
      <c r="HXM8" s="687"/>
      <c r="HXN8" s="687"/>
      <c r="HXO8" s="687"/>
      <c r="HXP8" s="687"/>
      <c r="HXQ8" s="687"/>
      <c r="HXR8" s="687"/>
      <c r="HXS8" s="687"/>
      <c r="HXT8" s="687"/>
      <c r="HXU8" s="687"/>
      <c r="HXV8" s="687"/>
      <c r="HXW8" s="687"/>
      <c r="HXX8" s="687"/>
      <c r="HXY8" s="687"/>
      <c r="HXZ8" s="687"/>
      <c r="HYA8" s="687"/>
      <c r="HYB8" s="687"/>
      <c r="HYC8" s="687"/>
      <c r="HYD8" s="687"/>
      <c r="HYE8" s="687"/>
      <c r="HYF8" s="687"/>
      <c r="HYG8" s="687"/>
      <c r="HYH8" s="687"/>
      <c r="HYI8" s="687"/>
      <c r="HYJ8" s="687"/>
      <c r="HYK8" s="687"/>
      <c r="HYL8" s="687"/>
      <c r="HYM8" s="687"/>
      <c r="HYN8" s="687"/>
      <c r="HYO8" s="687"/>
      <c r="HYP8" s="687"/>
      <c r="HYQ8" s="687"/>
      <c r="HYR8" s="687"/>
      <c r="HYS8" s="687"/>
      <c r="HYT8" s="687"/>
      <c r="HYU8" s="687"/>
      <c r="HYV8" s="687"/>
      <c r="HYW8" s="687"/>
      <c r="HYX8" s="687"/>
      <c r="HYY8" s="687"/>
      <c r="HYZ8" s="687"/>
      <c r="HZA8" s="687"/>
      <c r="HZB8" s="687"/>
      <c r="HZC8" s="687"/>
      <c r="HZD8" s="687"/>
      <c r="HZE8" s="687"/>
      <c r="HZF8" s="687"/>
      <c r="HZG8" s="687"/>
      <c r="HZH8" s="687"/>
      <c r="HZI8" s="687"/>
      <c r="HZJ8" s="687"/>
      <c r="HZK8" s="687"/>
      <c r="HZL8" s="687"/>
      <c r="HZM8" s="687"/>
      <c r="HZN8" s="687"/>
      <c r="HZO8" s="687"/>
      <c r="HZP8" s="687"/>
      <c r="HZQ8" s="687"/>
      <c r="HZR8" s="687"/>
      <c r="HZS8" s="687"/>
      <c r="HZT8" s="687"/>
      <c r="HZU8" s="687"/>
      <c r="HZV8" s="687"/>
      <c r="HZW8" s="687"/>
      <c r="HZX8" s="687"/>
      <c r="HZY8" s="687"/>
      <c r="HZZ8" s="687"/>
      <c r="IAA8" s="687"/>
      <c r="IAB8" s="687"/>
      <c r="IAC8" s="687"/>
      <c r="IAD8" s="687"/>
      <c r="IAE8" s="687"/>
      <c r="IAF8" s="687"/>
      <c r="IAG8" s="687"/>
      <c r="IAH8" s="687"/>
      <c r="IAI8" s="687"/>
      <c r="IAJ8" s="687"/>
      <c r="IAK8" s="687"/>
      <c r="IAL8" s="687"/>
      <c r="IAM8" s="687"/>
      <c r="IAN8" s="687"/>
      <c r="IAO8" s="687"/>
      <c r="IAP8" s="687"/>
      <c r="IAQ8" s="687"/>
      <c r="IAR8" s="687"/>
      <c r="IAS8" s="687"/>
      <c r="IAT8" s="687"/>
      <c r="IAU8" s="687"/>
      <c r="IAV8" s="687"/>
      <c r="IAW8" s="687"/>
      <c r="IAX8" s="687"/>
      <c r="IAY8" s="687"/>
      <c r="IAZ8" s="687"/>
      <c r="IBA8" s="687"/>
      <c r="IBB8" s="687"/>
      <c r="IBC8" s="687"/>
      <c r="IBD8" s="687"/>
      <c r="IBE8" s="687"/>
      <c r="IBF8" s="687"/>
      <c r="IBG8" s="687"/>
      <c r="IBH8" s="687"/>
      <c r="IBI8" s="687"/>
      <c r="IBJ8" s="687"/>
      <c r="IBK8" s="687"/>
      <c r="IBL8" s="687"/>
      <c r="IBM8" s="687"/>
      <c r="IBN8" s="687"/>
      <c r="IBO8" s="687"/>
      <c r="IBP8" s="687"/>
      <c r="IBQ8" s="687"/>
      <c r="IBR8" s="687"/>
      <c r="IBS8" s="687"/>
      <c r="IBT8" s="687"/>
      <c r="IBU8" s="687"/>
      <c r="IBV8" s="687"/>
      <c r="IBW8" s="687"/>
      <c r="IBX8" s="687"/>
      <c r="IBY8" s="687"/>
      <c r="IBZ8" s="687"/>
      <c r="ICA8" s="687"/>
      <c r="ICB8" s="687"/>
      <c r="ICC8" s="687"/>
      <c r="ICD8" s="687"/>
      <c r="ICE8" s="687"/>
      <c r="ICF8" s="687"/>
      <c r="ICG8" s="687"/>
      <c r="ICH8" s="687"/>
      <c r="ICI8" s="687"/>
      <c r="ICJ8" s="687"/>
      <c r="ICK8" s="687"/>
      <c r="ICL8" s="687"/>
      <c r="ICM8" s="687"/>
      <c r="ICN8" s="687"/>
      <c r="ICO8" s="687"/>
      <c r="ICP8" s="687"/>
      <c r="ICQ8" s="687"/>
      <c r="ICR8" s="687"/>
      <c r="ICS8" s="687"/>
      <c r="ICT8" s="687"/>
      <c r="ICU8" s="687"/>
      <c r="ICV8" s="687"/>
      <c r="ICW8" s="687"/>
      <c r="ICX8" s="687"/>
      <c r="ICY8" s="687"/>
      <c r="ICZ8" s="687"/>
      <c r="IDA8" s="687"/>
      <c r="IDB8" s="687"/>
      <c r="IDC8" s="687"/>
      <c r="IDD8" s="687"/>
      <c r="IDE8" s="687"/>
      <c r="IDF8" s="687"/>
      <c r="IDG8" s="687"/>
      <c r="IDH8" s="687"/>
      <c r="IDI8" s="687"/>
      <c r="IDJ8" s="687"/>
      <c r="IDK8" s="687"/>
      <c r="IDL8" s="687"/>
      <c r="IDM8" s="687"/>
      <c r="IDN8" s="687"/>
      <c r="IDO8" s="687"/>
      <c r="IDP8" s="687"/>
      <c r="IDQ8" s="687"/>
      <c r="IDR8" s="687"/>
      <c r="IDS8" s="687"/>
      <c r="IDT8" s="687"/>
      <c r="IDU8" s="687"/>
      <c r="IDV8" s="687"/>
      <c r="IDW8" s="687"/>
      <c r="IDX8" s="687"/>
      <c r="IDY8" s="687"/>
      <c r="IDZ8" s="687"/>
      <c r="IEA8" s="687"/>
      <c r="IEB8" s="687"/>
      <c r="IEC8" s="687"/>
      <c r="IED8" s="687"/>
      <c r="IEE8" s="687"/>
      <c r="IEF8" s="687"/>
      <c r="IEG8" s="687"/>
      <c r="IEH8" s="687"/>
      <c r="IEI8" s="687"/>
      <c r="IEJ8" s="687"/>
      <c r="IEK8" s="687"/>
      <c r="IEL8" s="687"/>
      <c r="IEM8" s="687"/>
      <c r="IEN8" s="687"/>
      <c r="IEO8" s="687"/>
      <c r="IEP8" s="687"/>
      <c r="IEQ8" s="687"/>
      <c r="IER8" s="687"/>
      <c r="IES8" s="687"/>
      <c r="IET8" s="687"/>
      <c r="IEU8" s="687"/>
      <c r="IEV8" s="687"/>
      <c r="IEW8" s="687"/>
      <c r="IEX8" s="687"/>
      <c r="IEY8" s="687"/>
      <c r="IEZ8" s="687"/>
      <c r="IFA8" s="687"/>
      <c r="IFB8" s="687"/>
      <c r="IFC8" s="687"/>
      <c r="IFD8" s="687"/>
      <c r="IFE8" s="687"/>
      <c r="IFF8" s="687"/>
      <c r="IFG8" s="687"/>
      <c r="IFH8" s="687"/>
      <c r="IFI8" s="687"/>
      <c r="IFJ8" s="687"/>
      <c r="IFK8" s="687"/>
      <c r="IFL8" s="687"/>
      <c r="IFM8" s="687"/>
      <c r="IFN8" s="687"/>
      <c r="IFO8" s="687"/>
      <c r="IFP8" s="687"/>
      <c r="IFQ8" s="687"/>
      <c r="IFR8" s="687"/>
      <c r="IFS8" s="687"/>
      <c r="IFT8" s="687"/>
      <c r="IFU8" s="687"/>
      <c r="IFV8" s="687"/>
      <c r="IFW8" s="687"/>
      <c r="IFX8" s="687"/>
      <c r="IFY8" s="687"/>
      <c r="IFZ8" s="687"/>
      <c r="IGA8" s="687"/>
      <c r="IGB8" s="687"/>
      <c r="IGC8" s="687"/>
      <c r="IGD8" s="687"/>
      <c r="IGE8" s="687"/>
      <c r="IGF8" s="687"/>
      <c r="IGG8" s="687"/>
      <c r="IGH8" s="687"/>
      <c r="IGI8" s="687"/>
      <c r="IGJ8" s="687"/>
      <c r="IGK8" s="687"/>
      <c r="IGL8" s="687"/>
      <c r="IGM8" s="687"/>
      <c r="IGN8" s="687"/>
      <c r="IGO8" s="687"/>
      <c r="IGP8" s="687"/>
      <c r="IGQ8" s="687"/>
      <c r="IGR8" s="687"/>
      <c r="IGS8" s="687"/>
      <c r="IGT8" s="687"/>
      <c r="IGU8" s="687"/>
      <c r="IGV8" s="687"/>
      <c r="IGW8" s="687"/>
      <c r="IGX8" s="687"/>
      <c r="IGY8" s="687"/>
      <c r="IGZ8" s="687"/>
      <c r="IHA8" s="687"/>
      <c r="IHB8" s="687"/>
      <c r="IHC8" s="687"/>
      <c r="IHD8" s="687"/>
      <c r="IHE8" s="687"/>
      <c r="IHF8" s="687"/>
      <c r="IHG8" s="687"/>
      <c r="IHH8" s="687"/>
      <c r="IHI8" s="687"/>
      <c r="IHJ8" s="687"/>
      <c r="IHK8" s="687"/>
      <c r="IHL8" s="687"/>
      <c r="IHM8" s="687"/>
      <c r="IHN8" s="687"/>
      <c r="IHO8" s="687"/>
      <c r="IHP8" s="687"/>
      <c r="IHQ8" s="687"/>
      <c r="IHR8" s="687"/>
      <c r="IHS8" s="687"/>
      <c r="IHT8" s="687"/>
      <c r="IHU8" s="687"/>
      <c r="IHV8" s="687"/>
      <c r="IHW8" s="687"/>
      <c r="IHX8" s="687"/>
      <c r="IHY8" s="687"/>
      <c r="IHZ8" s="687"/>
      <c r="IIA8" s="687"/>
      <c r="IIB8" s="687"/>
      <c r="IIC8" s="687"/>
      <c r="IID8" s="687"/>
      <c r="IIE8" s="687"/>
      <c r="IIF8" s="687"/>
      <c r="IIG8" s="687"/>
      <c r="IIH8" s="687"/>
      <c r="III8" s="687"/>
      <c r="IIJ8" s="687"/>
      <c r="IIK8" s="687"/>
      <c r="IIL8" s="687"/>
      <c r="IIM8" s="687"/>
      <c r="IIN8" s="687"/>
      <c r="IIO8" s="687"/>
      <c r="IIP8" s="687"/>
      <c r="IIQ8" s="687"/>
      <c r="IIR8" s="687"/>
      <c r="IIS8" s="687"/>
      <c r="IIT8" s="687"/>
      <c r="IIU8" s="687"/>
      <c r="IIV8" s="687"/>
      <c r="IIW8" s="687"/>
      <c r="IIX8" s="687"/>
      <c r="IIY8" s="687"/>
      <c r="IIZ8" s="687"/>
      <c r="IJA8" s="687"/>
      <c r="IJB8" s="687"/>
      <c r="IJC8" s="687"/>
      <c r="IJD8" s="687"/>
      <c r="IJE8" s="687"/>
      <c r="IJF8" s="687"/>
      <c r="IJG8" s="687"/>
      <c r="IJH8" s="687"/>
      <c r="IJI8" s="687"/>
      <c r="IJJ8" s="687"/>
      <c r="IJK8" s="687"/>
      <c r="IJL8" s="687"/>
      <c r="IJM8" s="687"/>
      <c r="IJN8" s="687"/>
      <c r="IJO8" s="687"/>
      <c r="IJP8" s="687"/>
      <c r="IJQ8" s="687"/>
      <c r="IJR8" s="687"/>
      <c r="IJS8" s="687"/>
      <c r="IJT8" s="687"/>
      <c r="IJU8" s="687"/>
      <c r="IJV8" s="687"/>
      <c r="IJW8" s="687"/>
      <c r="IJX8" s="687"/>
      <c r="IJY8" s="687"/>
      <c r="IJZ8" s="687"/>
      <c r="IKA8" s="687"/>
      <c r="IKB8" s="687"/>
      <c r="IKC8" s="687"/>
      <c r="IKD8" s="687"/>
      <c r="IKE8" s="687"/>
      <c r="IKF8" s="687"/>
      <c r="IKG8" s="687"/>
      <c r="IKH8" s="687"/>
      <c r="IKI8" s="687"/>
      <c r="IKJ8" s="687"/>
      <c r="IKK8" s="687"/>
      <c r="IKL8" s="687"/>
      <c r="IKM8" s="687"/>
      <c r="IKN8" s="687"/>
      <c r="IKO8" s="687"/>
      <c r="IKP8" s="687"/>
      <c r="IKQ8" s="687"/>
      <c r="IKR8" s="687"/>
      <c r="IKS8" s="687"/>
      <c r="IKT8" s="687"/>
      <c r="IKU8" s="687"/>
      <c r="IKV8" s="687"/>
      <c r="IKW8" s="687"/>
      <c r="IKX8" s="687"/>
      <c r="IKY8" s="687"/>
      <c r="IKZ8" s="687"/>
      <c r="ILA8" s="687"/>
      <c r="ILB8" s="687"/>
      <c r="ILC8" s="687"/>
      <c r="ILD8" s="687"/>
      <c r="ILE8" s="687"/>
      <c r="ILF8" s="687"/>
      <c r="ILG8" s="687"/>
      <c r="ILH8" s="687"/>
      <c r="ILI8" s="687"/>
      <c r="ILJ8" s="687"/>
      <c r="ILK8" s="687"/>
      <c r="ILL8" s="687"/>
      <c r="ILM8" s="687"/>
      <c r="ILN8" s="687"/>
      <c r="ILO8" s="687"/>
      <c r="ILP8" s="687"/>
      <c r="ILQ8" s="687"/>
      <c r="ILR8" s="687"/>
      <c r="ILS8" s="687"/>
      <c r="ILT8" s="687"/>
      <c r="ILU8" s="687"/>
      <c r="ILV8" s="687"/>
      <c r="ILW8" s="687"/>
      <c r="ILX8" s="687"/>
      <c r="ILY8" s="687"/>
      <c r="ILZ8" s="687"/>
      <c r="IMA8" s="687"/>
      <c r="IMB8" s="687"/>
      <c r="IMC8" s="687"/>
      <c r="IMD8" s="687"/>
      <c r="IME8" s="687"/>
      <c r="IMF8" s="687"/>
      <c r="IMG8" s="687"/>
      <c r="IMH8" s="687"/>
      <c r="IMI8" s="687"/>
      <c r="IMJ8" s="687"/>
      <c r="IMK8" s="687"/>
      <c r="IML8" s="687"/>
      <c r="IMM8" s="687"/>
      <c r="IMN8" s="687"/>
      <c r="IMO8" s="687"/>
      <c r="IMP8" s="687"/>
      <c r="IMQ8" s="687"/>
      <c r="IMR8" s="687"/>
      <c r="IMS8" s="687"/>
      <c r="IMT8" s="687"/>
      <c r="IMU8" s="687"/>
      <c r="IMV8" s="687"/>
      <c r="IMW8" s="687"/>
      <c r="IMX8" s="687"/>
      <c r="IMY8" s="687"/>
      <c r="IMZ8" s="687"/>
      <c r="INA8" s="687"/>
      <c r="INB8" s="687"/>
      <c r="INC8" s="687"/>
      <c r="IND8" s="687"/>
      <c r="INE8" s="687"/>
      <c r="INF8" s="687"/>
      <c r="ING8" s="687"/>
      <c r="INH8" s="687"/>
      <c r="INI8" s="687"/>
      <c r="INJ8" s="687"/>
      <c r="INK8" s="687"/>
      <c r="INL8" s="687"/>
      <c r="INM8" s="687"/>
      <c r="INN8" s="687"/>
      <c r="INO8" s="687"/>
      <c r="INP8" s="687"/>
      <c r="INQ8" s="687"/>
      <c r="INR8" s="687"/>
      <c r="INS8" s="687"/>
      <c r="INT8" s="687"/>
      <c r="INU8" s="687"/>
      <c r="INV8" s="687"/>
      <c r="INW8" s="687"/>
      <c r="INX8" s="687"/>
      <c r="INY8" s="687"/>
      <c r="INZ8" s="687"/>
      <c r="IOA8" s="687"/>
      <c r="IOB8" s="687"/>
      <c r="IOC8" s="687"/>
      <c r="IOD8" s="687"/>
      <c r="IOE8" s="687"/>
      <c r="IOF8" s="687"/>
      <c r="IOG8" s="687"/>
      <c r="IOH8" s="687"/>
      <c r="IOI8" s="687"/>
      <c r="IOJ8" s="687"/>
      <c r="IOK8" s="687"/>
      <c r="IOL8" s="687"/>
      <c r="IOM8" s="687"/>
      <c r="ION8" s="687"/>
      <c r="IOO8" s="687"/>
      <c r="IOP8" s="687"/>
      <c r="IOQ8" s="687"/>
      <c r="IOR8" s="687"/>
      <c r="IOS8" s="687"/>
      <c r="IOT8" s="687"/>
      <c r="IOU8" s="687"/>
      <c r="IOV8" s="687"/>
      <c r="IOW8" s="687"/>
      <c r="IOX8" s="687"/>
      <c r="IOY8" s="687"/>
      <c r="IOZ8" s="687"/>
      <c r="IPA8" s="687"/>
      <c r="IPB8" s="687"/>
      <c r="IPC8" s="687"/>
      <c r="IPD8" s="687"/>
      <c r="IPE8" s="687"/>
      <c r="IPF8" s="687"/>
      <c r="IPG8" s="687"/>
      <c r="IPH8" s="687"/>
      <c r="IPI8" s="687"/>
      <c r="IPJ8" s="687"/>
      <c r="IPK8" s="687"/>
      <c r="IPL8" s="687"/>
      <c r="IPM8" s="687"/>
      <c r="IPN8" s="687"/>
      <c r="IPO8" s="687"/>
      <c r="IPP8" s="687"/>
      <c r="IPQ8" s="687"/>
      <c r="IPR8" s="687"/>
      <c r="IPS8" s="687"/>
      <c r="IPT8" s="687"/>
      <c r="IPU8" s="687"/>
      <c r="IPV8" s="687"/>
      <c r="IPW8" s="687"/>
      <c r="IPX8" s="687"/>
      <c r="IPY8" s="687"/>
      <c r="IPZ8" s="687"/>
      <c r="IQA8" s="687"/>
      <c r="IQB8" s="687"/>
      <c r="IQC8" s="687"/>
      <c r="IQD8" s="687"/>
      <c r="IQE8" s="687"/>
      <c r="IQF8" s="687"/>
      <c r="IQG8" s="687"/>
      <c r="IQH8" s="687"/>
      <c r="IQI8" s="687"/>
      <c r="IQJ8" s="687"/>
      <c r="IQK8" s="687"/>
      <c r="IQL8" s="687"/>
      <c r="IQM8" s="687"/>
      <c r="IQN8" s="687"/>
      <c r="IQO8" s="687"/>
      <c r="IQP8" s="687"/>
      <c r="IQQ8" s="687"/>
      <c r="IQR8" s="687"/>
      <c r="IQS8" s="687"/>
      <c r="IQT8" s="687"/>
      <c r="IQU8" s="687"/>
      <c r="IQV8" s="687"/>
      <c r="IQW8" s="687"/>
      <c r="IQX8" s="687"/>
      <c r="IQY8" s="687"/>
      <c r="IQZ8" s="687"/>
      <c r="IRA8" s="687"/>
      <c r="IRB8" s="687"/>
      <c r="IRC8" s="687"/>
      <c r="IRD8" s="687"/>
      <c r="IRE8" s="687"/>
      <c r="IRF8" s="687"/>
      <c r="IRG8" s="687"/>
      <c r="IRH8" s="687"/>
      <c r="IRI8" s="687"/>
      <c r="IRJ8" s="687"/>
      <c r="IRK8" s="687"/>
      <c r="IRL8" s="687"/>
      <c r="IRM8" s="687"/>
      <c r="IRN8" s="687"/>
      <c r="IRO8" s="687"/>
      <c r="IRP8" s="687"/>
      <c r="IRQ8" s="687"/>
      <c r="IRR8" s="687"/>
      <c r="IRS8" s="687"/>
      <c r="IRT8" s="687"/>
      <c r="IRU8" s="687"/>
      <c r="IRV8" s="687"/>
      <c r="IRW8" s="687"/>
      <c r="IRX8" s="687"/>
      <c r="IRY8" s="687"/>
      <c r="IRZ8" s="687"/>
      <c r="ISA8" s="687"/>
      <c r="ISB8" s="687"/>
      <c r="ISC8" s="687"/>
      <c r="ISD8" s="687"/>
      <c r="ISE8" s="687"/>
      <c r="ISF8" s="687"/>
      <c r="ISG8" s="687"/>
      <c r="ISH8" s="687"/>
      <c r="ISI8" s="687"/>
      <c r="ISJ8" s="687"/>
      <c r="ISK8" s="687"/>
      <c r="ISL8" s="687"/>
      <c r="ISM8" s="687"/>
      <c r="ISN8" s="687"/>
      <c r="ISO8" s="687"/>
      <c r="ISP8" s="687"/>
      <c r="ISQ8" s="687"/>
      <c r="ISR8" s="687"/>
      <c r="ISS8" s="687"/>
      <c r="IST8" s="687"/>
      <c r="ISU8" s="687"/>
      <c r="ISV8" s="687"/>
      <c r="ISW8" s="687"/>
      <c r="ISX8" s="687"/>
      <c r="ISY8" s="687"/>
      <c r="ISZ8" s="687"/>
      <c r="ITA8" s="687"/>
      <c r="ITB8" s="687"/>
      <c r="ITC8" s="687"/>
      <c r="ITD8" s="687"/>
      <c r="ITE8" s="687"/>
      <c r="ITF8" s="687"/>
      <c r="ITG8" s="687"/>
      <c r="ITH8" s="687"/>
      <c r="ITI8" s="687"/>
      <c r="ITJ8" s="687"/>
      <c r="ITK8" s="687"/>
      <c r="ITL8" s="687"/>
      <c r="ITM8" s="687"/>
      <c r="ITN8" s="687"/>
      <c r="ITO8" s="687"/>
      <c r="ITP8" s="687"/>
      <c r="ITQ8" s="687"/>
      <c r="ITR8" s="687"/>
      <c r="ITS8" s="687"/>
      <c r="ITT8" s="687"/>
      <c r="ITU8" s="687"/>
      <c r="ITV8" s="687"/>
      <c r="ITW8" s="687"/>
      <c r="ITX8" s="687"/>
      <c r="ITY8" s="687"/>
      <c r="ITZ8" s="687"/>
      <c r="IUA8" s="687"/>
      <c r="IUB8" s="687"/>
      <c r="IUC8" s="687"/>
      <c r="IUD8" s="687"/>
      <c r="IUE8" s="687"/>
      <c r="IUF8" s="687"/>
      <c r="IUG8" s="687"/>
      <c r="IUH8" s="687"/>
      <c r="IUI8" s="687"/>
      <c r="IUJ8" s="687"/>
      <c r="IUK8" s="687"/>
      <c r="IUL8" s="687"/>
      <c r="IUM8" s="687"/>
      <c r="IUN8" s="687"/>
      <c r="IUO8" s="687"/>
      <c r="IUP8" s="687"/>
      <c r="IUQ8" s="687"/>
      <c r="IUR8" s="687"/>
      <c r="IUS8" s="687"/>
      <c r="IUT8" s="687"/>
      <c r="IUU8" s="687"/>
      <c r="IUV8" s="687"/>
      <c r="IUW8" s="687"/>
      <c r="IUX8" s="687"/>
      <c r="IUY8" s="687"/>
      <c r="IUZ8" s="687"/>
      <c r="IVA8" s="687"/>
      <c r="IVB8" s="687"/>
      <c r="IVC8" s="687"/>
      <c r="IVD8" s="687"/>
      <c r="IVE8" s="687"/>
      <c r="IVF8" s="687"/>
      <c r="IVG8" s="687"/>
      <c r="IVH8" s="687"/>
      <c r="IVI8" s="687"/>
      <c r="IVJ8" s="687"/>
      <c r="IVK8" s="687"/>
      <c r="IVL8" s="687"/>
      <c r="IVM8" s="687"/>
      <c r="IVN8" s="687"/>
      <c r="IVO8" s="687"/>
      <c r="IVP8" s="687"/>
      <c r="IVQ8" s="687"/>
      <c r="IVR8" s="687"/>
      <c r="IVS8" s="687"/>
      <c r="IVT8" s="687"/>
      <c r="IVU8" s="687"/>
      <c r="IVV8" s="687"/>
      <c r="IVW8" s="687"/>
      <c r="IVX8" s="687"/>
      <c r="IVY8" s="687"/>
      <c r="IVZ8" s="687"/>
      <c r="IWA8" s="687"/>
      <c r="IWB8" s="687"/>
      <c r="IWC8" s="687"/>
      <c r="IWD8" s="687"/>
      <c r="IWE8" s="687"/>
      <c r="IWF8" s="687"/>
      <c r="IWG8" s="687"/>
      <c r="IWH8" s="687"/>
      <c r="IWI8" s="687"/>
      <c r="IWJ8" s="687"/>
      <c r="IWK8" s="687"/>
      <c r="IWL8" s="687"/>
      <c r="IWM8" s="687"/>
      <c r="IWN8" s="687"/>
      <c r="IWO8" s="687"/>
      <c r="IWP8" s="687"/>
      <c r="IWQ8" s="687"/>
      <c r="IWR8" s="687"/>
      <c r="IWS8" s="687"/>
      <c r="IWT8" s="687"/>
      <c r="IWU8" s="687"/>
      <c r="IWV8" s="687"/>
      <c r="IWW8" s="687"/>
      <c r="IWX8" s="687"/>
      <c r="IWY8" s="687"/>
      <c r="IWZ8" s="687"/>
      <c r="IXA8" s="687"/>
      <c r="IXB8" s="687"/>
      <c r="IXC8" s="687"/>
      <c r="IXD8" s="687"/>
      <c r="IXE8" s="687"/>
      <c r="IXF8" s="687"/>
      <c r="IXG8" s="687"/>
      <c r="IXH8" s="687"/>
      <c r="IXI8" s="687"/>
      <c r="IXJ8" s="687"/>
      <c r="IXK8" s="687"/>
      <c r="IXL8" s="687"/>
      <c r="IXM8" s="687"/>
      <c r="IXN8" s="687"/>
      <c r="IXO8" s="687"/>
      <c r="IXP8" s="687"/>
      <c r="IXQ8" s="687"/>
      <c r="IXR8" s="687"/>
      <c r="IXS8" s="687"/>
      <c r="IXT8" s="687"/>
      <c r="IXU8" s="687"/>
      <c r="IXV8" s="687"/>
      <c r="IXW8" s="687"/>
      <c r="IXX8" s="687"/>
      <c r="IXY8" s="687"/>
      <c r="IXZ8" s="687"/>
      <c r="IYA8" s="687"/>
      <c r="IYB8" s="687"/>
      <c r="IYC8" s="687"/>
      <c r="IYD8" s="687"/>
      <c r="IYE8" s="687"/>
      <c r="IYF8" s="687"/>
      <c r="IYG8" s="687"/>
      <c r="IYH8" s="687"/>
      <c r="IYI8" s="687"/>
      <c r="IYJ8" s="687"/>
      <c r="IYK8" s="687"/>
      <c r="IYL8" s="687"/>
      <c r="IYM8" s="687"/>
      <c r="IYN8" s="687"/>
      <c r="IYO8" s="687"/>
      <c r="IYP8" s="687"/>
      <c r="IYQ8" s="687"/>
      <c r="IYR8" s="687"/>
      <c r="IYS8" s="687"/>
      <c r="IYT8" s="687"/>
      <c r="IYU8" s="687"/>
      <c r="IYV8" s="687"/>
      <c r="IYW8" s="687"/>
      <c r="IYX8" s="687"/>
      <c r="IYY8" s="687"/>
      <c r="IYZ8" s="687"/>
      <c r="IZA8" s="687"/>
      <c r="IZB8" s="687"/>
      <c r="IZC8" s="687"/>
      <c r="IZD8" s="687"/>
      <c r="IZE8" s="687"/>
      <c r="IZF8" s="687"/>
      <c r="IZG8" s="687"/>
      <c r="IZH8" s="687"/>
      <c r="IZI8" s="687"/>
      <c r="IZJ8" s="687"/>
      <c r="IZK8" s="687"/>
      <c r="IZL8" s="687"/>
      <c r="IZM8" s="687"/>
      <c r="IZN8" s="687"/>
      <c r="IZO8" s="687"/>
      <c r="IZP8" s="687"/>
      <c r="IZQ8" s="687"/>
      <c r="IZR8" s="687"/>
      <c r="IZS8" s="687"/>
      <c r="IZT8" s="687"/>
      <c r="IZU8" s="687"/>
      <c r="IZV8" s="687"/>
      <c r="IZW8" s="687"/>
      <c r="IZX8" s="687"/>
      <c r="IZY8" s="687"/>
      <c r="IZZ8" s="687"/>
      <c r="JAA8" s="687"/>
      <c r="JAB8" s="687"/>
      <c r="JAC8" s="687"/>
      <c r="JAD8" s="687"/>
      <c r="JAE8" s="687"/>
      <c r="JAF8" s="687"/>
      <c r="JAG8" s="687"/>
      <c r="JAH8" s="687"/>
      <c r="JAI8" s="687"/>
      <c r="JAJ8" s="687"/>
      <c r="JAK8" s="687"/>
      <c r="JAL8" s="687"/>
      <c r="JAM8" s="687"/>
      <c r="JAN8" s="687"/>
      <c r="JAO8" s="687"/>
      <c r="JAP8" s="687"/>
      <c r="JAQ8" s="687"/>
      <c r="JAR8" s="687"/>
      <c r="JAS8" s="687"/>
      <c r="JAT8" s="687"/>
      <c r="JAU8" s="687"/>
      <c r="JAV8" s="687"/>
      <c r="JAW8" s="687"/>
      <c r="JAX8" s="687"/>
      <c r="JAY8" s="687"/>
      <c r="JAZ8" s="687"/>
      <c r="JBA8" s="687"/>
      <c r="JBB8" s="687"/>
      <c r="JBC8" s="687"/>
      <c r="JBD8" s="687"/>
      <c r="JBE8" s="687"/>
      <c r="JBF8" s="687"/>
      <c r="JBG8" s="687"/>
      <c r="JBH8" s="687"/>
      <c r="JBI8" s="687"/>
      <c r="JBJ8" s="687"/>
      <c r="JBK8" s="687"/>
      <c r="JBL8" s="687"/>
      <c r="JBM8" s="687"/>
      <c r="JBN8" s="687"/>
      <c r="JBO8" s="687"/>
      <c r="JBP8" s="687"/>
      <c r="JBQ8" s="687"/>
      <c r="JBR8" s="687"/>
      <c r="JBS8" s="687"/>
      <c r="JBT8" s="687"/>
      <c r="JBU8" s="687"/>
      <c r="JBV8" s="687"/>
      <c r="JBW8" s="687"/>
      <c r="JBX8" s="687"/>
      <c r="JBY8" s="687"/>
      <c r="JBZ8" s="687"/>
      <c r="JCA8" s="687"/>
      <c r="JCB8" s="687"/>
      <c r="JCC8" s="687"/>
      <c r="JCD8" s="687"/>
      <c r="JCE8" s="687"/>
      <c r="JCF8" s="687"/>
      <c r="JCG8" s="687"/>
      <c r="JCH8" s="687"/>
      <c r="JCI8" s="687"/>
      <c r="JCJ8" s="687"/>
      <c r="JCK8" s="687"/>
      <c r="JCL8" s="687"/>
      <c r="JCM8" s="687"/>
      <c r="JCN8" s="687"/>
      <c r="JCO8" s="687"/>
      <c r="JCP8" s="687"/>
      <c r="JCQ8" s="687"/>
      <c r="JCR8" s="687"/>
      <c r="JCS8" s="687"/>
      <c r="JCT8" s="687"/>
      <c r="JCU8" s="687"/>
      <c r="JCV8" s="687"/>
      <c r="JCW8" s="687"/>
      <c r="JCX8" s="687"/>
      <c r="JCY8" s="687"/>
      <c r="JCZ8" s="687"/>
      <c r="JDA8" s="687"/>
      <c r="JDB8" s="687"/>
      <c r="JDC8" s="687"/>
      <c r="JDD8" s="687"/>
      <c r="JDE8" s="687"/>
      <c r="JDF8" s="687"/>
      <c r="JDG8" s="687"/>
      <c r="JDH8" s="687"/>
      <c r="JDI8" s="687"/>
      <c r="JDJ8" s="687"/>
      <c r="JDK8" s="687"/>
      <c r="JDL8" s="687"/>
      <c r="JDM8" s="687"/>
      <c r="JDN8" s="687"/>
      <c r="JDO8" s="687"/>
      <c r="JDP8" s="687"/>
      <c r="JDQ8" s="687"/>
      <c r="JDR8" s="687"/>
      <c r="JDS8" s="687"/>
      <c r="JDT8" s="687"/>
      <c r="JDU8" s="687"/>
      <c r="JDV8" s="687"/>
      <c r="JDW8" s="687"/>
      <c r="JDX8" s="687"/>
      <c r="JDY8" s="687"/>
      <c r="JDZ8" s="687"/>
      <c r="JEA8" s="687"/>
      <c r="JEB8" s="687"/>
      <c r="JEC8" s="687"/>
      <c r="JED8" s="687"/>
      <c r="JEE8" s="687"/>
      <c r="JEF8" s="687"/>
      <c r="JEG8" s="687"/>
      <c r="JEH8" s="687"/>
      <c r="JEI8" s="687"/>
      <c r="JEJ8" s="687"/>
      <c r="JEK8" s="687"/>
      <c r="JEL8" s="687"/>
      <c r="JEM8" s="687"/>
      <c r="JEN8" s="687"/>
      <c r="JEO8" s="687"/>
      <c r="JEP8" s="687"/>
      <c r="JEQ8" s="687"/>
      <c r="JER8" s="687"/>
      <c r="JES8" s="687"/>
      <c r="JET8" s="687"/>
      <c r="JEU8" s="687"/>
      <c r="JEV8" s="687"/>
      <c r="JEW8" s="687"/>
      <c r="JEX8" s="687"/>
      <c r="JEY8" s="687"/>
      <c r="JEZ8" s="687"/>
      <c r="JFA8" s="687"/>
      <c r="JFB8" s="687"/>
      <c r="JFC8" s="687"/>
      <c r="JFD8" s="687"/>
      <c r="JFE8" s="687"/>
      <c r="JFF8" s="687"/>
      <c r="JFG8" s="687"/>
      <c r="JFH8" s="687"/>
      <c r="JFI8" s="687"/>
      <c r="JFJ8" s="687"/>
      <c r="JFK8" s="687"/>
      <c r="JFL8" s="687"/>
      <c r="JFM8" s="687"/>
      <c r="JFN8" s="687"/>
      <c r="JFO8" s="687"/>
      <c r="JFP8" s="687"/>
      <c r="JFQ8" s="687"/>
      <c r="JFR8" s="687"/>
      <c r="JFS8" s="687"/>
      <c r="JFT8" s="687"/>
      <c r="JFU8" s="687"/>
      <c r="JFV8" s="687"/>
      <c r="JFW8" s="687"/>
      <c r="JFX8" s="687"/>
      <c r="JFY8" s="687"/>
      <c r="JFZ8" s="687"/>
      <c r="JGA8" s="687"/>
      <c r="JGB8" s="687"/>
      <c r="JGC8" s="687"/>
      <c r="JGD8" s="687"/>
      <c r="JGE8" s="687"/>
      <c r="JGF8" s="687"/>
      <c r="JGG8" s="687"/>
      <c r="JGH8" s="687"/>
      <c r="JGI8" s="687"/>
      <c r="JGJ8" s="687"/>
      <c r="JGK8" s="687"/>
      <c r="JGL8" s="687"/>
      <c r="JGM8" s="687"/>
      <c r="JGN8" s="687"/>
      <c r="JGO8" s="687"/>
      <c r="JGP8" s="687"/>
      <c r="JGQ8" s="687"/>
      <c r="JGR8" s="687"/>
      <c r="JGS8" s="687"/>
      <c r="JGT8" s="687"/>
      <c r="JGU8" s="687"/>
      <c r="JGV8" s="687"/>
      <c r="JGW8" s="687"/>
      <c r="JGX8" s="687"/>
      <c r="JGY8" s="687"/>
      <c r="JGZ8" s="687"/>
      <c r="JHA8" s="687"/>
      <c r="JHB8" s="687"/>
      <c r="JHC8" s="687"/>
      <c r="JHD8" s="687"/>
      <c r="JHE8" s="687"/>
      <c r="JHF8" s="687"/>
      <c r="JHG8" s="687"/>
      <c r="JHH8" s="687"/>
      <c r="JHI8" s="687"/>
      <c r="JHJ8" s="687"/>
      <c r="JHK8" s="687"/>
      <c r="JHL8" s="687"/>
      <c r="JHM8" s="687"/>
      <c r="JHN8" s="687"/>
      <c r="JHO8" s="687"/>
      <c r="JHP8" s="687"/>
      <c r="JHQ8" s="687"/>
      <c r="JHR8" s="687"/>
      <c r="JHS8" s="687"/>
      <c r="JHT8" s="687"/>
      <c r="JHU8" s="687"/>
      <c r="JHV8" s="687"/>
      <c r="JHW8" s="687"/>
      <c r="JHX8" s="687"/>
      <c r="JHY8" s="687"/>
      <c r="JHZ8" s="687"/>
      <c r="JIA8" s="687"/>
      <c r="JIB8" s="687"/>
      <c r="JIC8" s="687"/>
      <c r="JID8" s="687"/>
      <c r="JIE8" s="687"/>
      <c r="JIF8" s="687"/>
      <c r="JIG8" s="687"/>
      <c r="JIH8" s="687"/>
      <c r="JII8" s="687"/>
      <c r="JIJ8" s="687"/>
      <c r="JIK8" s="687"/>
      <c r="JIL8" s="687"/>
      <c r="JIM8" s="687"/>
      <c r="JIN8" s="687"/>
      <c r="JIO8" s="687"/>
      <c r="JIP8" s="687"/>
      <c r="JIQ8" s="687"/>
      <c r="JIR8" s="687"/>
      <c r="JIS8" s="687"/>
      <c r="JIT8" s="687"/>
      <c r="JIU8" s="687"/>
      <c r="JIV8" s="687"/>
      <c r="JIW8" s="687"/>
      <c r="JIX8" s="687"/>
      <c r="JIY8" s="687"/>
      <c r="JIZ8" s="687"/>
      <c r="JJA8" s="687"/>
      <c r="JJB8" s="687"/>
      <c r="JJC8" s="687"/>
      <c r="JJD8" s="687"/>
      <c r="JJE8" s="687"/>
      <c r="JJF8" s="687"/>
      <c r="JJG8" s="687"/>
      <c r="JJH8" s="687"/>
      <c r="JJI8" s="687"/>
      <c r="JJJ8" s="687"/>
      <c r="JJK8" s="687"/>
      <c r="JJL8" s="687"/>
      <c r="JJM8" s="687"/>
      <c r="JJN8" s="687"/>
      <c r="JJO8" s="687"/>
      <c r="JJP8" s="687"/>
      <c r="JJQ8" s="687"/>
      <c r="JJR8" s="687"/>
      <c r="JJS8" s="687"/>
      <c r="JJT8" s="687"/>
      <c r="JJU8" s="687"/>
      <c r="JJV8" s="687"/>
      <c r="JJW8" s="687"/>
      <c r="JJX8" s="687"/>
      <c r="JJY8" s="687"/>
      <c r="JJZ8" s="687"/>
      <c r="JKA8" s="687"/>
      <c r="JKB8" s="687"/>
      <c r="JKC8" s="687"/>
      <c r="JKD8" s="687"/>
      <c r="JKE8" s="687"/>
      <c r="JKF8" s="687"/>
      <c r="JKG8" s="687"/>
      <c r="JKH8" s="687"/>
      <c r="JKI8" s="687"/>
      <c r="JKJ8" s="687"/>
      <c r="JKK8" s="687"/>
      <c r="JKL8" s="687"/>
      <c r="JKM8" s="687"/>
      <c r="JKN8" s="687"/>
      <c r="JKO8" s="687"/>
      <c r="JKP8" s="687"/>
      <c r="JKQ8" s="687"/>
      <c r="JKR8" s="687"/>
      <c r="JKS8" s="687"/>
      <c r="JKT8" s="687"/>
      <c r="JKU8" s="687"/>
      <c r="JKV8" s="687"/>
      <c r="JKW8" s="687"/>
      <c r="JKX8" s="687"/>
      <c r="JKY8" s="687"/>
      <c r="JKZ8" s="687"/>
      <c r="JLA8" s="687"/>
      <c r="JLB8" s="687"/>
      <c r="JLC8" s="687"/>
      <c r="JLD8" s="687"/>
      <c r="JLE8" s="687"/>
      <c r="JLF8" s="687"/>
      <c r="JLG8" s="687"/>
      <c r="JLH8" s="687"/>
      <c r="JLI8" s="687"/>
      <c r="JLJ8" s="687"/>
      <c r="JLK8" s="687"/>
      <c r="JLL8" s="687"/>
      <c r="JLM8" s="687"/>
      <c r="JLN8" s="687"/>
      <c r="JLO8" s="687"/>
      <c r="JLP8" s="687"/>
      <c r="JLQ8" s="687"/>
      <c r="JLR8" s="687"/>
      <c r="JLS8" s="687"/>
      <c r="JLT8" s="687"/>
      <c r="JLU8" s="687"/>
      <c r="JLV8" s="687"/>
      <c r="JLW8" s="687"/>
      <c r="JLX8" s="687"/>
      <c r="JLY8" s="687"/>
      <c r="JLZ8" s="687"/>
      <c r="JMA8" s="687"/>
      <c r="JMB8" s="687"/>
      <c r="JMC8" s="687"/>
      <c r="JMD8" s="687"/>
      <c r="JME8" s="687"/>
      <c r="JMF8" s="687"/>
      <c r="JMG8" s="687"/>
      <c r="JMH8" s="687"/>
      <c r="JMI8" s="687"/>
      <c r="JMJ8" s="687"/>
      <c r="JMK8" s="687"/>
      <c r="JML8" s="687"/>
      <c r="JMM8" s="687"/>
      <c r="JMN8" s="687"/>
      <c r="JMO8" s="687"/>
      <c r="JMP8" s="687"/>
      <c r="JMQ8" s="687"/>
      <c r="JMR8" s="687"/>
      <c r="JMS8" s="687"/>
      <c r="JMT8" s="687"/>
      <c r="JMU8" s="687"/>
      <c r="JMV8" s="687"/>
      <c r="JMW8" s="687"/>
      <c r="JMX8" s="687"/>
      <c r="JMY8" s="687"/>
      <c r="JMZ8" s="687"/>
      <c r="JNA8" s="687"/>
      <c r="JNB8" s="687"/>
      <c r="JNC8" s="687"/>
      <c r="JND8" s="687"/>
      <c r="JNE8" s="687"/>
      <c r="JNF8" s="687"/>
      <c r="JNG8" s="687"/>
      <c r="JNH8" s="687"/>
      <c r="JNI8" s="687"/>
      <c r="JNJ8" s="687"/>
      <c r="JNK8" s="687"/>
      <c r="JNL8" s="687"/>
      <c r="JNM8" s="687"/>
      <c r="JNN8" s="687"/>
      <c r="JNO8" s="687"/>
      <c r="JNP8" s="687"/>
      <c r="JNQ8" s="687"/>
      <c r="JNR8" s="687"/>
      <c r="JNS8" s="687"/>
      <c r="JNT8" s="687"/>
      <c r="JNU8" s="687"/>
      <c r="JNV8" s="687"/>
      <c r="JNW8" s="687"/>
      <c r="JNX8" s="687"/>
      <c r="JNY8" s="687"/>
      <c r="JNZ8" s="687"/>
      <c r="JOA8" s="687"/>
      <c r="JOB8" s="687"/>
      <c r="JOC8" s="687"/>
      <c r="JOD8" s="687"/>
      <c r="JOE8" s="687"/>
      <c r="JOF8" s="687"/>
      <c r="JOG8" s="687"/>
      <c r="JOH8" s="687"/>
      <c r="JOI8" s="687"/>
      <c r="JOJ8" s="687"/>
      <c r="JOK8" s="687"/>
      <c r="JOL8" s="687"/>
      <c r="JOM8" s="687"/>
      <c r="JON8" s="687"/>
      <c r="JOO8" s="687"/>
      <c r="JOP8" s="687"/>
      <c r="JOQ8" s="687"/>
      <c r="JOR8" s="687"/>
      <c r="JOS8" s="687"/>
      <c r="JOT8" s="687"/>
      <c r="JOU8" s="687"/>
      <c r="JOV8" s="687"/>
      <c r="JOW8" s="687"/>
      <c r="JOX8" s="687"/>
      <c r="JOY8" s="687"/>
      <c r="JOZ8" s="687"/>
      <c r="JPA8" s="687"/>
      <c r="JPB8" s="687"/>
      <c r="JPC8" s="687"/>
      <c r="JPD8" s="687"/>
      <c r="JPE8" s="687"/>
      <c r="JPF8" s="687"/>
      <c r="JPG8" s="687"/>
      <c r="JPH8" s="687"/>
      <c r="JPI8" s="687"/>
      <c r="JPJ8" s="687"/>
      <c r="JPK8" s="687"/>
      <c r="JPL8" s="687"/>
      <c r="JPM8" s="687"/>
      <c r="JPN8" s="687"/>
      <c r="JPO8" s="687"/>
      <c r="JPP8" s="687"/>
      <c r="JPQ8" s="687"/>
      <c r="JPR8" s="687"/>
      <c r="JPS8" s="687"/>
      <c r="JPT8" s="687"/>
      <c r="JPU8" s="687"/>
      <c r="JPV8" s="687"/>
      <c r="JPW8" s="687"/>
      <c r="JPX8" s="687"/>
      <c r="JPY8" s="687"/>
      <c r="JPZ8" s="687"/>
      <c r="JQA8" s="687"/>
      <c r="JQB8" s="687"/>
      <c r="JQC8" s="687"/>
      <c r="JQD8" s="687"/>
      <c r="JQE8" s="687"/>
      <c r="JQF8" s="687"/>
      <c r="JQG8" s="687"/>
      <c r="JQH8" s="687"/>
      <c r="JQI8" s="687"/>
      <c r="JQJ8" s="687"/>
      <c r="JQK8" s="687"/>
      <c r="JQL8" s="687"/>
      <c r="JQM8" s="687"/>
      <c r="JQN8" s="687"/>
      <c r="JQO8" s="687"/>
      <c r="JQP8" s="687"/>
      <c r="JQQ8" s="687"/>
      <c r="JQR8" s="687"/>
      <c r="JQS8" s="687"/>
      <c r="JQT8" s="687"/>
      <c r="JQU8" s="687"/>
      <c r="JQV8" s="687"/>
      <c r="JQW8" s="687"/>
      <c r="JQX8" s="687"/>
      <c r="JQY8" s="687"/>
      <c r="JQZ8" s="687"/>
      <c r="JRA8" s="687"/>
      <c r="JRB8" s="687"/>
      <c r="JRC8" s="687"/>
      <c r="JRD8" s="687"/>
      <c r="JRE8" s="687"/>
      <c r="JRF8" s="687"/>
      <c r="JRG8" s="687"/>
      <c r="JRH8" s="687"/>
      <c r="JRI8" s="687"/>
      <c r="JRJ8" s="687"/>
      <c r="JRK8" s="687"/>
      <c r="JRL8" s="687"/>
      <c r="JRM8" s="687"/>
      <c r="JRN8" s="687"/>
      <c r="JRO8" s="687"/>
      <c r="JRP8" s="687"/>
      <c r="JRQ8" s="687"/>
      <c r="JRR8" s="687"/>
      <c r="JRS8" s="687"/>
      <c r="JRT8" s="687"/>
      <c r="JRU8" s="687"/>
      <c r="JRV8" s="687"/>
      <c r="JRW8" s="687"/>
      <c r="JRX8" s="687"/>
      <c r="JRY8" s="687"/>
      <c r="JRZ8" s="687"/>
      <c r="JSA8" s="687"/>
      <c r="JSB8" s="687"/>
      <c r="JSC8" s="687"/>
      <c r="JSD8" s="687"/>
      <c r="JSE8" s="687"/>
      <c r="JSF8" s="687"/>
      <c r="JSG8" s="687"/>
      <c r="JSH8" s="687"/>
      <c r="JSI8" s="687"/>
      <c r="JSJ8" s="687"/>
      <c r="JSK8" s="687"/>
      <c r="JSL8" s="687"/>
      <c r="JSM8" s="687"/>
      <c r="JSN8" s="687"/>
      <c r="JSO8" s="687"/>
      <c r="JSP8" s="687"/>
      <c r="JSQ8" s="687"/>
      <c r="JSR8" s="687"/>
      <c r="JSS8" s="687"/>
      <c r="JST8" s="687"/>
      <c r="JSU8" s="687"/>
      <c r="JSV8" s="687"/>
      <c r="JSW8" s="687"/>
      <c r="JSX8" s="687"/>
      <c r="JSY8" s="687"/>
      <c r="JSZ8" s="687"/>
      <c r="JTA8" s="687"/>
      <c r="JTB8" s="687"/>
      <c r="JTC8" s="687"/>
      <c r="JTD8" s="687"/>
      <c r="JTE8" s="687"/>
      <c r="JTF8" s="687"/>
      <c r="JTG8" s="687"/>
      <c r="JTH8" s="687"/>
      <c r="JTI8" s="687"/>
      <c r="JTJ8" s="687"/>
      <c r="JTK8" s="687"/>
      <c r="JTL8" s="687"/>
      <c r="JTM8" s="687"/>
      <c r="JTN8" s="687"/>
      <c r="JTO8" s="687"/>
      <c r="JTP8" s="687"/>
      <c r="JTQ8" s="687"/>
      <c r="JTR8" s="687"/>
      <c r="JTS8" s="687"/>
      <c r="JTT8" s="687"/>
      <c r="JTU8" s="687"/>
      <c r="JTV8" s="687"/>
      <c r="JTW8" s="687"/>
      <c r="JTX8" s="687"/>
      <c r="JTY8" s="687"/>
      <c r="JTZ8" s="687"/>
      <c r="JUA8" s="687"/>
      <c r="JUB8" s="687"/>
      <c r="JUC8" s="687"/>
      <c r="JUD8" s="687"/>
      <c r="JUE8" s="687"/>
      <c r="JUF8" s="687"/>
      <c r="JUG8" s="687"/>
      <c r="JUH8" s="687"/>
      <c r="JUI8" s="687"/>
      <c r="JUJ8" s="687"/>
      <c r="JUK8" s="687"/>
      <c r="JUL8" s="687"/>
      <c r="JUM8" s="687"/>
      <c r="JUN8" s="687"/>
      <c r="JUO8" s="687"/>
      <c r="JUP8" s="687"/>
      <c r="JUQ8" s="687"/>
      <c r="JUR8" s="687"/>
      <c r="JUS8" s="687"/>
      <c r="JUT8" s="687"/>
      <c r="JUU8" s="687"/>
      <c r="JUV8" s="687"/>
      <c r="JUW8" s="687"/>
      <c r="JUX8" s="687"/>
      <c r="JUY8" s="687"/>
      <c r="JUZ8" s="687"/>
      <c r="JVA8" s="687"/>
      <c r="JVB8" s="687"/>
      <c r="JVC8" s="687"/>
      <c r="JVD8" s="687"/>
      <c r="JVE8" s="687"/>
      <c r="JVF8" s="687"/>
      <c r="JVG8" s="687"/>
      <c r="JVH8" s="687"/>
      <c r="JVI8" s="687"/>
      <c r="JVJ8" s="687"/>
      <c r="JVK8" s="687"/>
      <c r="JVL8" s="687"/>
      <c r="JVM8" s="687"/>
      <c r="JVN8" s="687"/>
      <c r="JVO8" s="687"/>
      <c r="JVP8" s="687"/>
      <c r="JVQ8" s="687"/>
      <c r="JVR8" s="687"/>
      <c r="JVS8" s="687"/>
      <c r="JVT8" s="687"/>
      <c r="JVU8" s="687"/>
      <c r="JVV8" s="687"/>
      <c r="JVW8" s="687"/>
      <c r="JVX8" s="687"/>
      <c r="JVY8" s="687"/>
      <c r="JVZ8" s="687"/>
      <c r="JWA8" s="687"/>
      <c r="JWB8" s="687"/>
      <c r="JWC8" s="687"/>
      <c r="JWD8" s="687"/>
      <c r="JWE8" s="687"/>
      <c r="JWF8" s="687"/>
      <c r="JWG8" s="687"/>
      <c r="JWH8" s="687"/>
      <c r="JWI8" s="687"/>
      <c r="JWJ8" s="687"/>
      <c r="JWK8" s="687"/>
      <c r="JWL8" s="687"/>
      <c r="JWM8" s="687"/>
      <c r="JWN8" s="687"/>
      <c r="JWO8" s="687"/>
      <c r="JWP8" s="687"/>
      <c r="JWQ8" s="687"/>
      <c r="JWR8" s="687"/>
      <c r="JWS8" s="687"/>
      <c r="JWT8" s="687"/>
      <c r="JWU8" s="687"/>
      <c r="JWV8" s="687"/>
      <c r="JWW8" s="687"/>
      <c r="JWX8" s="687"/>
      <c r="JWY8" s="687"/>
      <c r="JWZ8" s="687"/>
      <c r="JXA8" s="687"/>
      <c r="JXB8" s="687"/>
      <c r="JXC8" s="687"/>
      <c r="JXD8" s="687"/>
      <c r="JXE8" s="687"/>
      <c r="JXF8" s="687"/>
      <c r="JXG8" s="687"/>
      <c r="JXH8" s="687"/>
      <c r="JXI8" s="687"/>
      <c r="JXJ8" s="687"/>
      <c r="JXK8" s="687"/>
      <c r="JXL8" s="687"/>
      <c r="JXM8" s="687"/>
      <c r="JXN8" s="687"/>
      <c r="JXO8" s="687"/>
      <c r="JXP8" s="687"/>
      <c r="JXQ8" s="687"/>
      <c r="JXR8" s="687"/>
      <c r="JXS8" s="687"/>
      <c r="JXT8" s="687"/>
      <c r="JXU8" s="687"/>
      <c r="JXV8" s="687"/>
      <c r="JXW8" s="687"/>
      <c r="JXX8" s="687"/>
      <c r="JXY8" s="687"/>
      <c r="JXZ8" s="687"/>
      <c r="JYA8" s="687"/>
      <c r="JYB8" s="687"/>
      <c r="JYC8" s="687"/>
      <c r="JYD8" s="687"/>
      <c r="JYE8" s="687"/>
      <c r="JYF8" s="687"/>
      <c r="JYG8" s="687"/>
      <c r="JYH8" s="687"/>
      <c r="JYI8" s="687"/>
      <c r="JYJ8" s="687"/>
      <c r="JYK8" s="687"/>
      <c r="JYL8" s="687"/>
      <c r="JYM8" s="687"/>
      <c r="JYN8" s="687"/>
      <c r="JYO8" s="687"/>
      <c r="JYP8" s="687"/>
      <c r="JYQ8" s="687"/>
      <c r="JYR8" s="687"/>
      <c r="JYS8" s="687"/>
      <c r="JYT8" s="687"/>
      <c r="JYU8" s="687"/>
      <c r="JYV8" s="687"/>
      <c r="JYW8" s="687"/>
      <c r="JYX8" s="687"/>
      <c r="JYY8" s="687"/>
      <c r="JYZ8" s="687"/>
      <c r="JZA8" s="687"/>
      <c r="JZB8" s="687"/>
      <c r="JZC8" s="687"/>
      <c r="JZD8" s="687"/>
      <c r="JZE8" s="687"/>
      <c r="JZF8" s="687"/>
      <c r="JZG8" s="687"/>
      <c r="JZH8" s="687"/>
      <c r="JZI8" s="687"/>
      <c r="JZJ8" s="687"/>
      <c r="JZK8" s="687"/>
      <c r="JZL8" s="687"/>
      <c r="JZM8" s="687"/>
      <c r="JZN8" s="687"/>
      <c r="JZO8" s="687"/>
      <c r="JZP8" s="687"/>
      <c r="JZQ8" s="687"/>
      <c r="JZR8" s="687"/>
      <c r="JZS8" s="687"/>
      <c r="JZT8" s="687"/>
      <c r="JZU8" s="687"/>
      <c r="JZV8" s="687"/>
      <c r="JZW8" s="687"/>
      <c r="JZX8" s="687"/>
      <c r="JZY8" s="687"/>
      <c r="JZZ8" s="687"/>
      <c r="KAA8" s="687"/>
      <c r="KAB8" s="687"/>
      <c r="KAC8" s="687"/>
      <c r="KAD8" s="687"/>
      <c r="KAE8" s="687"/>
      <c r="KAF8" s="687"/>
      <c r="KAG8" s="687"/>
      <c r="KAH8" s="687"/>
      <c r="KAI8" s="687"/>
      <c r="KAJ8" s="687"/>
      <c r="KAK8" s="687"/>
      <c r="KAL8" s="687"/>
      <c r="KAM8" s="687"/>
      <c r="KAN8" s="687"/>
      <c r="KAO8" s="687"/>
      <c r="KAP8" s="687"/>
      <c r="KAQ8" s="687"/>
      <c r="KAR8" s="687"/>
      <c r="KAS8" s="687"/>
      <c r="KAT8" s="687"/>
      <c r="KAU8" s="687"/>
      <c r="KAV8" s="687"/>
      <c r="KAW8" s="687"/>
      <c r="KAX8" s="687"/>
      <c r="KAY8" s="687"/>
      <c r="KAZ8" s="687"/>
      <c r="KBA8" s="687"/>
      <c r="KBB8" s="687"/>
      <c r="KBC8" s="687"/>
      <c r="KBD8" s="687"/>
      <c r="KBE8" s="687"/>
      <c r="KBF8" s="687"/>
      <c r="KBG8" s="687"/>
      <c r="KBH8" s="687"/>
      <c r="KBI8" s="687"/>
      <c r="KBJ8" s="687"/>
      <c r="KBK8" s="687"/>
      <c r="KBL8" s="687"/>
      <c r="KBM8" s="687"/>
      <c r="KBN8" s="687"/>
      <c r="KBO8" s="687"/>
      <c r="KBP8" s="687"/>
      <c r="KBQ8" s="687"/>
      <c r="KBR8" s="687"/>
      <c r="KBS8" s="687"/>
      <c r="KBT8" s="687"/>
      <c r="KBU8" s="687"/>
      <c r="KBV8" s="687"/>
      <c r="KBW8" s="687"/>
      <c r="KBX8" s="687"/>
      <c r="KBY8" s="687"/>
      <c r="KBZ8" s="687"/>
      <c r="KCA8" s="687"/>
      <c r="KCB8" s="687"/>
      <c r="KCC8" s="687"/>
      <c r="KCD8" s="687"/>
      <c r="KCE8" s="687"/>
      <c r="KCF8" s="687"/>
      <c r="KCG8" s="687"/>
      <c r="KCH8" s="687"/>
      <c r="KCI8" s="687"/>
      <c r="KCJ8" s="687"/>
      <c r="KCK8" s="687"/>
      <c r="KCL8" s="687"/>
      <c r="KCM8" s="687"/>
      <c r="KCN8" s="687"/>
      <c r="KCO8" s="687"/>
      <c r="KCP8" s="687"/>
      <c r="KCQ8" s="687"/>
      <c r="KCR8" s="687"/>
      <c r="KCS8" s="687"/>
      <c r="KCT8" s="687"/>
      <c r="KCU8" s="687"/>
      <c r="KCV8" s="687"/>
      <c r="KCW8" s="687"/>
      <c r="KCX8" s="687"/>
      <c r="KCY8" s="687"/>
      <c r="KCZ8" s="687"/>
      <c r="KDA8" s="687"/>
      <c r="KDB8" s="687"/>
      <c r="KDC8" s="687"/>
      <c r="KDD8" s="687"/>
      <c r="KDE8" s="687"/>
      <c r="KDF8" s="687"/>
      <c r="KDG8" s="687"/>
      <c r="KDH8" s="687"/>
      <c r="KDI8" s="687"/>
      <c r="KDJ8" s="687"/>
      <c r="KDK8" s="687"/>
      <c r="KDL8" s="687"/>
      <c r="KDM8" s="687"/>
      <c r="KDN8" s="687"/>
      <c r="KDO8" s="687"/>
      <c r="KDP8" s="687"/>
      <c r="KDQ8" s="687"/>
      <c r="KDR8" s="687"/>
      <c r="KDS8" s="687"/>
      <c r="KDT8" s="687"/>
      <c r="KDU8" s="687"/>
      <c r="KDV8" s="687"/>
      <c r="KDW8" s="687"/>
      <c r="KDX8" s="687"/>
      <c r="KDY8" s="687"/>
      <c r="KDZ8" s="687"/>
      <c r="KEA8" s="687"/>
      <c r="KEB8" s="687"/>
      <c r="KEC8" s="687"/>
      <c r="KED8" s="687"/>
      <c r="KEE8" s="687"/>
      <c r="KEF8" s="687"/>
      <c r="KEG8" s="687"/>
      <c r="KEH8" s="687"/>
      <c r="KEI8" s="687"/>
      <c r="KEJ8" s="687"/>
      <c r="KEK8" s="687"/>
      <c r="KEL8" s="687"/>
      <c r="KEM8" s="687"/>
      <c r="KEN8" s="687"/>
      <c r="KEO8" s="687"/>
      <c r="KEP8" s="687"/>
      <c r="KEQ8" s="687"/>
      <c r="KER8" s="687"/>
      <c r="KES8" s="687"/>
      <c r="KET8" s="687"/>
      <c r="KEU8" s="687"/>
      <c r="KEV8" s="687"/>
      <c r="KEW8" s="687"/>
      <c r="KEX8" s="687"/>
      <c r="KEY8" s="687"/>
      <c r="KEZ8" s="687"/>
      <c r="KFA8" s="687"/>
      <c r="KFB8" s="687"/>
      <c r="KFC8" s="687"/>
      <c r="KFD8" s="687"/>
      <c r="KFE8" s="687"/>
      <c r="KFF8" s="687"/>
      <c r="KFG8" s="687"/>
      <c r="KFH8" s="687"/>
      <c r="KFI8" s="687"/>
      <c r="KFJ8" s="687"/>
      <c r="KFK8" s="687"/>
      <c r="KFL8" s="687"/>
      <c r="KFM8" s="687"/>
      <c r="KFN8" s="687"/>
      <c r="KFO8" s="687"/>
      <c r="KFP8" s="687"/>
      <c r="KFQ8" s="687"/>
      <c r="KFR8" s="687"/>
      <c r="KFS8" s="687"/>
      <c r="KFT8" s="687"/>
      <c r="KFU8" s="687"/>
      <c r="KFV8" s="687"/>
      <c r="KFW8" s="687"/>
      <c r="KFX8" s="687"/>
      <c r="KFY8" s="687"/>
      <c r="KFZ8" s="687"/>
      <c r="KGA8" s="687"/>
      <c r="KGB8" s="687"/>
      <c r="KGC8" s="687"/>
      <c r="KGD8" s="687"/>
      <c r="KGE8" s="687"/>
      <c r="KGF8" s="687"/>
      <c r="KGG8" s="687"/>
      <c r="KGH8" s="687"/>
      <c r="KGI8" s="687"/>
      <c r="KGJ8" s="687"/>
      <c r="KGK8" s="687"/>
      <c r="KGL8" s="687"/>
      <c r="KGM8" s="687"/>
      <c r="KGN8" s="687"/>
      <c r="KGO8" s="687"/>
      <c r="KGP8" s="687"/>
      <c r="KGQ8" s="687"/>
      <c r="KGR8" s="687"/>
      <c r="KGS8" s="687"/>
      <c r="KGT8" s="687"/>
      <c r="KGU8" s="687"/>
      <c r="KGV8" s="687"/>
      <c r="KGW8" s="687"/>
      <c r="KGX8" s="687"/>
      <c r="KGY8" s="687"/>
      <c r="KGZ8" s="687"/>
      <c r="KHA8" s="687"/>
      <c r="KHB8" s="687"/>
      <c r="KHC8" s="687"/>
      <c r="KHD8" s="687"/>
      <c r="KHE8" s="687"/>
      <c r="KHF8" s="687"/>
      <c r="KHG8" s="687"/>
      <c r="KHH8" s="687"/>
      <c r="KHI8" s="687"/>
      <c r="KHJ8" s="687"/>
      <c r="KHK8" s="687"/>
      <c r="KHL8" s="687"/>
      <c r="KHM8" s="687"/>
      <c r="KHN8" s="687"/>
      <c r="KHO8" s="687"/>
      <c r="KHP8" s="687"/>
      <c r="KHQ8" s="687"/>
      <c r="KHR8" s="687"/>
      <c r="KHS8" s="687"/>
      <c r="KHT8" s="687"/>
      <c r="KHU8" s="687"/>
      <c r="KHV8" s="687"/>
      <c r="KHW8" s="687"/>
      <c r="KHX8" s="687"/>
      <c r="KHY8" s="687"/>
      <c r="KHZ8" s="687"/>
      <c r="KIA8" s="687"/>
      <c r="KIB8" s="687"/>
      <c r="KIC8" s="687"/>
      <c r="KID8" s="687"/>
      <c r="KIE8" s="687"/>
      <c r="KIF8" s="687"/>
      <c r="KIG8" s="687"/>
      <c r="KIH8" s="687"/>
      <c r="KII8" s="687"/>
      <c r="KIJ8" s="687"/>
      <c r="KIK8" s="687"/>
      <c r="KIL8" s="687"/>
      <c r="KIM8" s="687"/>
      <c r="KIN8" s="687"/>
      <c r="KIO8" s="687"/>
      <c r="KIP8" s="687"/>
      <c r="KIQ8" s="687"/>
      <c r="KIR8" s="687"/>
      <c r="KIS8" s="687"/>
      <c r="KIT8" s="687"/>
      <c r="KIU8" s="687"/>
      <c r="KIV8" s="687"/>
      <c r="KIW8" s="687"/>
      <c r="KIX8" s="687"/>
      <c r="KIY8" s="687"/>
      <c r="KIZ8" s="687"/>
      <c r="KJA8" s="687"/>
      <c r="KJB8" s="687"/>
      <c r="KJC8" s="687"/>
      <c r="KJD8" s="687"/>
      <c r="KJE8" s="687"/>
      <c r="KJF8" s="687"/>
      <c r="KJG8" s="687"/>
      <c r="KJH8" s="687"/>
      <c r="KJI8" s="687"/>
      <c r="KJJ8" s="687"/>
      <c r="KJK8" s="687"/>
      <c r="KJL8" s="687"/>
      <c r="KJM8" s="687"/>
      <c r="KJN8" s="687"/>
      <c r="KJO8" s="687"/>
      <c r="KJP8" s="687"/>
      <c r="KJQ8" s="687"/>
      <c r="KJR8" s="687"/>
      <c r="KJS8" s="687"/>
      <c r="KJT8" s="687"/>
      <c r="KJU8" s="687"/>
      <c r="KJV8" s="687"/>
      <c r="KJW8" s="687"/>
      <c r="KJX8" s="687"/>
      <c r="KJY8" s="687"/>
      <c r="KJZ8" s="687"/>
      <c r="KKA8" s="687"/>
      <c r="KKB8" s="687"/>
      <c r="KKC8" s="687"/>
      <c r="KKD8" s="687"/>
      <c r="KKE8" s="687"/>
      <c r="KKF8" s="687"/>
      <c r="KKG8" s="687"/>
      <c r="KKH8" s="687"/>
      <c r="KKI8" s="687"/>
      <c r="KKJ8" s="687"/>
      <c r="KKK8" s="687"/>
      <c r="KKL8" s="687"/>
      <c r="KKM8" s="687"/>
      <c r="KKN8" s="687"/>
      <c r="KKO8" s="687"/>
      <c r="KKP8" s="687"/>
      <c r="KKQ8" s="687"/>
      <c r="KKR8" s="687"/>
      <c r="KKS8" s="687"/>
      <c r="KKT8" s="687"/>
      <c r="KKU8" s="687"/>
      <c r="KKV8" s="687"/>
      <c r="KKW8" s="687"/>
      <c r="KKX8" s="687"/>
      <c r="KKY8" s="687"/>
      <c r="KKZ8" s="687"/>
      <c r="KLA8" s="687"/>
      <c r="KLB8" s="687"/>
      <c r="KLC8" s="687"/>
      <c r="KLD8" s="687"/>
      <c r="KLE8" s="687"/>
      <c r="KLF8" s="687"/>
      <c r="KLG8" s="687"/>
      <c r="KLH8" s="687"/>
      <c r="KLI8" s="687"/>
      <c r="KLJ8" s="687"/>
      <c r="KLK8" s="687"/>
      <c r="KLL8" s="687"/>
      <c r="KLM8" s="687"/>
      <c r="KLN8" s="687"/>
      <c r="KLO8" s="687"/>
      <c r="KLP8" s="687"/>
      <c r="KLQ8" s="687"/>
      <c r="KLR8" s="687"/>
      <c r="KLS8" s="687"/>
      <c r="KLT8" s="687"/>
      <c r="KLU8" s="687"/>
      <c r="KLV8" s="687"/>
      <c r="KLW8" s="687"/>
      <c r="KLX8" s="687"/>
      <c r="KLY8" s="687"/>
      <c r="KLZ8" s="687"/>
      <c r="KMA8" s="687"/>
      <c r="KMB8" s="687"/>
      <c r="KMC8" s="687"/>
      <c r="KMD8" s="687"/>
      <c r="KME8" s="687"/>
      <c r="KMF8" s="687"/>
      <c r="KMG8" s="687"/>
      <c r="KMH8" s="687"/>
      <c r="KMI8" s="687"/>
      <c r="KMJ8" s="687"/>
      <c r="KMK8" s="687"/>
      <c r="KML8" s="687"/>
      <c r="KMM8" s="687"/>
      <c r="KMN8" s="687"/>
      <c r="KMO8" s="687"/>
      <c r="KMP8" s="687"/>
      <c r="KMQ8" s="687"/>
      <c r="KMR8" s="687"/>
      <c r="KMS8" s="687"/>
      <c r="KMT8" s="687"/>
      <c r="KMU8" s="687"/>
      <c r="KMV8" s="687"/>
      <c r="KMW8" s="687"/>
      <c r="KMX8" s="687"/>
      <c r="KMY8" s="687"/>
      <c r="KMZ8" s="687"/>
      <c r="KNA8" s="687"/>
      <c r="KNB8" s="687"/>
      <c r="KNC8" s="687"/>
      <c r="KND8" s="687"/>
      <c r="KNE8" s="687"/>
      <c r="KNF8" s="687"/>
      <c r="KNG8" s="687"/>
      <c r="KNH8" s="687"/>
      <c r="KNI8" s="687"/>
      <c r="KNJ8" s="687"/>
      <c r="KNK8" s="687"/>
      <c r="KNL8" s="687"/>
      <c r="KNM8" s="687"/>
      <c r="KNN8" s="687"/>
      <c r="KNO8" s="687"/>
      <c r="KNP8" s="687"/>
      <c r="KNQ8" s="687"/>
      <c r="KNR8" s="687"/>
      <c r="KNS8" s="687"/>
      <c r="KNT8" s="687"/>
      <c r="KNU8" s="687"/>
      <c r="KNV8" s="687"/>
      <c r="KNW8" s="687"/>
      <c r="KNX8" s="687"/>
      <c r="KNY8" s="687"/>
      <c r="KNZ8" s="687"/>
      <c r="KOA8" s="687"/>
      <c r="KOB8" s="687"/>
      <c r="KOC8" s="687"/>
      <c r="KOD8" s="687"/>
      <c r="KOE8" s="687"/>
      <c r="KOF8" s="687"/>
      <c r="KOG8" s="687"/>
      <c r="KOH8" s="687"/>
      <c r="KOI8" s="687"/>
      <c r="KOJ8" s="687"/>
      <c r="KOK8" s="687"/>
      <c r="KOL8" s="687"/>
      <c r="KOM8" s="687"/>
      <c r="KON8" s="687"/>
      <c r="KOO8" s="687"/>
      <c r="KOP8" s="687"/>
      <c r="KOQ8" s="687"/>
      <c r="KOR8" s="687"/>
      <c r="KOS8" s="687"/>
      <c r="KOT8" s="687"/>
      <c r="KOU8" s="687"/>
      <c r="KOV8" s="687"/>
      <c r="KOW8" s="687"/>
      <c r="KOX8" s="687"/>
      <c r="KOY8" s="687"/>
      <c r="KOZ8" s="687"/>
      <c r="KPA8" s="687"/>
      <c r="KPB8" s="687"/>
      <c r="KPC8" s="687"/>
      <c r="KPD8" s="687"/>
      <c r="KPE8" s="687"/>
      <c r="KPF8" s="687"/>
      <c r="KPG8" s="687"/>
      <c r="KPH8" s="687"/>
      <c r="KPI8" s="687"/>
      <c r="KPJ8" s="687"/>
      <c r="KPK8" s="687"/>
      <c r="KPL8" s="687"/>
      <c r="KPM8" s="687"/>
      <c r="KPN8" s="687"/>
      <c r="KPO8" s="687"/>
      <c r="KPP8" s="687"/>
      <c r="KPQ8" s="687"/>
      <c r="KPR8" s="687"/>
      <c r="KPS8" s="687"/>
      <c r="KPT8" s="687"/>
      <c r="KPU8" s="687"/>
      <c r="KPV8" s="687"/>
      <c r="KPW8" s="687"/>
      <c r="KPX8" s="687"/>
      <c r="KPY8" s="687"/>
      <c r="KPZ8" s="687"/>
      <c r="KQA8" s="687"/>
      <c r="KQB8" s="687"/>
      <c r="KQC8" s="687"/>
      <c r="KQD8" s="687"/>
      <c r="KQE8" s="687"/>
      <c r="KQF8" s="687"/>
      <c r="KQG8" s="687"/>
      <c r="KQH8" s="687"/>
      <c r="KQI8" s="687"/>
      <c r="KQJ8" s="687"/>
      <c r="KQK8" s="687"/>
      <c r="KQL8" s="687"/>
      <c r="KQM8" s="687"/>
      <c r="KQN8" s="687"/>
      <c r="KQO8" s="687"/>
      <c r="KQP8" s="687"/>
      <c r="KQQ8" s="687"/>
      <c r="KQR8" s="687"/>
      <c r="KQS8" s="687"/>
      <c r="KQT8" s="687"/>
      <c r="KQU8" s="687"/>
      <c r="KQV8" s="687"/>
      <c r="KQW8" s="687"/>
      <c r="KQX8" s="687"/>
      <c r="KQY8" s="687"/>
      <c r="KQZ8" s="687"/>
      <c r="KRA8" s="687"/>
      <c r="KRB8" s="687"/>
      <c r="KRC8" s="687"/>
      <c r="KRD8" s="687"/>
      <c r="KRE8" s="687"/>
      <c r="KRF8" s="687"/>
      <c r="KRG8" s="687"/>
      <c r="KRH8" s="687"/>
      <c r="KRI8" s="687"/>
      <c r="KRJ8" s="687"/>
      <c r="KRK8" s="687"/>
      <c r="KRL8" s="687"/>
      <c r="KRM8" s="687"/>
      <c r="KRN8" s="687"/>
      <c r="KRO8" s="687"/>
      <c r="KRP8" s="687"/>
      <c r="KRQ8" s="687"/>
      <c r="KRR8" s="687"/>
      <c r="KRS8" s="687"/>
      <c r="KRT8" s="687"/>
      <c r="KRU8" s="687"/>
      <c r="KRV8" s="687"/>
      <c r="KRW8" s="687"/>
      <c r="KRX8" s="687"/>
      <c r="KRY8" s="687"/>
      <c r="KRZ8" s="687"/>
      <c r="KSA8" s="687"/>
      <c r="KSB8" s="687"/>
      <c r="KSC8" s="687"/>
      <c r="KSD8" s="687"/>
      <c r="KSE8" s="687"/>
      <c r="KSF8" s="687"/>
      <c r="KSG8" s="687"/>
      <c r="KSH8" s="687"/>
      <c r="KSI8" s="687"/>
      <c r="KSJ8" s="687"/>
      <c r="KSK8" s="687"/>
      <c r="KSL8" s="687"/>
      <c r="KSM8" s="687"/>
      <c r="KSN8" s="687"/>
      <c r="KSO8" s="687"/>
      <c r="KSP8" s="687"/>
      <c r="KSQ8" s="687"/>
      <c r="KSR8" s="687"/>
      <c r="KSS8" s="687"/>
      <c r="KST8" s="687"/>
      <c r="KSU8" s="687"/>
      <c r="KSV8" s="687"/>
      <c r="KSW8" s="687"/>
      <c r="KSX8" s="687"/>
      <c r="KSY8" s="687"/>
      <c r="KSZ8" s="687"/>
      <c r="KTA8" s="687"/>
      <c r="KTB8" s="687"/>
      <c r="KTC8" s="687"/>
      <c r="KTD8" s="687"/>
      <c r="KTE8" s="687"/>
      <c r="KTF8" s="687"/>
      <c r="KTG8" s="687"/>
      <c r="KTH8" s="687"/>
      <c r="KTI8" s="687"/>
      <c r="KTJ8" s="687"/>
      <c r="KTK8" s="687"/>
      <c r="KTL8" s="687"/>
      <c r="KTM8" s="687"/>
      <c r="KTN8" s="687"/>
      <c r="KTO8" s="687"/>
      <c r="KTP8" s="687"/>
      <c r="KTQ8" s="687"/>
      <c r="KTR8" s="687"/>
      <c r="KTS8" s="687"/>
      <c r="KTT8" s="687"/>
      <c r="KTU8" s="687"/>
      <c r="KTV8" s="687"/>
      <c r="KTW8" s="687"/>
      <c r="KTX8" s="687"/>
      <c r="KTY8" s="687"/>
      <c r="KTZ8" s="687"/>
      <c r="KUA8" s="687"/>
      <c r="KUB8" s="687"/>
      <c r="KUC8" s="687"/>
      <c r="KUD8" s="687"/>
      <c r="KUE8" s="687"/>
      <c r="KUF8" s="687"/>
      <c r="KUG8" s="687"/>
      <c r="KUH8" s="687"/>
      <c r="KUI8" s="687"/>
      <c r="KUJ8" s="687"/>
      <c r="KUK8" s="687"/>
      <c r="KUL8" s="687"/>
      <c r="KUM8" s="687"/>
      <c r="KUN8" s="687"/>
      <c r="KUO8" s="687"/>
      <c r="KUP8" s="687"/>
      <c r="KUQ8" s="687"/>
      <c r="KUR8" s="687"/>
      <c r="KUS8" s="687"/>
      <c r="KUT8" s="687"/>
      <c r="KUU8" s="687"/>
      <c r="KUV8" s="687"/>
      <c r="KUW8" s="687"/>
      <c r="KUX8" s="687"/>
      <c r="KUY8" s="687"/>
      <c r="KUZ8" s="687"/>
      <c r="KVA8" s="687"/>
      <c r="KVB8" s="687"/>
      <c r="KVC8" s="687"/>
      <c r="KVD8" s="687"/>
      <c r="KVE8" s="687"/>
      <c r="KVF8" s="687"/>
      <c r="KVG8" s="687"/>
      <c r="KVH8" s="687"/>
      <c r="KVI8" s="687"/>
      <c r="KVJ8" s="687"/>
      <c r="KVK8" s="687"/>
      <c r="KVL8" s="687"/>
      <c r="KVM8" s="687"/>
      <c r="KVN8" s="687"/>
      <c r="KVO8" s="687"/>
      <c r="KVP8" s="687"/>
      <c r="KVQ8" s="687"/>
      <c r="KVR8" s="687"/>
      <c r="KVS8" s="687"/>
      <c r="KVT8" s="687"/>
      <c r="KVU8" s="687"/>
      <c r="KVV8" s="687"/>
      <c r="KVW8" s="687"/>
      <c r="KVX8" s="687"/>
      <c r="KVY8" s="687"/>
      <c r="KVZ8" s="687"/>
      <c r="KWA8" s="687"/>
      <c r="KWB8" s="687"/>
      <c r="KWC8" s="687"/>
      <c r="KWD8" s="687"/>
      <c r="KWE8" s="687"/>
      <c r="KWF8" s="687"/>
      <c r="KWG8" s="687"/>
      <c r="KWH8" s="687"/>
      <c r="KWI8" s="687"/>
      <c r="KWJ8" s="687"/>
      <c r="KWK8" s="687"/>
      <c r="KWL8" s="687"/>
      <c r="KWM8" s="687"/>
      <c r="KWN8" s="687"/>
      <c r="KWO8" s="687"/>
      <c r="KWP8" s="687"/>
      <c r="KWQ8" s="687"/>
      <c r="KWR8" s="687"/>
      <c r="KWS8" s="687"/>
      <c r="KWT8" s="687"/>
      <c r="KWU8" s="687"/>
      <c r="KWV8" s="687"/>
      <c r="KWW8" s="687"/>
      <c r="KWX8" s="687"/>
      <c r="KWY8" s="687"/>
      <c r="KWZ8" s="687"/>
      <c r="KXA8" s="687"/>
      <c r="KXB8" s="687"/>
      <c r="KXC8" s="687"/>
      <c r="KXD8" s="687"/>
      <c r="KXE8" s="687"/>
      <c r="KXF8" s="687"/>
      <c r="KXG8" s="687"/>
      <c r="KXH8" s="687"/>
      <c r="KXI8" s="687"/>
      <c r="KXJ8" s="687"/>
      <c r="KXK8" s="687"/>
      <c r="KXL8" s="687"/>
      <c r="KXM8" s="687"/>
      <c r="KXN8" s="687"/>
      <c r="KXO8" s="687"/>
      <c r="KXP8" s="687"/>
      <c r="KXQ8" s="687"/>
      <c r="KXR8" s="687"/>
      <c r="KXS8" s="687"/>
      <c r="KXT8" s="687"/>
      <c r="KXU8" s="687"/>
      <c r="KXV8" s="687"/>
      <c r="KXW8" s="687"/>
      <c r="KXX8" s="687"/>
      <c r="KXY8" s="687"/>
      <c r="KXZ8" s="687"/>
      <c r="KYA8" s="687"/>
      <c r="KYB8" s="687"/>
      <c r="KYC8" s="687"/>
      <c r="KYD8" s="687"/>
      <c r="KYE8" s="687"/>
      <c r="KYF8" s="687"/>
      <c r="KYG8" s="687"/>
      <c r="KYH8" s="687"/>
      <c r="KYI8" s="687"/>
      <c r="KYJ8" s="687"/>
      <c r="KYK8" s="687"/>
      <c r="KYL8" s="687"/>
      <c r="KYM8" s="687"/>
      <c r="KYN8" s="687"/>
      <c r="KYO8" s="687"/>
      <c r="KYP8" s="687"/>
      <c r="KYQ8" s="687"/>
      <c r="KYR8" s="687"/>
      <c r="KYS8" s="687"/>
      <c r="KYT8" s="687"/>
      <c r="KYU8" s="687"/>
      <c r="KYV8" s="687"/>
      <c r="KYW8" s="687"/>
      <c r="KYX8" s="687"/>
      <c r="KYY8" s="687"/>
      <c r="KYZ8" s="687"/>
      <c r="KZA8" s="687"/>
      <c r="KZB8" s="687"/>
      <c r="KZC8" s="687"/>
      <c r="KZD8" s="687"/>
      <c r="KZE8" s="687"/>
      <c r="KZF8" s="687"/>
      <c r="KZG8" s="687"/>
      <c r="KZH8" s="687"/>
      <c r="KZI8" s="687"/>
      <c r="KZJ8" s="687"/>
      <c r="KZK8" s="687"/>
      <c r="KZL8" s="687"/>
      <c r="KZM8" s="687"/>
      <c r="KZN8" s="687"/>
      <c r="KZO8" s="687"/>
      <c r="KZP8" s="687"/>
      <c r="KZQ8" s="687"/>
      <c r="KZR8" s="687"/>
      <c r="KZS8" s="687"/>
      <c r="KZT8" s="687"/>
      <c r="KZU8" s="687"/>
      <c r="KZV8" s="687"/>
      <c r="KZW8" s="687"/>
      <c r="KZX8" s="687"/>
      <c r="KZY8" s="687"/>
      <c r="KZZ8" s="687"/>
      <c r="LAA8" s="687"/>
      <c r="LAB8" s="687"/>
      <c r="LAC8" s="687"/>
      <c r="LAD8" s="687"/>
      <c r="LAE8" s="687"/>
      <c r="LAF8" s="687"/>
      <c r="LAG8" s="687"/>
      <c r="LAH8" s="687"/>
      <c r="LAI8" s="687"/>
      <c r="LAJ8" s="687"/>
      <c r="LAK8" s="687"/>
      <c r="LAL8" s="687"/>
      <c r="LAM8" s="687"/>
      <c r="LAN8" s="687"/>
      <c r="LAO8" s="687"/>
      <c r="LAP8" s="687"/>
      <c r="LAQ8" s="687"/>
      <c r="LAR8" s="687"/>
      <c r="LAS8" s="687"/>
      <c r="LAT8" s="687"/>
      <c r="LAU8" s="687"/>
      <c r="LAV8" s="687"/>
      <c r="LAW8" s="687"/>
      <c r="LAX8" s="687"/>
      <c r="LAY8" s="687"/>
      <c r="LAZ8" s="687"/>
      <c r="LBA8" s="687"/>
      <c r="LBB8" s="687"/>
      <c r="LBC8" s="687"/>
      <c r="LBD8" s="687"/>
      <c r="LBE8" s="687"/>
      <c r="LBF8" s="687"/>
      <c r="LBG8" s="687"/>
      <c r="LBH8" s="687"/>
      <c r="LBI8" s="687"/>
      <c r="LBJ8" s="687"/>
      <c r="LBK8" s="687"/>
      <c r="LBL8" s="687"/>
      <c r="LBM8" s="687"/>
      <c r="LBN8" s="687"/>
      <c r="LBO8" s="687"/>
      <c r="LBP8" s="687"/>
      <c r="LBQ8" s="687"/>
      <c r="LBR8" s="687"/>
      <c r="LBS8" s="687"/>
      <c r="LBT8" s="687"/>
      <c r="LBU8" s="687"/>
      <c r="LBV8" s="687"/>
      <c r="LBW8" s="687"/>
      <c r="LBX8" s="687"/>
      <c r="LBY8" s="687"/>
      <c r="LBZ8" s="687"/>
      <c r="LCA8" s="687"/>
      <c r="LCB8" s="687"/>
      <c r="LCC8" s="687"/>
      <c r="LCD8" s="687"/>
      <c r="LCE8" s="687"/>
      <c r="LCF8" s="687"/>
      <c r="LCG8" s="687"/>
      <c r="LCH8" s="687"/>
      <c r="LCI8" s="687"/>
      <c r="LCJ8" s="687"/>
      <c r="LCK8" s="687"/>
      <c r="LCL8" s="687"/>
      <c r="LCM8" s="687"/>
      <c r="LCN8" s="687"/>
      <c r="LCO8" s="687"/>
      <c r="LCP8" s="687"/>
      <c r="LCQ8" s="687"/>
      <c r="LCR8" s="687"/>
      <c r="LCS8" s="687"/>
      <c r="LCT8" s="687"/>
      <c r="LCU8" s="687"/>
      <c r="LCV8" s="687"/>
      <c r="LCW8" s="687"/>
      <c r="LCX8" s="687"/>
      <c r="LCY8" s="687"/>
      <c r="LCZ8" s="687"/>
      <c r="LDA8" s="687"/>
      <c r="LDB8" s="687"/>
      <c r="LDC8" s="687"/>
      <c r="LDD8" s="687"/>
      <c r="LDE8" s="687"/>
      <c r="LDF8" s="687"/>
      <c r="LDG8" s="687"/>
      <c r="LDH8" s="687"/>
      <c r="LDI8" s="687"/>
      <c r="LDJ8" s="687"/>
      <c r="LDK8" s="687"/>
      <c r="LDL8" s="687"/>
      <c r="LDM8" s="687"/>
      <c r="LDN8" s="687"/>
      <c r="LDO8" s="687"/>
      <c r="LDP8" s="687"/>
      <c r="LDQ8" s="687"/>
      <c r="LDR8" s="687"/>
      <c r="LDS8" s="687"/>
      <c r="LDT8" s="687"/>
      <c r="LDU8" s="687"/>
      <c r="LDV8" s="687"/>
      <c r="LDW8" s="687"/>
      <c r="LDX8" s="687"/>
      <c r="LDY8" s="687"/>
      <c r="LDZ8" s="687"/>
      <c r="LEA8" s="687"/>
      <c r="LEB8" s="687"/>
      <c r="LEC8" s="687"/>
      <c r="LED8" s="687"/>
      <c r="LEE8" s="687"/>
      <c r="LEF8" s="687"/>
      <c r="LEG8" s="687"/>
      <c r="LEH8" s="687"/>
      <c r="LEI8" s="687"/>
      <c r="LEJ8" s="687"/>
      <c r="LEK8" s="687"/>
      <c r="LEL8" s="687"/>
      <c r="LEM8" s="687"/>
      <c r="LEN8" s="687"/>
      <c r="LEO8" s="687"/>
      <c r="LEP8" s="687"/>
      <c r="LEQ8" s="687"/>
      <c r="LER8" s="687"/>
      <c r="LES8" s="687"/>
      <c r="LET8" s="687"/>
      <c r="LEU8" s="687"/>
      <c r="LEV8" s="687"/>
      <c r="LEW8" s="687"/>
      <c r="LEX8" s="687"/>
      <c r="LEY8" s="687"/>
      <c r="LEZ8" s="687"/>
      <c r="LFA8" s="687"/>
      <c r="LFB8" s="687"/>
      <c r="LFC8" s="687"/>
      <c r="LFD8" s="687"/>
      <c r="LFE8" s="687"/>
      <c r="LFF8" s="687"/>
      <c r="LFG8" s="687"/>
      <c r="LFH8" s="687"/>
      <c r="LFI8" s="687"/>
      <c r="LFJ8" s="687"/>
      <c r="LFK8" s="687"/>
      <c r="LFL8" s="687"/>
      <c r="LFM8" s="687"/>
      <c r="LFN8" s="687"/>
      <c r="LFO8" s="687"/>
      <c r="LFP8" s="687"/>
      <c r="LFQ8" s="687"/>
      <c r="LFR8" s="687"/>
      <c r="LFS8" s="687"/>
      <c r="LFT8" s="687"/>
      <c r="LFU8" s="687"/>
      <c r="LFV8" s="687"/>
      <c r="LFW8" s="687"/>
      <c r="LFX8" s="687"/>
      <c r="LFY8" s="687"/>
      <c r="LFZ8" s="687"/>
      <c r="LGA8" s="687"/>
      <c r="LGB8" s="687"/>
      <c r="LGC8" s="687"/>
      <c r="LGD8" s="687"/>
      <c r="LGE8" s="687"/>
      <c r="LGF8" s="687"/>
      <c r="LGG8" s="687"/>
      <c r="LGH8" s="687"/>
      <c r="LGI8" s="687"/>
      <c r="LGJ8" s="687"/>
      <c r="LGK8" s="687"/>
      <c r="LGL8" s="687"/>
      <c r="LGM8" s="687"/>
      <c r="LGN8" s="687"/>
      <c r="LGO8" s="687"/>
      <c r="LGP8" s="687"/>
      <c r="LGQ8" s="687"/>
      <c r="LGR8" s="687"/>
      <c r="LGS8" s="687"/>
      <c r="LGT8" s="687"/>
      <c r="LGU8" s="687"/>
      <c r="LGV8" s="687"/>
      <c r="LGW8" s="687"/>
      <c r="LGX8" s="687"/>
      <c r="LGY8" s="687"/>
      <c r="LGZ8" s="687"/>
      <c r="LHA8" s="687"/>
      <c r="LHB8" s="687"/>
      <c r="LHC8" s="687"/>
      <c r="LHD8" s="687"/>
      <c r="LHE8" s="687"/>
      <c r="LHF8" s="687"/>
      <c r="LHG8" s="687"/>
      <c r="LHH8" s="687"/>
      <c r="LHI8" s="687"/>
      <c r="LHJ8" s="687"/>
      <c r="LHK8" s="687"/>
      <c r="LHL8" s="687"/>
      <c r="LHM8" s="687"/>
      <c r="LHN8" s="687"/>
      <c r="LHO8" s="687"/>
      <c r="LHP8" s="687"/>
      <c r="LHQ8" s="687"/>
      <c r="LHR8" s="687"/>
      <c r="LHS8" s="687"/>
      <c r="LHT8" s="687"/>
      <c r="LHU8" s="687"/>
      <c r="LHV8" s="687"/>
      <c r="LHW8" s="687"/>
      <c r="LHX8" s="687"/>
      <c r="LHY8" s="687"/>
      <c r="LHZ8" s="687"/>
      <c r="LIA8" s="687"/>
      <c r="LIB8" s="687"/>
      <c r="LIC8" s="687"/>
      <c r="LID8" s="687"/>
      <c r="LIE8" s="687"/>
      <c r="LIF8" s="687"/>
      <c r="LIG8" s="687"/>
      <c r="LIH8" s="687"/>
      <c r="LII8" s="687"/>
      <c r="LIJ8" s="687"/>
      <c r="LIK8" s="687"/>
      <c r="LIL8" s="687"/>
      <c r="LIM8" s="687"/>
      <c r="LIN8" s="687"/>
      <c r="LIO8" s="687"/>
      <c r="LIP8" s="687"/>
      <c r="LIQ8" s="687"/>
      <c r="LIR8" s="687"/>
      <c r="LIS8" s="687"/>
      <c r="LIT8" s="687"/>
      <c r="LIU8" s="687"/>
      <c r="LIV8" s="687"/>
      <c r="LIW8" s="687"/>
      <c r="LIX8" s="687"/>
      <c r="LIY8" s="687"/>
      <c r="LIZ8" s="687"/>
      <c r="LJA8" s="687"/>
      <c r="LJB8" s="687"/>
      <c r="LJC8" s="687"/>
      <c r="LJD8" s="687"/>
      <c r="LJE8" s="687"/>
      <c r="LJF8" s="687"/>
      <c r="LJG8" s="687"/>
      <c r="LJH8" s="687"/>
      <c r="LJI8" s="687"/>
      <c r="LJJ8" s="687"/>
      <c r="LJK8" s="687"/>
      <c r="LJL8" s="687"/>
      <c r="LJM8" s="687"/>
      <c r="LJN8" s="687"/>
      <c r="LJO8" s="687"/>
      <c r="LJP8" s="687"/>
      <c r="LJQ8" s="687"/>
      <c r="LJR8" s="687"/>
      <c r="LJS8" s="687"/>
      <c r="LJT8" s="687"/>
      <c r="LJU8" s="687"/>
      <c r="LJV8" s="687"/>
      <c r="LJW8" s="687"/>
      <c r="LJX8" s="687"/>
      <c r="LJY8" s="687"/>
      <c r="LJZ8" s="687"/>
      <c r="LKA8" s="687"/>
      <c r="LKB8" s="687"/>
      <c r="LKC8" s="687"/>
      <c r="LKD8" s="687"/>
      <c r="LKE8" s="687"/>
      <c r="LKF8" s="687"/>
      <c r="LKG8" s="687"/>
      <c r="LKH8" s="687"/>
      <c r="LKI8" s="687"/>
      <c r="LKJ8" s="687"/>
      <c r="LKK8" s="687"/>
      <c r="LKL8" s="687"/>
      <c r="LKM8" s="687"/>
      <c r="LKN8" s="687"/>
      <c r="LKO8" s="687"/>
      <c r="LKP8" s="687"/>
      <c r="LKQ8" s="687"/>
      <c r="LKR8" s="687"/>
      <c r="LKS8" s="687"/>
      <c r="LKT8" s="687"/>
      <c r="LKU8" s="687"/>
      <c r="LKV8" s="687"/>
      <c r="LKW8" s="687"/>
      <c r="LKX8" s="687"/>
      <c r="LKY8" s="687"/>
      <c r="LKZ8" s="687"/>
      <c r="LLA8" s="687"/>
      <c r="LLB8" s="687"/>
      <c r="LLC8" s="687"/>
      <c r="LLD8" s="687"/>
      <c r="LLE8" s="687"/>
      <c r="LLF8" s="687"/>
      <c r="LLG8" s="687"/>
      <c r="LLH8" s="687"/>
      <c r="LLI8" s="687"/>
      <c r="LLJ8" s="687"/>
      <c r="LLK8" s="687"/>
      <c r="LLL8" s="687"/>
      <c r="LLM8" s="687"/>
      <c r="LLN8" s="687"/>
      <c r="LLO8" s="687"/>
      <c r="LLP8" s="687"/>
      <c r="LLQ8" s="687"/>
      <c r="LLR8" s="687"/>
      <c r="LLS8" s="687"/>
      <c r="LLT8" s="687"/>
      <c r="LLU8" s="687"/>
      <c r="LLV8" s="687"/>
      <c r="LLW8" s="687"/>
      <c r="LLX8" s="687"/>
      <c r="LLY8" s="687"/>
      <c r="LLZ8" s="687"/>
      <c r="LMA8" s="687"/>
      <c r="LMB8" s="687"/>
      <c r="LMC8" s="687"/>
      <c r="LMD8" s="687"/>
      <c r="LME8" s="687"/>
      <c r="LMF8" s="687"/>
      <c r="LMG8" s="687"/>
      <c r="LMH8" s="687"/>
      <c r="LMI8" s="687"/>
      <c r="LMJ8" s="687"/>
      <c r="LMK8" s="687"/>
      <c r="LML8" s="687"/>
      <c r="LMM8" s="687"/>
      <c r="LMN8" s="687"/>
      <c r="LMO8" s="687"/>
      <c r="LMP8" s="687"/>
      <c r="LMQ8" s="687"/>
      <c r="LMR8" s="687"/>
      <c r="LMS8" s="687"/>
      <c r="LMT8" s="687"/>
      <c r="LMU8" s="687"/>
      <c r="LMV8" s="687"/>
      <c r="LMW8" s="687"/>
      <c r="LMX8" s="687"/>
      <c r="LMY8" s="687"/>
      <c r="LMZ8" s="687"/>
      <c r="LNA8" s="687"/>
      <c r="LNB8" s="687"/>
      <c r="LNC8" s="687"/>
      <c r="LND8" s="687"/>
      <c r="LNE8" s="687"/>
      <c r="LNF8" s="687"/>
      <c r="LNG8" s="687"/>
      <c r="LNH8" s="687"/>
      <c r="LNI8" s="687"/>
      <c r="LNJ8" s="687"/>
      <c r="LNK8" s="687"/>
      <c r="LNL8" s="687"/>
      <c r="LNM8" s="687"/>
      <c r="LNN8" s="687"/>
      <c r="LNO8" s="687"/>
      <c r="LNP8" s="687"/>
      <c r="LNQ8" s="687"/>
      <c r="LNR8" s="687"/>
      <c r="LNS8" s="687"/>
      <c r="LNT8" s="687"/>
      <c r="LNU8" s="687"/>
      <c r="LNV8" s="687"/>
      <c r="LNW8" s="687"/>
      <c r="LNX8" s="687"/>
      <c r="LNY8" s="687"/>
      <c r="LNZ8" s="687"/>
      <c r="LOA8" s="687"/>
      <c r="LOB8" s="687"/>
      <c r="LOC8" s="687"/>
      <c r="LOD8" s="687"/>
      <c r="LOE8" s="687"/>
      <c r="LOF8" s="687"/>
      <c r="LOG8" s="687"/>
      <c r="LOH8" s="687"/>
      <c r="LOI8" s="687"/>
      <c r="LOJ8" s="687"/>
      <c r="LOK8" s="687"/>
      <c r="LOL8" s="687"/>
      <c r="LOM8" s="687"/>
      <c r="LON8" s="687"/>
      <c r="LOO8" s="687"/>
      <c r="LOP8" s="687"/>
      <c r="LOQ8" s="687"/>
      <c r="LOR8" s="687"/>
      <c r="LOS8" s="687"/>
      <c r="LOT8" s="687"/>
      <c r="LOU8" s="687"/>
      <c r="LOV8" s="687"/>
      <c r="LOW8" s="687"/>
      <c r="LOX8" s="687"/>
      <c r="LOY8" s="687"/>
      <c r="LOZ8" s="687"/>
      <c r="LPA8" s="687"/>
      <c r="LPB8" s="687"/>
      <c r="LPC8" s="687"/>
      <c r="LPD8" s="687"/>
      <c r="LPE8" s="687"/>
      <c r="LPF8" s="687"/>
      <c r="LPG8" s="687"/>
      <c r="LPH8" s="687"/>
      <c r="LPI8" s="687"/>
      <c r="LPJ8" s="687"/>
      <c r="LPK8" s="687"/>
      <c r="LPL8" s="687"/>
      <c r="LPM8" s="687"/>
      <c r="LPN8" s="687"/>
      <c r="LPO8" s="687"/>
      <c r="LPP8" s="687"/>
      <c r="LPQ8" s="687"/>
      <c r="LPR8" s="687"/>
      <c r="LPS8" s="687"/>
      <c r="LPT8" s="687"/>
      <c r="LPU8" s="687"/>
      <c r="LPV8" s="687"/>
      <c r="LPW8" s="687"/>
      <c r="LPX8" s="687"/>
      <c r="LPY8" s="687"/>
      <c r="LPZ8" s="687"/>
      <c r="LQA8" s="687"/>
      <c r="LQB8" s="687"/>
      <c r="LQC8" s="687"/>
      <c r="LQD8" s="687"/>
      <c r="LQE8" s="687"/>
      <c r="LQF8" s="687"/>
      <c r="LQG8" s="687"/>
      <c r="LQH8" s="687"/>
      <c r="LQI8" s="687"/>
      <c r="LQJ8" s="687"/>
      <c r="LQK8" s="687"/>
      <c r="LQL8" s="687"/>
      <c r="LQM8" s="687"/>
      <c r="LQN8" s="687"/>
      <c r="LQO8" s="687"/>
      <c r="LQP8" s="687"/>
      <c r="LQQ8" s="687"/>
      <c r="LQR8" s="687"/>
      <c r="LQS8" s="687"/>
      <c r="LQT8" s="687"/>
      <c r="LQU8" s="687"/>
      <c r="LQV8" s="687"/>
      <c r="LQW8" s="687"/>
      <c r="LQX8" s="687"/>
      <c r="LQY8" s="687"/>
      <c r="LQZ8" s="687"/>
      <c r="LRA8" s="687"/>
      <c r="LRB8" s="687"/>
      <c r="LRC8" s="687"/>
      <c r="LRD8" s="687"/>
      <c r="LRE8" s="687"/>
      <c r="LRF8" s="687"/>
      <c r="LRG8" s="687"/>
      <c r="LRH8" s="687"/>
      <c r="LRI8" s="687"/>
      <c r="LRJ8" s="687"/>
      <c r="LRK8" s="687"/>
      <c r="LRL8" s="687"/>
      <c r="LRM8" s="687"/>
      <c r="LRN8" s="687"/>
      <c r="LRO8" s="687"/>
      <c r="LRP8" s="687"/>
      <c r="LRQ8" s="687"/>
      <c r="LRR8" s="687"/>
      <c r="LRS8" s="687"/>
      <c r="LRT8" s="687"/>
      <c r="LRU8" s="687"/>
      <c r="LRV8" s="687"/>
      <c r="LRW8" s="687"/>
      <c r="LRX8" s="687"/>
      <c r="LRY8" s="687"/>
      <c r="LRZ8" s="687"/>
      <c r="LSA8" s="687"/>
      <c r="LSB8" s="687"/>
      <c r="LSC8" s="687"/>
      <c r="LSD8" s="687"/>
      <c r="LSE8" s="687"/>
      <c r="LSF8" s="687"/>
      <c r="LSG8" s="687"/>
      <c r="LSH8" s="687"/>
      <c r="LSI8" s="687"/>
      <c r="LSJ8" s="687"/>
      <c r="LSK8" s="687"/>
      <c r="LSL8" s="687"/>
      <c r="LSM8" s="687"/>
      <c r="LSN8" s="687"/>
      <c r="LSO8" s="687"/>
      <c r="LSP8" s="687"/>
      <c r="LSQ8" s="687"/>
      <c r="LSR8" s="687"/>
      <c r="LSS8" s="687"/>
      <c r="LST8" s="687"/>
      <c r="LSU8" s="687"/>
      <c r="LSV8" s="687"/>
      <c r="LSW8" s="687"/>
      <c r="LSX8" s="687"/>
      <c r="LSY8" s="687"/>
      <c r="LSZ8" s="687"/>
      <c r="LTA8" s="687"/>
      <c r="LTB8" s="687"/>
      <c r="LTC8" s="687"/>
      <c r="LTD8" s="687"/>
      <c r="LTE8" s="687"/>
      <c r="LTF8" s="687"/>
      <c r="LTG8" s="687"/>
      <c r="LTH8" s="687"/>
      <c r="LTI8" s="687"/>
      <c r="LTJ8" s="687"/>
      <c r="LTK8" s="687"/>
      <c r="LTL8" s="687"/>
      <c r="LTM8" s="687"/>
      <c r="LTN8" s="687"/>
      <c r="LTO8" s="687"/>
      <c r="LTP8" s="687"/>
      <c r="LTQ8" s="687"/>
      <c r="LTR8" s="687"/>
      <c r="LTS8" s="687"/>
      <c r="LTT8" s="687"/>
      <c r="LTU8" s="687"/>
      <c r="LTV8" s="687"/>
      <c r="LTW8" s="687"/>
      <c r="LTX8" s="687"/>
      <c r="LTY8" s="687"/>
      <c r="LTZ8" s="687"/>
      <c r="LUA8" s="687"/>
      <c r="LUB8" s="687"/>
      <c r="LUC8" s="687"/>
      <c r="LUD8" s="687"/>
      <c r="LUE8" s="687"/>
      <c r="LUF8" s="687"/>
      <c r="LUG8" s="687"/>
      <c r="LUH8" s="687"/>
      <c r="LUI8" s="687"/>
      <c r="LUJ8" s="687"/>
      <c r="LUK8" s="687"/>
      <c r="LUL8" s="687"/>
      <c r="LUM8" s="687"/>
      <c r="LUN8" s="687"/>
      <c r="LUO8" s="687"/>
      <c r="LUP8" s="687"/>
      <c r="LUQ8" s="687"/>
      <c r="LUR8" s="687"/>
      <c r="LUS8" s="687"/>
      <c r="LUT8" s="687"/>
      <c r="LUU8" s="687"/>
      <c r="LUV8" s="687"/>
      <c r="LUW8" s="687"/>
      <c r="LUX8" s="687"/>
      <c r="LUY8" s="687"/>
      <c r="LUZ8" s="687"/>
      <c r="LVA8" s="687"/>
      <c r="LVB8" s="687"/>
      <c r="LVC8" s="687"/>
      <c r="LVD8" s="687"/>
      <c r="LVE8" s="687"/>
      <c r="LVF8" s="687"/>
      <c r="LVG8" s="687"/>
      <c r="LVH8" s="687"/>
      <c r="LVI8" s="687"/>
      <c r="LVJ8" s="687"/>
      <c r="LVK8" s="687"/>
      <c r="LVL8" s="687"/>
      <c r="LVM8" s="687"/>
      <c r="LVN8" s="687"/>
      <c r="LVO8" s="687"/>
      <c r="LVP8" s="687"/>
      <c r="LVQ8" s="687"/>
      <c r="LVR8" s="687"/>
      <c r="LVS8" s="687"/>
      <c r="LVT8" s="687"/>
      <c r="LVU8" s="687"/>
      <c r="LVV8" s="687"/>
      <c r="LVW8" s="687"/>
      <c r="LVX8" s="687"/>
      <c r="LVY8" s="687"/>
      <c r="LVZ8" s="687"/>
      <c r="LWA8" s="687"/>
      <c r="LWB8" s="687"/>
      <c r="LWC8" s="687"/>
      <c r="LWD8" s="687"/>
      <c r="LWE8" s="687"/>
      <c r="LWF8" s="687"/>
      <c r="LWG8" s="687"/>
      <c r="LWH8" s="687"/>
      <c r="LWI8" s="687"/>
      <c r="LWJ8" s="687"/>
      <c r="LWK8" s="687"/>
      <c r="LWL8" s="687"/>
      <c r="LWM8" s="687"/>
      <c r="LWN8" s="687"/>
      <c r="LWO8" s="687"/>
      <c r="LWP8" s="687"/>
      <c r="LWQ8" s="687"/>
      <c r="LWR8" s="687"/>
      <c r="LWS8" s="687"/>
      <c r="LWT8" s="687"/>
      <c r="LWU8" s="687"/>
      <c r="LWV8" s="687"/>
      <c r="LWW8" s="687"/>
      <c r="LWX8" s="687"/>
      <c r="LWY8" s="687"/>
      <c r="LWZ8" s="687"/>
      <c r="LXA8" s="687"/>
      <c r="LXB8" s="687"/>
      <c r="LXC8" s="687"/>
      <c r="LXD8" s="687"/>
      <c r="LXE8" s="687"/>
      <c r="LXF8" s="687"/>
      <c r="LXG8" s="687"/>
      <c r="LXH8" s="687"/>
      <c r="LXI8" s="687"/>
      <c r="LXJ8" s="687"/>
      <c r="LXK8" s="687"/>
      <c r="LXL8" s="687"/>
      <c r="LXM8" s="687"/>
      <c r="LXN8" s="687"/>
      <c r="LXO8" s="687"/>
      <c r="LXP8" s="687"/>
      <c r="LXQ8" s="687"/>
      <c r="LXR8" s="687"/>
      <c r="LXS8" s="687"/>
      <c r="LXT8" s="687"/>
      <c r="LXU8" s="687"/>
      <c r="LXV8" s="687"/>
      <c r="LXW8" s="687"/>
      <c r="LXX8" s="687"/>
      <c r="LXY8" s="687"/>
      <c r="LXZ8" s="687"/>
      <c r="LYA8" s="687"/>
      <c r="LYB8" s="687"/>
      <c r="LYC8" s="687"/>
      <c r="LYD8" s="687"/>
      <c r="LYE8" s="687"/>
      <c r="LYF8" s="687"/>
      <c r="LYG8" s="687"/>
      <c r="LYH8" s="687"/>
      <c r="LYI8" s="687"/>
      <c r="LYJ8" s="687"/>
      <c r="LYK8" s="687"/>
      <c r="LYL8" s="687"/>
      <c r="LYM8" s="687"/>
      <c r="LYN8" s="687"/>
      <c r="LYO8" s="687"/>
      <c r="LYP8" s="687"/>
      <c r="LYQ8" s="687"/>
      <c r="LYR8" s="687"/>
      <c r="LYS8" s="687"/>
      <c r="LYT8" s="687"/>
      <c r="LYU8" s="687"/>
      <c r="LYV8" s="687"/>
      <c r="LYW8" s="687"/>
      <c r="LYX8" s="687"/>
      <c r="LYY8" s="687"/>
      <c r="LYZ8" s="687"/>
      <c r="LZA8" s="687"/>
      <c r="LZB8" s="687"/>
      <c r="LZC8" s="687"/>
      <c r="LZD8" s="687"/>
      <c r="LZE8" s="687"/>
      <c r="LZF8" s="687"/>
      <c r="LZG8" s="687"/>
      <c r="LZH8" s="687"/>
      <c r="LZI8" s="687"/>
      <c r="LZJ8" s="687"/>
      <c r="LZK8" s="687"/>
      <c r="LZL8" s="687"/>
      <c r="LZM8" s="687"/>
      <c r="LZN8" s="687"/>
      <c r="LZO8" s="687"/>
      <c r="LZP8" s="687"/>
      <c r="LZQ8" s="687"/>
      <c r="LZR8" s="687"/>
      <c r="LZS8" s="687"/>
      <c r="LZT8" s="687"/>
      <c r="LZU8" s="687"/>
      <c r="LZV8" s="687"/>
      <c r="LZW8" s="687"/>
      <c r="LZX8" s="687"/>
      <c r="LZY8" s="687"/>
      <c r="LZZ8" s="687"/>
      <c r="MAA8" s="687"/>
      <c r="MAB8" s="687"/>
      <c r="MAC8" s="687"/>
      <c r="MAD8" s="687"/>
      <c r="MAE8" s="687"/>
      <c r="MAF8" s="687"/>
      <c r="MAG8" s="687"/>
      <c r="MAH8" s="687"/>
      <c r="MAI8" s="687"/>
      <c r="MAJ8" s="687"/>
      <c r="MAK8" s="687"/>
      <c r="MAL8" s="687"/>
      <c r="MAM8" s="687"/>
      <c r="MAN8" s="687"/>
      <c r="MAO8" s="687"/>
      <c r="MAP8" s="687"/>
      <c r="MAQ8" s="687"/>
      <c r="MAR8" s="687"/>
      <c r="MAS8" s="687"/>
      <c r="MAT8" s="687"/>
      <c r="MAU8" s="687"/>
      <c r="MAV8" s="687"/>
      <c r="MAW8" s="687"/>
      <c r="MAX8" s="687"/>
      <c r="MAY8" s="687"/>
      <c r="MAZ8" s="687"/>
      <c r="MBA8" s="687"/>
      <c r="MBB8" s="687"/>
      <c r="MBC8" s="687"/>
      <c r="MBD8" s="687"/>
      <c r="MBE8" s="687"/>
      <c r="MBF8" s="687"/>
      <c r="MBG8" s="687"/>
      <c r="MBH8" s="687"/>
      <c r="MBI8" s="687"/>
      <c r="MBJ8" s="687"/>
      <c r="MBK8" s="687"/>
      <c r="MBL8" s="687"/>
      <c r="MBM8" s="687"/>
      <c r="MBN8" s="687"/>
      <c r="MBO8" s="687"/>
      <c r="MBP8" s="687"/>
      <c r="MBQ8" s="687"/>
      <c r="MBR8" s="687"/>
      <c r="MBS8" s="687"/>
      <c r="MBT8" s="687"/>
      <c r="MBU8" s="687"/>
      <c r="MBV8" s="687"/>
      <c r="MBW8" s="687"/>
      <c r="MBX8" s="687"/>
      <c r="MBY8" s="687"/>
      <c r="MBZ8" s="687"/>
      <c r="MCA8" s="687"/>
      <c r="MCB8" s="687"/>
      <c r="MCC8" s="687"/>
      <c r="MCD8" s="687"/>
      <c r="MCE8" s="687"/>
      <c r="MCF8" s="687"/>
      <c r="MCG8" s="687"/>
      <c r="MCH8" s="687"/>
      <c r="MCI8" s="687"/>
      <c r="MCJ8" s="687"/>
      <c r="MCK8" s="687"/>
      <c r="MCL8" s="687"/>
      <c r="MCM8" s="687"/>
      <c r="MCN8" s="687"/>
      <c r="MCO8" s="687"/>
      <c r="MCP8" s="687"/>
      <c r="MCQ8" s="687"/>
      <c r="MCR8" s="687"/>
      <c r="MCS8" s="687"/>
      <c r="MCT8" s="687"/>
      <c r="MCU8" s="687"/>
      <c r="MCV8" s="687"/>
      <c r="MCW8" s="687"/>
      <c r="MCX8" s="687"/>
      <c r="MCY8" s="687"/>
      <c r="MCZ8" s="687"/>
      <c r="MDA8" s="687"/>
      <c r="MDB8" s="687"/>
      <c r="MDC8" s="687"/>
      <c r="MDD8" s="687"/>
      <c r="MDE8" s="687"/>
      <c r="MDF8" s="687"/>
      <c r="MDG8" s="687"/>
      <c r="MDH8" s="687"/>
      <c r="MDI8" s="687"/>
      <c r="MDJ8" s="687"/>
      <c r="MDK8" s="687"/>
      <c r="MDL8" s="687"/>
      <c r="MDM8" s="687"/>
      <c r="MDN8" s="687"/>
      <c r="MDO8" s="687"/>
      <c r="MDP8" s="687"/>
      <c r="MDQ8" s="687"/>
      <c r="MDR8" s="687"/>
      <c r="MDS8" s="687"/>
      <c r="MDT8" s="687"/>
      <c r="MDU8" s="687"/>
      <c r="MDV8" s="687"/>
      <c r="MDW8" s="687"/>
      <c r="MDX8" s="687"/>
      <c r="MDY8" s="687"/>
      <c r="MDZ8" s="687"/>
      <c r="MEA8" s="687"/>
      <c r="MEB8" s="687"/>
      <c r="MEC8" s="687"/>
      <c r="MED8" s="687"/>
      <c r="MEE8" s="687"/>
      <c r="MEF8" s="687"/>
      <c r="MEG8" s="687"/>
      <c r="MEH8" s="687"/>
      <c r="MEI8" s="687"/>
      <c r="MEJ8" s="687"/>
      <c r="MEK8" s="687"/>
      <c r="MEL8" s="687"/>
      <c r="MEM8" s="687"/>
      <c r="MEN8" s="687"/>
      <c r="MEO8" s="687"/>
      <c r="MEP8" s="687"/>
      <c r="MEQ8" s="687"/>
      <c r="MER8" s="687"/>
      <c r="MES8" s="687"/>
      <c r="MET8" s="687"/>
      <c r="MEU8" s="687"/>
      <c r="MEV8" s="687"/>
      <c r="MEW8" s="687"/>
      <c r="MEX8" s="687"/>
      <c r="MEY8" s="687"/>
      <c r="MEZ8" s="687"/>
      <c r="MFA8" s="687"/>
      <c r="MFB8" s="687"/>
      <c r="MFC8" s="687"/>
      <c r="MFD8" s="687"/>
      <c r="MFE8" s="687"/>
      <c r="MFF8" s="687"/>
      <c r="MFG8" s="687"/>
      <c r="MFH8" s="687"/>
      <c r="MFI8" s="687"/>
      <c r="MFJ8" s="687"/>
      <c r="MFK8" s="687"/>
      <c r="MFL8" s="687"/>
      <c r="MFM8" s="687"/>
      <c r="MFN8" s="687"/>
      <c r="MFO8" s="687"/>
      <c r="MFP8" s="687"/>
      <c r="MFQ8" s="687"/>
      <c r="MFR8" s="687"/>
      <c r="MFS8" s="687"/>
      <c r="MFT8" s="687"/>
      <c r="MFU8" s="687"/>
      <c r="MFV8" s="687"/>
      <c r="MFW8" s="687"/>
      <c r="MFX8" s="687"/>
      <c r="MFY8" s="687"/>
      <c r="MFZ8" s="687"/>
      <c r="MGA8" s="687"/>
      <c r="MGB8" s="687"/>
      <c r="MGC8" s="687"/>
      <c r="MGD8" s="687"/>
      <c r="MGE8" s="687"/>
      <c r="MGF8" s="687"/>
      <c r="MGG8" s="687"/>
      <c r="MGH8" s="687"/>
      <c r="MGI8" s="687"/>
      <c r="MGJ8" s="687"/>
      <c r="MGK8" s="687"/>
      <c r="MGL8" s="687"/>
      <c r="MGM8" s="687"/>
      <c r="MGN8" s="687"/>
      <c r="MGO8" s="687"/>
      <c r="MGP8" s="687"/>
      <c r="MGQ8" s="687"/>
      <c r="MGR8" s="687"/>
      <c r="MGS8" s="687"/>
      <c r="MGT8" s="687"/>
      <c r="MGU8" s="687"/>
      <c r="MGV8" s="687"/>
      <c r="MGW8" s="687"/>
      <c r="MGX8" s="687"/>
      <c r="MGY8" s="687"/>
      <c r="MGZ8" s="687"/>
      <c r="MHA8" s="687"/>
      <c r="MHB8" s="687"/>
      <c r="MHC8" s="687"/>
      <c r="MHD8" s="687"/>
      <c r="MHE8" s="687"/>
      <c r="MHF8" s="687"/>
      <c r="MHG8" s="687"/>
      <c r="MHH8" s="687"/>
      <c r="MHI8" s="687"/>
      <c r="MHJ8" s="687"/>
      <c r="MHK8" s="687"/>
      <c r="MHL8" s="687"/>
      <c r="MHM8" s="687"/>
      <c r="MHN8" s="687"/>
      <c r="MHO8" s="687"/>
      <c r="MHP8" s="687"/>
      <c r="MHQ8" s="687"/>
      <c r="MHR8" s="687"/>
      <c r="MHS8" s="687"/>
      <c r="MHT8" s="687"/>
      <c r="MHU8" s="687"/>
      <c r="MHV8" s="687"/>
      <c r="MHW8" s="687"/>
      <c r="MHX8" s="687"/>
      <c r="MHY8" s="687"/>
      <c r="MHZ8" s="687"/>
      <c r="MIA8" s="687"/>
      <c r="MIB8" s="687"/>
      <c r="MIC8" s="687"/>
      <c r="MID8" s="687"/>
      <c r="MIE8" s="687"/>
      <c r="MIF8" s="687"/>
      <c r="MIG8" s="687"/>
      <c r="MIH8" s="687"/>
      <c r="MII8" s="687"/>
      <c r="MIJ8" s="687"/>
      <c r="MIK8" s="687"/>
      <c r="MIL8" s="687"/>
      <c r="MIM8" s="687"/>
      <c r="MIN8" s="687"/>
      <c r="MIO8" s="687"/>
      <c r="MIP8" s="687"/>
      <c r="MIQ8" s="687"/>
      <c r="MIR8" s="687"/>
      <c r="MIS8" s="687"/>
      <c r="MIT8" s="687"/>
      <c r="MIU8" s="687"/>
      <c r="MIV8" s="687"/>
      <c r="MIW8" s="687"/>
      <c r="MIX8" s="687"/>
      <c r="MIY8" s="687"/>
      <c r="MIZ8" s="687"/>
      <c r="MJA8" s="687"/>
      <c r="MJB8" s="687"/>
      <c r="MJC8" s="687"/>
      <c r="MJD8" s="687"/>
      <c r="MJE8" s="687"/>
      <c r="MJF8" s="687"/>
      <c r="MJG8" s="687"/>
      <c r="MJH8" s="687"/>
      <c r="MJI8" s="687"/>
      <c r="MJJ8" s="687"/>
      <c r="MJK8" s="687"/>
      <c r="MJL8" s="687"/>
      <c r="MJM8" s="687"/>
      <c r="MJN8" s="687"/>
      <c r="MJO8" s="687"/>
      <c r="MJP8" s="687"/>
      <c r="MJQ8" s="687"/>
      <c r="MJR8" s="687"/>
      <c r="MJS8" s="687"/>
      <c r="MJT8" s="687"/>
      <c r="MJU8" s="687"/>
      <c r="MJV8" s="687"/>
      <c r="MJW8" s="687"/>
      <c r="MJX8" s="687"/>
      <c r="MJY8" s="687"/>
      <c r="MJZ8" s="687"/>
      <c r="MKA8" s="687"/>
      <c r="MKB8" s="687"/>
      <c r="MKC8" s="687"/>
      <c r="MKD8" s="687"/>
      <c r="MKE8" s="687"/>
      <c r="MKF8" s="687"/>
      <c r="MKG8" s="687"/>
      <c r="MKH8" s="687"/>
      <c r="MKI8" s="687"/>
      <c r="MKJ8" s="687"/>
      <c r="MKK8" s="687"/>
      <c r="MKL8" s="687"/>
      <c r="MKM8" s="687"/>
      <c r="MKN8" s="687"/>
      <c r="MKO8" s="687"/>
      <c r="MKP8" s="687"/>
      <c r="MKQ8" s="687"/>
      <c r="MKR8" s="687"/>
      <c r="MKS8" s="687"/>
      <c r="MKT8" s="687"/>
      <c r="MKU8" s="687"/>
      <c r="MKV8" s="687"/>
      <c r="MKW8" s="687"/>
      <c r="MKX8" s="687"/>
      <c r="MKY8" s="687"/>
      <c r="MKZ8" s="687"/>
      <c r="MLA8" s="687"/>
      <c r="MLB8" s="687"/>
      <c r="MLC8" s="687"/>
      <c r="MLD8" s="687"/>
      <c r="MLE8" s="687"/>
      <c r="MLF8" s="687"/>
      <c r="MLG8" s="687"/>
      <c r="MLH8" s="687"/>
      <c r="MLI8" s="687"/>
      <c r="MLJ8" s="687"/>
      <c r="MLK8" s="687"/>
      <c r="MLL8" s="687"/>
      <c r="MLM8" s="687"/>
      <c r="MLN8" s="687"/>
      <c r="MLO8" s="687"/>
      <c r="MLP8" s="687"/>
      <c r="MLQ8" s="687"/>
      <c r="MLR8" s="687"/>
      <c r="MLS8" s="687"/>
      <c r="MLT8" s="687"/>
      <c r="MLU8" s="687"/>
      <c r="MLV8" s="687"/>
      <c r="MLW8" s="687"/>
      <c r="MLX8" s="687"/>
      <c r="MLY8" s="687"/>
      <c r="MLZ8" s="687"/>
      <c r="MMA8" s="687"/>
      <c r="MMB8" s="687"/>
      <c r="MMC8" s="687"/>
      <c r="MMD8" s="687"/>
      <c r="MME8" s="687"/>
      <c r="MMF8" s="687"/>
      <c r="MMG8" s="687"/>
      <c r="MMH8" s="687"/>
      <c r="MMI8" s="687"/>
      <c r="MMJ8" s="687"/>
      <c r="MMK8" s="687"/>
      <c r="MML8" s="687"/>
      <c r="MMM8" s="687"/>
      <c r="MMN8" s="687"/>
      <c r="MMO8" s="687"/>
      <c r="MMP8" s="687"/>
      <c r="MMQ8" s="687"/>
      <c r="MMR8" s="687"/>
      <c r="MMS8" s="687"/>
      <c r="MMT8" s="687"/>
      <c r="MMU8" s="687"/>
      <c r="MMV8" s="687"/>
      <c r="MMW8" s="687"/>
      <c r="MMX8" s="687"/>
      <c r="MMY8" s="687"/>
      <c r="MMZ8" s="687"/>
      <c r="MNA8" s="687"/>
      <c r="MNB8" s="687"/>
      <c r="MNC8" s="687"/>
      <c r="MND8" s="687"/>
      <c r="MNE8" s="687"/>
      <c r="MNF8" s="687"/>
      <c r="MNG8" s="687"/>
      <c r="MNH8" s="687"/>
      <c r="MNI8" s="687"/>
      <c r="MNJ8" s="687"/>
      <c r="MNK8" s="687"/>
      <c r="MNL8" s="687"/>
      <c r="MNM8" s="687"/>
      <c r="MNN8" s="687"/>
      <c r="MNO8" s="687"/>
      <c r="MNP8" s="687"/>
      <c r="MNQ8" s="687"/>
      <c r="MNR8" s="687"/>
      <c r="MNS8" s="687"/>
      <c r="MNT8" s="687"/>
      <c r="MNU8" s="687"/>
      <c r="MNV8" s="687"/>
      <c r="MNW8" s="687"/>
      <c r="MNX8" s="687"/>
      <c r="MNY8" s="687"/>
      <c r="MNZ8" s="687"/>
      <c r="MOA8" s="687"/>
      <c r="MOB8" s="687"/>
      <c r="MOC8" s="687"/>
      <c r="MOD8" s="687"/>
      <c r="MOE8" s="687"/>
      <c r="MOF8" s="687"/>
      <c r="MOG8" s="687"/>
      <c r="MOH8" s="687"/>
      <c r="MOI8" s="687"/>
      <c r="MOJ8" s="687"/>
      <c r="MOK8" s="687"/>
      <c r="MOL8" s="687"/>
      <c r="MOM8" s="687"/>
      <c r="MON8" s="687"/>
      <c r="MOO8" s="687"/>
      <c r="MOP8" s="687"/>
      <c r="MOQ8" s="687"/>
      <c r="MOR8" s="687"/>
      <c r="MOS8" s="687"/>
      <c r="MOT8" s="687"/>
      <c r="MOU8" s="687"/>
      <c r="MOV8" s="687"/>
      <c r="MOW8" s="687"/>
      <c r="MOX8" s="687"/>
      <c r="MOY8" s="687"/>
      <c r="MOZ8" s="687"/>
      <c r="MPA8" s="687"/>
      <c r="MPB8" s="687"/>
      <c r="MPC8" s="687"/>
      <c r="MPD8" s="687"/>
      <c r="MPE8" s="687"/>
      <c r="MPF8" s="687"/>
      <c r="MPG8" s="687"/>
      <c r="MPH8" s="687"/>
      <c r="MPI8" s="687"/>
      <c r="MPJ8" s="687"/>
      <c r="MPK8" s="687"/>
      <c r="MPL8" s="687"/>
      <c r="MPM8" s="687"/>
      <c r="MPN8" s="687"/>
      <c r="MPO8" s="687"/>
      <c r="MPP8" s="687"/>
      <c r="MPQ8" s="687"/>
      <c r="MPR8" s="687"/>
      <c r="MPS8" s="687"/>
      <c r="MPT8" s="687"/>
      <c r="MPU8" s="687"/>
      <c r="MPV8" s="687"/>
      <c r="MPW8" s="687"/>
      <c r="MPX8" s="687"/>
      <c r="MPY8" s="687"/>
      <c r="MPZ8" s="687"/>
      <c r="MQA8" s="687"/>
      <c r="MQB8" s="687"/>
      <c r="MQC8" s="687"/>
      <c r="MQD8" s="687"/>
      <c r="MQE8" s="687"/>
      <c r="MQF8" s="687"/>
      <c r="MQG8" s="687"/>
      <c r="MQH8" s="687"/>
      <c r="MQI8" s="687"/>
      <c r="MQJ8" s="687"/>
      <c r="MQK8" s="687"/>
      <c r="MQL8" s="687"/>
      <c r="MQM8" s="687"/>
      <c r="MQN8" s="687"/>
      <c r="MQO8" s="687"/>
      <c r="MQP8" s="687"/>
      <c r="MQQ8" s="687"/>
      <c r="MQR8" s="687"/>
      <c r="MQS8" s="687"/>
      <c r="MQT8" s="687"/>
      <c r="MQU8" s="687"/>
      <c r="MQV8" s="687"/>
      <c r="MQW8" s="687"/>
      <c r="MQX8" s="687"/>
      <c r="MQY8" s="687"/>
      <c r="MQZ8" s="687"/>
      <c r="MRA8" s="687"/>
      <c r="MRB8" s="687"/>
      <c r="MRC8" s="687"/>
      <c r="MRD8" s="687"/>
      <c r="MRE8" s="687"/>
      <c r="MRF8" s="687"/>
      <c r="MRG8" s="687"/>
      <c r="MRH8" s="687"/>
      <c r="MRI8" s="687"/>
      <c r="MRJ8" s="687"/>
      <c r="MRK8" s="687"/>
      <c r="MRL8" s="687"/>
      <c r="MRM8" s="687"/>
      <c r="MRN8" s="687"/>
      <c r="MRO8" s="687"/>
      <c r="MRP8" s="687"/>
      <c r="MRQ8" s="687"/>
      <c r="MRR8" s="687"/>
      <c r="MRS8" s="687"/>
      <c r="MRT8" s="687"/>
      <c r="MRU8" s="687"/>
      <c r="MRV8" s="687"/>
      <c r="MRW8" s="687"/>
      <c r="MRX8" s="687"/>
      <c r="MRY8" s="687"/>
      <c r="MRZ8" s="687"/>
      <c r="MSA8" s="687"/>
      <c r="MSB8" s="687"/>
      <c r="MSC8" s="687"/>
      <c r="MSD8" s="687"/>
      <c r="MSE8" s="687"/>
      <c r="MSF8" s="687"/>
      <c r="MSG8" s="687"/>
      <c r="MSH8" s="687"/>
      <c r="MSI8" s="687"/>
      <c r="MSJ8" s="687"/>
      <c r="MSK8" s="687"/>
      <c r="MSL8" s="687"/>
      <c r="MSM8" s="687"/>
      <c r="MSN8" s="687"/>
      <c r="MSO8" s="687"/>
      <c r="MSP8" s="687"/>
      <c r="MSQ8" s="687"/>
      <c r="MSR8" s="687"/>
      <c r="MSS8" s="687"/>
      <c r="MST8" s="687"/>
      <c r="MSU8" s="687"/>
      <c r="MSV8" s="687"/>
      <c r="MSW8" s="687"/>
      <c r="MSX8" s="687"/>
      <c r="MSY8" s="687"/>
      <c r="MSZ8" s="687"/>
      <c r="MTA8" s="687"/>
      <c r="MTB8" s="687"/>
      <c r="MTC8" s="687"/>
      <c r="MTD8" s="687"/>
      <c r="MTE8" s="687"/>
      <c r="MTF8" s="687"/>
      <c r="MTG8" s="687"/>
      <c r="MTH8" s="687"/>
      <c r="MTI8" s="687"/>
      <c r="MTJ8" s="687"/>
      <c r="MTK8" s="687"/>
      <c r="MTL8" s="687"/>
      <c r="MTM8" s="687"/>
      <c r="MTN8" s="687"/>
      <c r="MTO8" s="687"/>
      <c r="MTP8" s="687"/>
      <c r="MTQ8" s="687"/>
      <c r="MTR8" s="687"/>
      <c r="MTS8" s="687"/>
      <c r="MTT8" s="687"/>
      <c r="MTU8" s="687"/>
      <c r="MTV8" s="687"/>
      <c r="MTW8" s="687"/>
      <c r="MTX8" s="687"/>
      <c r="MTY8" s="687"/>
      <c r="MTZ8" s="687"/>
      <c r="MUA8" s="687"/>
      <c r="MUB8" s="687"/>
      <c r="MUC8" s="687"/>
      <c r="MUD8" s="687"/>
      <c r="MUE8" s="687"/>
      <c r="MUF8" s="687"/>
      <c r="MUG8" s="687"/>
      <c r="MUH8" s="687"/>
      <c r="MUI8" s="687"/>
      <c r="MUJ8" s="687"/>
      <c r="MUK8" s="687"/>
      <c r="MUL8" s="687"/>
      <c r="MUM8" s="687"/>
      <c r="MUN8" s="687"/>
      <c r="MUO8" s="687"/>
      <c r="MUP8" s="687"/>
      <c r="MUQ8" s="687"/>
      <c r="MUR8" s="687"/>
      <c r="MUS8" s="687"/>
      <c r="MUT8" s="687"/>
      <c r="MUU8" s="687"/>
      <c r="MUV8" s="687"/>
      <c r="MUW8" s="687"/>
      <c r="MUX8" s="687"/>
      <c r="MUY8" s="687"/>
      <c r="MUZ8" s="687"/>
      <c r="MVA8" s="687"/>
      <c r="MVB8" s="687"/>
      <c r="MVC8" s="687"/>
      <c r="MVD8" s="687"/>
      <c r="MVE8" s="687"/>
      <c r="MVF8" s="687"/>
      <c r="MVG8" s="687"/>
      <c r="MVH8" s="687"/>
      <c r="MVI8" s="687"/>
      <c r="MVJ8" s="687"/>
      <c r="MVK8" s="687"/>
      <c r="MVL8" s="687"/>
      <c r="MVM8" s="687"/>
      <c r="MVN8" s="687"/>
      <c r="MVO8" s="687"/>
      <c r="MVP8" s="687"/>
      <c r="MVQ8" s="687"/>
      <c r="MVR8" s="687"/>
      <c r="MVS8" s="687"/>
      <c r="MVT8" s="687"/>
      <c r="MVU8" s="687"/>
      <c r="MVV8" s="687"/>
      <c r="MVW8" s="687"/>
      <c r="MVX8" s="687"/>
      <c r="MVY8" s="687"/>
      <c r="MVZ8" s="687"/>
      <c r="MWA8" s="687"/>
      <c r="MWB8" s="687"/>
      <c r="MWC8" s="687"/>
      <c r="MWD8" s="687"/>
      <c r="MWE8" s="687"/>
      <c r="MWF8" s="687"/>
      <c r="MWG8" s="687"/>
      <c r="MWH8" s="687"/>
      <c r="MWI8" s="687"/>
      <c r="MWJ8" s="687"/>
      <c r="MWK8" s="687"/>
      <c r="MWL8" s="687"/>
      <c r="MWM8" s="687"/>
      <c r="MWN8" s="687"/>
      <c r="MWO8" s="687"/>
      <c r="MWP8" s="687"/>
      <c r="MWQ8" s="687"/>
      <c r="MWR8" s="687"/>
      <c r="MWS8" s="687"/>
      <c r="MWT8" s="687"/>
      <c r="MWU8" s="687"/>
      <c r="MWV8" s="687"/>
      <c r="MWW8" s="687"/>
      <c r="MWX8" s="687"/>
      <c r="MWY8" s="687"/>
      <c r="MWZ8" s="687"/>
      <c r="MXA8" s="687"/>
      <c r="MXB8" s="687"/>
      <c r="MXC8" s="687"/>
      <c r="MXD8" s="687"/>
      <c r="MXE8" s="687"/>
      <c r="MXF8" s="687"/>
      <c r="MXG8" s="687"/>
      <c r="MXH8" s="687"/>
      <c r="MXI8" s="687"/>
      <c r="MXJ8" s="687"/>
      <c r="MXK8" s="687"/>
      <c r="MXL8" s="687"/>
      <c r="MXM8" s="687"/>
      <c r="MXN8" s="687"/>
      <c r="MXO8" s="687"/>
      <c r="MXP8" s="687"/>
      <c r="MXQ8" s="687"/>
      <c r="MXR8" s="687"/>
      <c r="MXS8" s="687"/>
      <c r="MXT8" s="687"/>
      <c r="MXU8" s="687"/>
      <c r="MXV8" s="687"/>
      <c r="MXW8" s="687"/>
      <c r="MXX8" s="687"/>
      <c r="MXY8" s="687"/>
      <c r="MXZ8" s="687"/>
      <c r="MYA8" s="687"/>
      <c r="MYB8" s="687"/>
      <c r="MYC8" s="687"/>
      <c r="MYD8" s="687"/>
      <c r="MYE8" s="687"/>
      <c r="MYF8" s="687"/>
      <c r="MYG8" s="687"/>
      <c r="MYH8" s="687"/>
      <c r="MYI8" s="687"/>
      <c r="MYJ8" s="687"/>
      <c r="MYK8" s="687"/>
      <c r="MYL8" s="687"/>
      <c r="MYM8" s="687"/>
      <c r="MYN8" s="687"/>
      <c r="MYO8" s="687"/>
      <c r="MYP8" s="687"/>
      <c r="MYQ8" s="687"/>
      <c r="MYR8" s="687"/>
      <c r="MYS8" s="687"/>
      <c r="MYT8" s="687"/>
      <c r="MYU8" s="687"/>
      <c r="MYV8" s="687"/>
      <c r="MYW8" s="687"/>
      <c r="MYX8" s="687"/>
      <c r="MYY8" s="687"/>
      <c r="MYZ8" s="687"/>
      <c r="MZA8" s="687"/>
      <c r="MZB8" s="687"/>
      <c r="MZC8" s="687"/>
      <c r="MZD8" s="687"/>
      <c r="MZE8" s="687"/>
      <c r="MZF8" s="687"/>
      <c r="MZG8" s="687"/>
      <c r="MZH8" s="687"/>
      <c r="MZI8" s="687"/>
      <c r="MZJ8" s="687"/>
      <c r="MZK8" s="687"/>
      <c r="MZL8" s="687"/>
      <c r="MZM8" s="687"/>
      <c r="MZN8" s="687"/>
      <c r="MZO8" s="687"/>
      <c r="MZP8" s="687"/>
      <c r="MZQ8" s="687"/>
      <c r="MZR8" s="687"/>
      <c r="MZS8" s="687"/>
      <c r="MZT8" s="687"/>
      <c r="MZU8" s="687"/>
      <c r="MZV8" s="687"/>
      <c r="MZW8" s="687"/>
      <c r="MZX8" s="687"/>
      <c r="MZY8" s="687"/>
      <c r="MZZ8" s="687"/>
      <c r="NAA8" s="687"/>
      <c r="NAB8" s="687"/>
      <c r="NAC8" s="687"/>
      <c r="NAD8" s="687"/>
      <c r="NAE8" s="687"/>
      <c r="NAF8" s="687"/>
      <c r="NAG8" s="687"/>
      <c r="NAH8" s="687"/>
      <c r="NAI8" s="687"/>
      <c r="NAJ8" s="687"/>
      <c r="NAK8" s="687"/>
      <c r="NAL8" s="687"/>
      <c r="NAM8" s="687"/>
      <c r="NAN8" s="687"/>
      <c r="NAO8" s="687"/>
      <c r="NAP8" s="687"/>
      <c r="NAQ8" s="687"/>
      <c r="NAR8" s="687"/>
      <c r="NAS8" s="687"/>
      <c r="NAT8" s="687"/>
      <c r="NAU8" s="687"/>
      <c r="NAV8" s="687"/>
      <c r="NAW8" s="687"/>
      <c r="NAX8" s="687"/>
      <c r="NAY8" s="687"/>
      <c r="NAZ8" s="687"/>
      <c r="NBA8" s="687"/>
      <c r="NBB8" s="687"/>
      <c r="NBC8" s="687"/>
      <c r="NBD8" s="687"/>
      <c r="NBE8" s="687"/>
      <c r="NBF8" s="687"/>
      <c r="NBG8" s="687"/>
      <c r="NBH8" s="687"/>
      <c r="NBI8" s="687"/>
      <c r="NBJ8" s="687"/>
      <c r="NBK8" s="687"/>
      <c r="NBL8" s="687"/>
      <c r="NBM8" s="687"/>
      <c r="NBN8" s="687"/>
      <c r="NBO8" s="687"/>
      <c r="NBP8" s="687"/>
      <c r="NBQ8" s="687"/>
      <c r="NBR8" s="687"/>
      <c r="NBS8" s="687"/>
      <c r="NBT8" s="687"/>
      <c r="NBU8" s="687"/>
      <c r="NBV8" s="687"/>
      <c r="NBW8" s="687"/>
      <c r="NBX8" s="687"/>
      <c r="NBY8" s="687"/>
      <c r="NBZ8" s="687"/>
      <c r="NCA8" s="687"/>
      <c r="NCB8" s="687"/>
      <c r="NCC8" s="687"/>
      <c r="NCD8" s="687"/>
      <c r="NCE8" s="687"/>
      <c r="NCF8" s="687"/>
      <c r="NCG8" s="687"/>
      <c r="NCH8" s="687"/>
      <c r="NCI8" s="687"/>
      <c r="NCJ8" s="687"/>
      <c r="NCK8" s="687"/>
      <c r="NCL8" s="687"/>
      <c r="NCM8" s="687"/>
      <c r="NCN8" s="687"/>
      <c r="NCO8" s="687"/>
      <c r="NCP8" s="687"/>
      <c r="NCQ8" s="687"/>
      <c r="NCR8" s="687"/>
      <c r="NCS8" s="687"/>
      <c r="NCT8" s="687"/>
      <c r="NCU8" s="687"/>
      <c r="NCV8" s="687"/>
      <c r="NCW8" s="687"/>
      <c r="NCX8" s="687"/>
      <c r="NCY8" s="687"/>
      <c r="NCZ8" s="687"/>
      <c r="NDA8" s="687"/>
      <c r="NDB8" s="687"/>
      <c r="NDC8" s="687"/>
      <c r="NDD8" s="687"/>
      <c r="NDE8" s="687"/>
      <c r="NDF8" s="687"/>
      <c r="NDG8" s="687"/>
      <c r="NDH8" s="687"/>
      <c r="NDI8" s="687"/>
      <c r="NDJ8" s="687"/>
      <c r="NDK8" s="687"/>
      <c r="NDL8" s="687"/>
      <c r="NDM8" s="687"/>
      <c r="NDN8" s="687"/>
      <c r="NDO8" s="687"/>
      <c r="NDP8" s="687"/>
      <c r="NDQ8" s="687"/>
      <c r="NDR8" s="687"/>
      <c r="NDS8" s="687"/>
      <c r="NDT8" s="687"/>
      <c r="NDU8" s="687"/>
      <c r="NDV8" s="687"/>
      <c r="NDW8" s="687"/>
      <c r="NDX8" s="687"/>
      <c r="NDY8" s="687"/>
      <c r="NDZ8" s="687"/>
      <c r="NEA8" s="687"/>
      <c r="NEB8" s="687"/>
      <c r="NEC8" s="687"/>
      <c r="NED8" s="687"/>
      <c r="NEE8" s="687"/>
      <c r="NEF8" s="687"/>
      <c r="NEG8" s="687"/>
      <c r="NEH8" s="687"/>
      <c r="NEI8" s="687"/>
      <c r="NEJ8" s="687"/>
      <c r="NEK8" s="687"/>
      <c r="NEL8" s="687"/>
      <c r="NEM8" s="687"/>
      <c r="NEN8" s="687"/>
      <c r="NEO8" s="687"/>
      <c r="NEP8" s="687"/>
      <c r="NEQ8" s="687"/>
      <c r="NER8" s="687"/>
      <c r="NES8" s="687"/>
      <c r="NET8" s="687"/>
      <c r="NEU8" s="687"/>
      <c r="NEV8" s="687"/>
      <c r="NEW8" s="687"/>
      <c r="NEX8" s="687"/>
      <c r="NEY8" s="687"/>
      <c r="NEZ8" s="687"/>
      <c r="NFA8" s="687"/>
      <c r="NFB8" s="687"/>
      <c r="NFC8" s="687"/>
      <c r="NFD8" s="687"/>
      <c r="NFE8" s="687"/>
      <c r="NFF8" s="687"/>
      <c r="NFG8" s="687"/>
      <c r="NFH8" s="687"/>
      <c r="NFI8" s="687"/>
      <c r="NFJ8" s="687"/>
      <c r="NFK8" s="687"/>
      <c r="NFL8" s="687"/>
      <c r="NFM8" s="687"/>
      <c r="NFN8" s="687"/>
      <c r="NFO8" s="687"/>
      <c r="NFP8" s="687"/>
      <c r="NFQ8" s="687"/>
      <c r="NFR8" s="687"/>
      <c r="NFS8" s="687"/>
      <c r="NFT8" s="687"/>
      <c r="NFU8" s="687"/>
      <c r="NFV8" s="687"/>
      <c r="NFW8" s="687"/>
      <c r="NFX8" s="687"/>
      <c r="NFY8" s="687"/>
      <c r="NFZ8" s="687"/>
      <c r="NGA8" s="687"/>
      <c r="NGB8" s="687"/>
      <c r="NGC8" s="687"/>
      <c r="NGD8" s="687"/>
      <c r="NGE8" s="687"/>
      <c r="NGF8" s="687"/>
      <c r="NGG8" s="687"/>
      <c r="NGH8" s="687"/>
      <c r="NGI8" s="687"/>
      <c r="NGJ8" s="687"/>
      <c r="NGK8" s="687"/>
      <c r="NGL8" s="687"/>
      <c r="NGM8" s="687"/>
      <c r="NGN8" s="687"/>
      <c r="NGO8" s="687"/>
      <c r="NGP8" s="687"/>
      <c r="NGQ8" s="687"/>
      <c r="NGR8" s="687"/>
      <c r="NGS8" s="687"/>
      <c r="NGT8" s="687"/>
      <c r="NGU8" s="687"/>
      <c r="NGV8" s="687"/>
      <c r="NGW8" s="687"/>
      <c r="NGX8" s="687"/>
      <c r="NGY8" s="687"/>
      <c r="NGZ8" s="687"/>
      <c r="NHA8" s="687"/>
      <c r="NHB8" s="687"/>
      <c r="NHC8" s="687"/>
      <c r="NHD8" s="687"/>
      <c r="NHE8" s="687"/>
      <c r="NHF8" s="687"/>
      <c r="NHG8" s="687"/>
      <c r="NHH8" s="687"/>
      <c r="NHI8" s="687"/>
      <c r="NHJ8" s="687"/>
      <c r="NHK8" s="687"/>
      <c r="NHL8" s="687"/>
      <c r="NHM8" s="687"/>
      <c r="NHN8" s="687"/>
      <c r="NHO8" s="687"/>
      <c r="NHP8" s="687"/>
      <c r="NHQ8" s="687"/>
      <c r="NHR8" s="687"/>
      <c r="NHS8" s="687"/>
      <c r="NHT8" s="687"/>
      <c r="NHU8" s="687"/>
      <c r="NHV8" s="687"/>
      <c r="NHW8" s="687"/>
      <c r="NHX8" s="687"/>
      <c r="NHY8" s="687"/>
      <c r="NHZ8" s="687"/>
      <c r="NIA8" s="687"/>
      <c r="NIB8" s="687"/>
      <c r="NIC8" s="687"/>
      <c r="NID8" s="687"/>
      <c r="NIE8" s="687"/>
      <c r="NIF8" s="687"/>
      <c r="NIG8" s="687"/>
      <c r="NIH8" s="687"/>
      <c r="NII8" s="687"/>
      <c r="NIJ8" s="687"/>
      <c r="NIK8" s="687"/>
      <c r="NIL8" s="687"/>
      <c r="NIM8" s="687"/>
      <c r="NIN8" s="687"/>
      <c r="NIO8" s="687"/>
      <c r="NIP8" s="687"/>
      <c r="NIQ8" s="687"/>
      <c r="NIR8" s="687"/>
      <c r="NIS8" s="687"/>
      <c r="NIT8" s="687"/>
      <c r="NIU8" s="687"/>
      <c r="NIV8" s="687"/>
      <c r="NIW8" s="687"/>
      <c r="NIX8" s="687"/>
      <c r="NIY8" s="687"/>
      <c r="NIZ8" s="687"/>
      <c r="NJA8" s="687"/>
      <c r="NJB8" s="687"/>
      <c r="NJC8" s="687"/>
      <c r="NJD8" s="687"/>
      <c r="NJE8" s="687"/>
      <c r="NJF8" s="687"/>
      <c r="NJG8" s="687"/>
      <c r="NJH8" s="687"/>
      <c r="NJI8" s="687"/>
      <c r="NJJ8" s="687"/>
      <c r="NJK8" s="687"/>
      <c r="NJL8" s="687"/>
      <c r="NJM8" s="687"/>
      <c r="NJN8" s="687"/>
      <c r="NJO8" s="687"/>
      <c r="NJP8" s="687"/>
      <c r="NJQ8" s="687"/>
      <c r="NJR8" s="687"/>
      <c r="NJS8" s="687"/>
      <c r="NJT8" s="687"/>
      <c r="NJU8" s="687"/>
      <c r="NJV8" s="687"/>
      <c r="NJW8" s="687"/>
      <c r="NJX8" s="687"/>
      <c r="NJY8" s="687"/>
      <c r="NJZ8" s="687"/>
      <c r="NKA8" s="687"/>
      <c r="NKB8" s="687"/>
      <c r="NKC8" s="687"/>
      <c r="NKD8" s="687"/>
      <c r="NKE8" s="687"/>
      <c r="NKF8" s="687"/>
      <c r="NKG8" s="687"/>
      <c r="NKH8" s="687"/>
      <c r="NKI8" s="687"/>
      <c r="NKJ8" s="687"/>
      <c r="NKK8" s="687"/>
      <c r="NKL8" s="687"/>
      <c r="NKM8" s="687"/>
      <c r="NKN8" s="687"/>
      <c r="NKO8" s="687"/>
      <c r="NKP8" s="687"/>
      <c r="NKQ8" s="687"/>
      <c r="NKR8" s="687"/>
      <c r="NKS8" s="687"/>
      <c r="NKT8" s="687"/>
      <c r="NKU8" s="687"/>
      <c r="NKV8" s="687"/>
      <c r="NKW8" s="687"/>
      <c r="NKX8" s="687"/>
      <c r="NKY8" s="687"/>
      <c r="NKZ8" s="687"/>
      <c r="NLA8" s="687"/>
      <c r="NLB8" s="687"/>
      <c r="NLC8" s="687"/>
      <c r="NLD8" s="687"/>
      <c r="NLE8" s="687"/>
      <c r="NLF8" s="687"/>
      <c r="NLG8" s="687"/>
      <c r="NLH8" s="687"/>
      <c r="NLI8" s="687"/>
      <c r="NLJ8" s="687"/>
      <c r="NLK8" s="687"/>
      <c r="NLL8" s="687"/>
      <c r="NLM8" s="687"/>
      <c r="NLN8" s="687"/>
      <c r="NLO8" s="687"/>
      <c r="NLP8" s="687"/>
      <c r="NLQ8" s="687"/>
      <c r="NLR8" s="687"/>
      <c r="NLS8" s="687"/>
      <c r="NLT8" s="687"/>
      <c r="NLU8" s="687"/>
      <c r="NLV8" s="687"/>
      <c r="NLW8" s="687"/>
      <c r="NLX8" s="687"/>
      <c r="NLY8" s="687"/>
      <c r="NLZ8" s="687"/>
      <c r="NMA8" s="687"/>
      <c r="NMB8" s="687"/>
      <c r="NMC8" s="687"/>
      <c r="NMD8" s="687"/>
      <c r="NME8" s="687"/>
      <c r="NMF8" s="687"/>
      <c r="NMG8" s="687"/>
      <c r="NMH8" s="687"/>
      <c r="NMI8" s="687"/>
      <c r="NMJ8" s="687"/>
      <c r="NMK8" s="687"/>
      <c r="NML8" s="687"/>
      <c r="NMM8" s="687"/>
      <c r="NMN8" s="687"/>
      <c r="NMO8" s="687"/>
      <c r="NMP8" s="687"/>
      <c r="NMQ8" s="687"/>
      <c r="NMR8" s="687"/>
      <c r="NMS8" s="687"/>
      <c r="NMT8" s="687"/>
      <c r="NMU8" s="687"/>
      <c r="NMV8" s="687"/>
      <c r="NMW8" s="687"/>
      <c r="NMX8" s="687"/>
      <c r="NMY8" s="687"/>
      <c r="NMZ8" s="687"/>
      <c r="NNA8" s="687"/>
      <c r="NNB8" s="687"/>
      <c r="NNC8" s="687"/>
      <c r="NND8" s="687"/>
      <c r="NNE8" s="687"/>
      <c r="NNF8" s="687"/>
      <c r="NNG8" s="687"/>
      <c r="NNH8" s="687"/>
      <c r="NNI8" s="687"/>
      <c r="NNJ8" s="687"/>
      <c r="NNK8" s="687"/>
      <c r="NNL8" s="687"/>
      <c r="NNM8" s="687"/>
      <c r="NNN8" s="687"/>
      <c r="NNO8" s="687"/>
      <c r="NNP8" s="687"/>
      <c r="NNQ8" s="687"/>
      <c r="NNR8" s="687"/>
      <c r="NNS8" s="687"/>
      <c r="NNT8" s="687"/>
      <c r="NNU8" s="687"/>
      <c r="NNV8" s="687"/>
      <c r="NNW8" s="687"/>
      <c r="NNX8" s="687"/>
      <c r="NNY8" s="687"/>
      <c r="NNZ8" s="687"/>
      <c r="NOA8" s="687"/>
      <c r="NOB8" s="687"/>
      <c r="NOC8" s="687"/>
      <c r="NOD8" s="687"/>
      <c r="NOE8" s="687"/>
      <c r="NOF8" s="687"/>
      <c r="NOG8" s="687"/>
      <c r="NOH8" s="687"/>
      <c r="NOI8" s="687"/>
      <c r="NOJ8" s="687"/>
      <c r="NOK8" s="687"/>
      <c r="NOL8" s="687"/>
      <c r="NOM8" s="687"/>
      <c r="NON8" s="687"/>
      <c r="NOO8" s="687"/>
      <c r="NOP8" s="687"/>
      <c r="NOQ8" s="687"/>
      <c r="NOR8" s="687"/>
      <c r="NOS8" s="687"/>
      <c r="NOT8" s="687"/>
      <c r="NOU8" s="687"/>
      <c r="NOV8" s="687"/>
      <c r="NOW8" s="687"/>
      <c r="NOX8" s="687"/>
      <c r="NOY8" s="687"/>
      <c r="NOZ8" s="687"/>
      <c r="NPA8" s="687"/>
      <c r="NPB8" s="687"/>
      <c r="NPC8" s="687"/>
      <c r="NPD8" s="687"/>
      <c r="NPE8" s="687"/>
      <c r="NPF8" s="687"/>
      <c r="NPG8" s="687"/>
      <c r="NPH8" s="687"/>
      <c r="NPI8" s="687"/>
      <c r="NPJ8" s="687"/>
      <c r="NPK8" s="687"/>
      <c r="NPL8" s="687"/>
      <c r="NPM8" s="687"/>
      <c r="NPN8" s="687"/>
      <c r="NPO8" s="687"/>
      <c r="NPP8" s="687"/>
      <c r="NPQ8" s="687"/>
      <c r="NPR8" s="687"/>
      <c r="NPS8" s="687"/>
      <c r="NPT8" s="687"/>
      <c r="NPU8" s="687"/>
      <c r="NPV8" s="687"/>
      <c r="NPW8" s="687"/>
      <c r="NPX8" s="687"/>
      <c r="NPY8" s="687"/>
      <c r="NPZ8" s="687"/>
      <c r="NQA8" s="687"/>
      <c r="NQB8" s="687"/>
      <c r="NQC8" s="687"/>
      <c r="NQD8" s="687"/>
      <c r="NQE8" s="687"/>
      <c r="NQF8" s="687"/>
      <c r="NQG8" s="687"/>
      <c r="NQH8" s="687"/>
      <c r="NQI8" s="687"/>
      <c r="NQJ8" s="687"/>
      <c r="NQK8" s="687"/>
      <c r="NQL8" s="687"/>
      <c r="NQM8" s="687"/>
      <c r="NQN8" s="687"/>
      <c r="NQO8" s="687"/>
      <c r="NQP8" s="687"/>
      <c r="NQQ8" s="687"/>
      <c r="NQR8" s="687"/>
      <c r="NQS8" s="687"/>
      <c r="NQT8" s="687"/>
      <c r="NQU8" s="687"/>
      <c r="NQV8" s="687"/>
      <c r="NQW8" s="687"/>
      <c r="NQX8" s="687"/>
      <c r="NQY8" s="687"/>
      <c r="NQZ8" s="687"/>
      <c r="NRA8" s="687"/>
      <c r="NRB8" s="687"/>
      <c r="NRC8" s="687"/>
      <c r="NRD8" s="687"/>
      <c r="NRE8" s="687"/>
      <c r="NRF8" s="687"/>
      <c r="NRG8" s="687"/>
      <c r="NRH8" s="687"/>
      <c r="NRI8" s="687"/>
      <c r="NRJ8" s="687"/>
      <c r="NRK8" s="687"/>
      <c r="NRL8" s="687"/>
      <c r="NRM8" s="687"/>
      <c r="NRN8" s="687"/>
      <c r="NRO8" s="687"/>
      <c r="NRP8" s="687"/>
      <c r="NRQ8" s="687"/>
      <c r="NRR8" s="687"/>
      <c r="NRS8" s="687"/>
      <c r="NRT8" s="687"/>
      <c r="NRU8" s="687"/>
      <c r="NRV8" s="687"/>
      <c r="NRW8" s="687"/>
      <c r="NRX8" s="687"/>
      <c r="NRY8" s="687"/>
      <c r="NRZ8" s="687"/>
      <c r="NSA8" s="687"/>
      <c r="NSB8" s="687"/>
      <c r="NSC8" s="687"/>
      <c r="NSD8" s="687"/>
      <c r="NSE8" s="687"/>
      <c r="NSF8" s="687"/>
      <c r="NSG8" s="687"/>
      <c r="NSH8" s="687"/>
      <c r="NSI8" s="687"/>
      <c r="NSJ8" s="687"/>
      <c r="NSK8" s="687"/>
      <c r="NSL8" s="687"/>
      <c r="NSM8" s="687"/>
      <c r="NSN8" s="687"/>
      <c r="NSO8" s="687"/>
      <c r="NSP8" s="687"/>
      <c r="NSQ8" s="687"/>
      <c r="NSR8" s="687"/>
      <c r="NSS8" s="687"/>
      <c r="NST8" s="687"/>
      <c r="NSU8" s="687"/>
      <c r="NSV8" s="687"/>
      <c r="NSW8" s="687"/>
      <c r="NSX8" s="687"/>
      <c r="NSY8" s="687"/>
      <c r="NSZ8" s="687"/>
      <c r="NTA8" s="687"/>
      <c r="NTB8" s="687"/>
      <c r="NTC8" s="687"/>
      <c r="NTD8" s="687"/>
      <c r="NTE8" s="687"/>
      <c r="NTF8" s="687"/>
      <c r="NTG8" s="687"/>
      <c r="NTH8" s="687"/>
      <c r="NTI8" s="687"/>
      <c r="NTJ8" s="687"/>
      <c r="NTK8" s="687"/>
      <c r="NTL8" s="687"/>
      <c r="NTM8" s="687"/>
      <c r="NTN8" s="687"/>
      <c r="NTO8" s="687"/>
      <c r="NTP8" s="687"/>
      <c r="NTQ8" s="687"/>
      <c r="NTR8" s="687"/>
      <c r="NTS8" s="687"/>
      <c r="NTT8" s="687"/>
      <c r="NTU8" s="687"/>
      <c r="NTV8" s="687"/>
      <c r="NTW8" s="687"/>
      <c r="NTX8" s="687"/>
      <c r="NTY8" s="687"/>
      <c r="NTZ8" s="687"/>
      <c r="NUA8" s="687"/>
      <c r="NUB8" s="687"/>
      <c r="NUC8" s="687"/>
      <c r="NUD8" s="687"/>
      <c r="NUE8" s="687"/>
      <c r="NUF8" s="687"/>
      <c r="NUG8" s="687"/>
      <c r="NUH8" s="687"/>
      <c r="NUI8" s="687"/>
      <c r="NUJ8" s="687"/>
      <c r="NUK8" s="687"/>
      <c r="NUL8" s="687"/>
      <c r="NUM8" s="687"/>
      <c r="NUN8" s="687"/>
      <c r="NUO8" s="687"/>
      <c r="NUP8" s="687"/>
      <c r="NUQ8" s="687"/>
      <c r="NUR8" s="687"/>
      <c r="NUS8" s="687"/>
      <c r="NUT8" s="687"/>
      <c r="NUU8" s="687"/>
      <c r="NUV8" s="687"/>
      <c r="NUW8" s="687"/>
      <c r="NUX8" s="687"/>
      <c r="NUY8" s="687"/>
      <c r="NUZ8" s="687"/>
      <c r="NVA8" s="687"/>
      <c r="NVB8" s="687"/>
      <c r="NVC8" s="687"/>
      <c r="NVD8" s="687"/>
      <c r="NVE8" s="687"/>
      <c r="NVF8" s="687"/>
      <c r="NVG8" s="687"/>
      <c r="NVH8" s="687"/>
      <c r="NVI8" s="687"/>
      <c r="NVJ8" s="687"/>
      <c r="NVK8" s="687"/>
      <c r="NVL8" s="687"/>
      <c r="NVM8" s="687"/>
      <c r="NVN8" s="687"/>
      <c r="NVO8" s="687"/>
      <c r="NVP8" s="687"/>
      <c r="NVQ8" s="687"/>
      <c r="NVR8" s="687"/>
      <c r="NVS8" s="687"/>
      <c r="NVT8" s="687"/>
      <c r="NVU8" s="687"/>
      <c r="NVV8" s="687"/>
      <c r="NVW8" s="687"/>
      <c r="NVX8" s="687"/>
      <c r="NVY8" s="687"/>
      <c r="NVZ8" s="687"/>
      <c r="NWA8" s="687"/>
      <c r="NWB8" s="687"/>
      <c r="NWC8" s="687"/>
      <c r="NWD8" s="687"/>
      <c r="NWE8" s="687"/>
      <c r="NWF8" s="687"/>
      <c r="NWG8" s="687"/>
      <c r="NWH8" s="687"/>
      <c r="NWI8" s="687"/>
      <c r="NWJ8" s="687"/>
      <c r="NWK8" s="687"/>
      <c r="NWL8" s="687"/>
      <c r="NWM8" s="687"/>
      <c r="NWN8" s="687"/>
      <c r="NWO8" s="687"/>
      <c r="NWP8" s="687"/>
      <c r="NWQ8" s="687"/>
      <c r="NWR8" s="687"/>
      <c r="NWS8" s="687"/>
      <c r="NWT8" s="687"/>
      <c r="NWU8" s="687"/>
      <c r="NWV8" s="687"/>
      <c r="NWW8" s="687"/>
      <c r="NWX8" s="687"/>
      <c r="NWY8" s="687"/>
      <c r="NWZ8" s="687"/>
      <c r="NXA8" s="687"/>
      <c r="NXB8" s="687"/>
      <c r="NXC8" s="687"/>
      <c r="NXD8" s="687"/>
      <c r="NXE8" s="687"/>
      <c r="NXF8" s="687"/>
      <c r="NXG8" s="687"/>
      <c r="NXH8" s="687"/>
      <c r="NXI8" s="687"/>
      <c r="NXJ8" s="687"/>
      <c r="NXK8" s="687"/>
      <c r="NXL8" s="687"/>
      <c r="NXM8" s="687"/>
      <c r="NXN8" s="687"/>
      <c r="NXO8" s="687"/>
      <c r="NXP8" s="687"/>
      <c r="NXQ8" s="687"/>
      <c r="NXR8" s="687"/>
      <c r="NXS8" s="687"/>
      <c r="NXT8" s="687"/>
      <c r="NXU8" s="687"/>
      <c r="NXV8" s="687"/>
      <c r="NXW8" s="687"/>
      <c r="NXX8" s="687"/>
      <c r="NXY8" s="687"/>
      <c r="NXZ8" s="687"/>
      <c r="NYA8" s="687"/>
      <c r="NYB8" s="687"/>
      <c r="NYC8" s="687"/>
      <c r="NYD8" s="687"/>
      <c r="NYE8" s="687"/>
      <c r="NYF8" s="687"/>
      <c r="NYG8" s="687"/>
      <c r="NYH8" s="687"/>
      <c r="NYI8" s="687"/>
      <c r="NYJ8" s="687"/>
      <c r="NYK8" s="687"/>
      <c r="NYL8" s="687"/>
      <c r="NYM8" s="687"/>
      <c r="NYN8" s="687"/>
      <c r="NYO8" s="687"/>
      <c r="NYP8" s="687"/>
      <c r="NYQ8" s="687"/>
      <c r="NYR8" s="687"/>
      <c r="NYS8" s="687"/>
      <c r="NYT8" s="687"/>
      <c r="NYU8" s="687"/>
      <c r="NYV8" s="687"/>
      <c r="NYW8" s="687"/>
      <c r="NYX8" s="687"/>
      <c r="NYY8" s="687"/>
      <c r="NYZ8" s="687"/>
      <c r="NZA8" s="687"/>
      <c r="NZB8" s="687"/>
      <c r="NZC8" s="687"/>
      <c r="NZD8" s="687"/>
      <c r="NZE8" s="687"/>
      <c r="NZF8" s="687"/>
      <c r="NZG8" s="687"/>
      <c r="NZH8" s="687"/>
      <c r="NZI8" s="687"/>
      <c r="NZJ8" s="687"/>
      <c r="NZK8" s="687"/>
      <c r="NZL8" s="687"/>
      <c r="NZM8" s="687"/>
      <c r="NZN8" s="687"/>
      <c r="NZO8" s="687"/>
      <c r="NZP8" s="687"/>
      <c r="NZQ8" s="687"/>
      <c r="NZR8" s="687"/>
      <c r="NZS8" s="687"/>
      <c r="NZT8" s="687"/>
      <c r="NZU8" s="687"/>
      <c r="NZV8" s="687"/>
      <c r="NZW8" s="687"/>
      <c r="NZX8" s="687"/>
      <c r="NZY8" s="687"/>
      <c r="NZZ8" s="687"/>
      <c r="OAA8" s="687"/>
      <c r="OAB8" s="687"/>
      <c r="OAC8" s="687"/>
      <c r="OAD8" s="687"/>
      <c r="OAE8" s="687"/>
      <c r="OAF8" s="687"/>
      <c r="OAG8" s="687"/>
      <c r="OAH8" s="687"/>
      <c r="OAI8" s="687"/>
      <c r="OAJ8" s="687"/>
      <c r="OAK8" s="687"/>
      <c r="OAL8" s="687"/>
      <c r="OAM8" s="687"/>
      <c r="OAN8" s="687"/>
      <c r="OAO8" s="687"/>
      <c r="OAP8" s="687"/>
      <c r="OAQ8" s="687"/>
      <c r="OAR8" s="687"/>
      <c r="OAS8" s="687"/>
      <c r="OAT8" s="687"/>
      <c r="OAU8" s="687"/>
      <c r="OAV8" s="687"/>
      <c r="OAW8" s="687"/>
      <c r="OAX8" s="687"/>
      <c r="OAY8" s="687"/>
      <c r="OAZ8" s="687"/>
      <c r="OBA8" s="687"/>
      <c r="OBB8" s="687"/>
      <c r="OBC8" s="687"/>
      <c r="OBD8" s="687"/>
      <c r="OBE8" s="687"/>
      <c r="OBF8" s="687"/>
      <c r="OBG8" s="687"/>
      <c r="OBH8" s="687"/>
      <c r="OBI8" s="687"/>
      <c r="OBJ8" s="687"/>
      <c r="OBK8" s="687"/>
      <c r="OBL8" s="687"/>
      <c r="OBM8" s="687"/>
      <c r="OBN8" s="687"/>
      <c r="OBO8" s="687"/>
      <c r="OBP8" s="687"/>
      <c r="OBQ8" s="687"/>
      <c r="OBR8" s="687"/>
      <c r="OBS8" s="687"/>
      <c r="OBT8" s="687"/>
      <c r="OBU8" s="687"/>
      <c r="OBV8" s="687"/>
      <c r="OBW8" s="687"/>
      <c r="OBX8" s="687"/>
      <c r="OBY8" s="687"/>
      <c r="OBZ8" s="687"/>
      <c r="OCA8" s="687"/>
      <c r="OCB8" s="687"/>
      <c r="OCC8" s="687"/>
      <c r="OCD8" s="687"/>
      <c r="OCE8" s="687"/>
      <c r="OCF8" s="687"/>
      <c r="OCG8" s="687"/>
      <c r="OCH8" s="687"/>
      <c r="OCI8" s="687"/>
      <c r="OCJ8" s="687"/>
      <c r="OCK8" s="687"/>
      <c r="OCL8" s="687"/>
      <c r="OCM8" s="687"/>
      <c r="OCN8" s="687"/>
      <c r="OCO8" s="687"/>
      <c r="OCP8" s="687"/>
      <c r="OCQ8" s="687"/>
      <c r="OCR8" s="687"/>
      <c r="OCS8" s="687"/>
      <c r="OCT8" s="687"/>
      <c r="OCU8" s="687"/>
      <c r="OCV8" s="687"/>
      <c r="OCW8" s="687"/>
      <c r="OCX8" s="687"/>
      <c r="OCY8" s="687"/>
      <c r="OCZ8" s="687"/>
      <c r="ODA8" s="687"/>
      <c r="ODB8" s="687"/>
      <c r="ODC8" s="687"/>
      <c r="ODD8" s="687"/>
      <c r="ODE8" s="687"/>
      <c r="ODF8" s="687"/>
      <c r="ODG8" s="687"/>
      <c r="ODH8" s="687"/>
      <c r="ODI8" s="687"/>
      <c r="ODJ8" s="687"/>
      <c r="ODK8" s="687"/>
      <c r="ODL8" s="687"/>
      <c r="ODM8" s="687"/>
      <c r="ODN8" s="687"/>
      <c r="ODO8" s="687"/>
      <c r="ODP8" s="687"/>
      <c r="ODQ8" s="687"/>
      <c r="ODR8" s="687"/>
      <c r="ODS8" s="687"/>
      <c r="ODT8" s="687"/>
      <c r="ODU8" s="687"/>
      <c r="ODV8" s="687"/>
      <c r="ODW8" s="687"/>
      <c r="ODX8" s="687"/>
      <c r="ODY8" s="687"/>
      <c r="ODZ8" s="687"/>
      <c r="OEA8" s="687"/>
      <c r="OEB8" s="687"/>
      <c r="OEC8" s="687"/>
      <c r="OED8" s="687"/>
      <c r="OEE8" s="687"/>
      <c r="OEF8" s="687"/>
      <c r="OEG8" s="687"/>
      <c r="OEH8" s="687"/>
      <c r="OEI8" s="687"/>
      <c r="OEJ8" s="687"/>
      <c r="OEK8" s="687"/>
      <c r="OEL8" s="687"/>
      <c r="OEM8" s="687"/>
      <c r="OEN8" s="687"/>
      <c r="OEO8" s="687"/>
      <c r="OEP8" s="687"/>
      <c r="OEQ8" s="687"/>
      <c r="OER8" s="687"/>
      <c r="OES8" s="687"/>
      <c r="OET8" s="687"/>
      <c r="OEU8" s="687"/>
      <c r="OEV8" s="687"/>
      <c r="OEW8" s="687"/>
      <c r="OEX8" s="687"/>
      <c r="OEY8" s="687"/>
      <c r="OEZ8" s="687"/>
      <c r="OFA8" s="687"/>
      <c r="OFB8" s="687"/>
      <c r="OFC8" s="687"/>
      <c r="OFD8" s="687"/>
      <c r="OFE8" s="687"/>
      <c r="OFF8" s="687"/>
      <c r="OFG8" s="687"/>
      <c r="OFH8" s="687"/>
      <c r="OFI8" s="687"/>
      <c r="OFJ8" s="687"/>
      <c r="OFK8" s="687"/>
      <c r="OFL8" s="687"/>
      <c r="OFM8" s="687"/>
      <c r="OFN8" s="687"/>
      <c r="OFO8" s="687"/>
      <c r="OFP8" s="687"/>
      <c r="OFQ8" s="687"/>
      <c r="OFR8" s="687"/>
      <c r="OFS8" s="687"/>
      <c r="OFT8" s="687"/>
      <c r="OFU8" s="687"/>
      <c r="OFV8" s="687"/>
      <c r="OFW8" s="687"/>
      <c r="OFX8" s="687"/>
      <c r="OFY8" s="687"/>
      <c r="OFZ8" s="687"/>
      <c r="OGA8" s="687"/>
      <c r="OGB8" s="687"/>
      <c r="OGC8" s="687"/>
      <c r="OGD8" s="687"/>
      <c r="OGE8" s="687"/>
      <c r="OGF8" s="687"/>
      <c r="OGG8" s="687"/>
      <c r="OGH8" s="687"/>
      <c r="OGI8" s="687"/>
      <c r="OGJ8" s="687"/>
      <c r="OGK8" s="687"/>
      <c r="OGL8" s="687"/>
      <c r="OGM8" s="687"/>
      <c r="OGN8" s="687"/>
      <c r="OGO8" s="687"/>
      <c r="OGP8" s="687"/>
      <c r="OGQ8" s="687"/>
      <c r="OGR8" s="687"/>
      <c r="OGS8" s="687"/>
      <c r="OGT8" s="687"/>
      <c r="OGU8" s="687"/>
      <c r="OGV8" s="687"/>
      <c r="OGW8" s="687"/>
      <c r="OGX8" s="687"/>
      <c r="OGY8" s="687"/>
      <c r="OGZ8" s="687"/>
      <c r="OHA8" s="687"/>
      <c r="OHB8" s="687"/>
      <c r="OHC8" s="687"/>
      <c r="OHD8" s="687"/>
      <c r="OHE8" s="687"/>
      <c r="OHF8" s="687"/>
      <c r="OHG8" s="687"/>
      <c r="OHH8" s="687"/>
      <c r="OHI8" s="687"/>
      <c r="OHJ8" s="687"/>
      <c r="OHK8" s="687"/>
      <c r="OHL8" s="687"/>
      <c r="OHM8" s="687"/>
      <c r="OHN8" s="687"/>
      <c r="OHO8" s="687"/>
      <c r="OHP8" s="687"/>
      <c r="OHQ8" s="687"/>
      <c r="OHR8" s="687"/>
      <c r="OHS8" s="687"/>
      <c r="OHT8" s="687"/>
      <c r="OHU8" s="687"/>
      <c r="OHV8" s="687"/>
      <c r="OHW8" s="687"/>
      <c r="OHX8" s="687"/>
      <c r="OHY8" s="687"/>
      <c r="OHZ8" s="687"/>
      <c r="OIA8" s="687"/>
      <c r="OIB8" s="687"/>
      <c r="OIC8" s="687"/>
      <c r="OID8" s="687"/>
      <c r="OIE8" s="687"/>
      <c r="OIF8" s="687"/>
      <c r="OIG8" s="687"/>
      <c r="OIH8" s="687"/>
      <c r="OII8" s="687"/>
      <c r="OIJ8" s="687"/>
      <c r="OIK8" s="687"/>
      <c r="OIL8" s="687"/>
      <c r="OIM8" s="687"/>
      <c r="OIN8" s="687"/>
      <c r="OIO8" s="687"/>
      <c r="OIP8" s="687"/>
      <c r="OIQ8" s="687"/>
      <c r="OIR8" s="687"/>
      <c r="OIS8" s="687"/>
      <c r="OIT8" s="687"/>
      <c r="OIU8" s="687"/>
      <c r="OIV8" s="687"/>
      <c r="OIW8" s="687"/>
      <c r="OIX8" s="687"/>
      <c r="OIY8" s="687"/>
      <c r="OIZ8" s="687"/>
      <c r="OJA8" s="687"/>
      <c r="OJB8" s="687"/>
      <c r="OJC8" s="687"/>
      <c r="OJD8" s="687"/>
      <c r="OJE8" s="687"/>
      <c r="OJF8" s="687"/>
      <c r="OJG8" s="687"/>
      <c r="OJH8" s="687"/>
      <c r="OJI8" s="687"/>
      <c r="OJJ8" s="687"/>
      <c r="OJK8" s="687"/>
      <c r="OJL8" s="687"/>
      <c r="OJM8" s="687"/>
      <c r="OJN8" s="687"/>
      <c r="OJO8" s="687"/>
      <c r="OJP8" s="687"/>
      <c r="OJQ8" s="687"/>
      <c r="OJR8" s="687"/>
      <c r="OJS8" s="687"/>
      <c r="OJT8" s="687"/>
      <c r="OJU8" s="687"/>
      <c r="OJV8" s="687"/>
      <c r="OJW8" s="687"/>
      <c r="OJX8" s="687"/>
      <c r="OJY8" s="687"/>
      <c r="OJZ8" s="687"/>
      <c r="OKA8" s="687"/>
      <c r="OKB8" s="687"/>
      <c r="OKC8" s="687"/>
      <c r="OKD8" s="687"/>
      <c r="OKE8" s="687"/>
      <c r="OKF8" s="687"/>
      <c r="OKG8" s="687"/>
      <c r="OKH8" s="687"/>
      <c r="OKI8" s="687"/>
      <c r="OKJ8" s="687"/>
      <c r="OKK8" s="687"/>
      <c r="OKL8" s="687"/>
      <c r="OKM8" s="687"/>
      <c r="OKN8" s="687"/>
      <c r="OKO8" s="687"/>
      <c r="OKP8" s="687"/>
      <c r="OKQ8" s="687"/>
      <c r="OKR8" s="687"/>
      <c r="OKS8" s="687"/>
      <c r="OKT8" s="687"/>
      <c r="OKU8" s="687"/>
      <c r="OKV8" s="687"/>
      <c r="OKW8" s="687"/>
      <c r="OKX8" s="687"/>
      <c r="OKY8" s="687"/>
      <c r="OKZ8" s="687"/>
      <c r="OLA8" s="687"/>
      <c r="OLB8" s="687"/>
      <c r="OLC8" s="687"/>
      <c r="OLD8" s="687"/>
      <c r="OLE8" s="687"/>
      <c r="OLF8" s="687"/>
      <c r="OLG8" s="687"/>
      <c r="OLH8" s="687"/>
      <c r="OLI8" s="687"/>
      <c r="OLJ8" s="687"/>
      <c r="OLK8" s="687"/>
      <c r="OLL8" s="687"/>
      <c r="OLM8" s="687"/>
      <c r="OLN8" s="687"/>
      <c r="OLO8" s="687"/>
      <c r="OLP8" s="687"/>
      <c r="OLQ8" s="687"/>
      <c r="OLR8" s="687"/>
      <c r="OLS8" s="687"/>
      <c r="OLT8" s="687"/>
      <c r="OLU8" s="687"/>
      <c r="OLV8" s="687"/>
      <c r="OLW8" s="687"/>
      <c r="OLX8" s="687"/>
      <c r="OLY8" s="687"/>
      <c r="OLZ8" s="687"/>
      <c r="OMA8" s="687"/>
      <c r="OMB8" s="687"/>
      <c r="OMC8" s="687"/>
      <c r="OMD8" s="687"/>
      <c r="OME8" s="687"/>
      <c r="OMF8" s="687"/>
      <c r="OMG8" s="687"/>
      <c r="OMH8" s="687"/>
      <c r="OMI8" s="687"/>
      <c r="OMJ8" s="687"/>
      <c r="OMK8" s="687"/>
      <c r="OML8" s="687"/>
      <c r="OMM8" s="687"/>
      <c r="OMN8" s="687"/>
      <c r="OMO8" s="687"/>
      <c r="OMP8" s="687"/>
      <c r="OMQ8" s="687"/>
      <c r="OMR8" s="687"/>
      <c r="OMS8" s="687"/>
      <c r="OMT8" s="687"/>
      <c r="OMU8" s="687"/>
      <c r="OMV8" s="687"/>
      <c r="OMW8" s="687"/>
      <c r="OMX8" s="687"/>
      <c r="OMY8" s="687"/>
      <c r="OMZ8" s="687"/>
      <c r="ONA8" s="687"/>
      <c r="ONB8" s="687"/>
      <c r="ONC8" s="687"/>
      <c r="OND8" s="687"/>
      <c r="ONE8" s="687"/>
      <c r="ONF8" s="687"/>
      <c r="ONG8" s="687"/>
      <c r="ONH8" s="687"/>
      <c r="ONI8" s="687"/>
      <c r="ONJ8" s="687"/>
      <c r="ONK8" s="687"/>
      <c r="ONL8" s="687"/>
      <c r="ONM8" s="687"/>
      <c r="ONN8" s="687"/>
      <c r="ONO8" s="687"/>
      <c r="ONP8" s="687"/>
      <c r="ONQ8" s="687"/>
      <c r="ONR8" s="687"/>
      <c r="ONS8" s="687"/>
      <c r="ONT8" s="687"/>
      <c r="ONU8" s="687"/>
      <c r="ONV8" s="687"/>
      <c r="ONW8" s="687"/>
      <c r="ONX8" s="687"/>
      <c r="ONY8" s="687"/>
      <c r="ONZ8" s="687"/>
      <c r="OOA8" s="687"/>
      <c r="OOB8" s="687"/>
      <c r="OOC8" s="687"/>
      <c r="OOD8" s="687"/>
      <c r="OOE8" s="687"/>
      <c r="OOF8" s="687"/>
      <c r="OOG8" s="687"/>
      <c r="OOH8" s="687"/>
      <c r="OOI8" s="687"/>
      <c r="OOJ8" s="687"/>
      <c r="OOK8" s="687"/>
      <c r="OOL8" s="687"/>
      <c r="OOM8" s="687"/>
      <c r="OON8" s="687"/>
      <c r="OOO8" s="687"/>
      <c r="OOP8" s="687"/>
      <c r="OOQ8" s="687"/>
      <c r="OOR8" s="687"/>
      <c r="OOS8" s="687"/>
      <c r="OOT8" s="687"/>
      <c r="OOU8" s="687"/>
      <c r="OOV8" s="687"/>
      <c r="OOW8" s="687"/>
      <c r="OOX8" s="687"/>
      <c r="OOY8" s="687"/>
      <c r="OOZ8" s="687"/>
      <c r="OPA8" s="687"/>
      <c r="OPB8" s="687"/>
      <c r="OPC8" s="687"/>
      <c r="OPD8" s="687"/>
      <c r="OPE8" s="687"/>
      <c r="OPF8" s="687"/>
      <c r="OPG8" s="687"/>
      <c r="OPH8" s="687"/>
      <c r="OPI8" s="687"/>
      <c r="OPJ8" s="687"/>
      <c r="OPK8" s="687"/>
      <c r="OPL8" s="687"/>
      <c r="OPM8" s="687"/>
      <c r="OPN8" s="687"/>
      <c r="OPO8" s="687"/>
      <c r="OPP8" s="687"/>
      <c r="OPQ8" s="687"/>
      <c r="OPR8" s="687"/>
      <c r="OPS8" s="687"/>
      <c r="OPT8" s="687"/>
      <c r="OPU8" s="687"/>
      <c r="OPV8" s="687"/>
      <c r="OPW8" s="687"/>
      <c r="OPX8" s="687"/>
      <c r="OPY8" s="687"/>
      <c r="OPZ8" s="687"/>
      <c r="OQA8" s="687"/>
      <c r="OQB8" s="687"/>
      <c r="OQC8" s="687"/>
      <c r="OQD8" s="687"/>
      <c r="OQE8" s="687"/>
      <c r="OQF8" s="687"/>
      <c r="OQG8" s="687"/>
      <c r="OQH8" s="687"/>
      <c r="OQI8" s="687"/>
      <c r="OQJ8" s="687"/>
      <c r="OQK8" s="687"/>
      <c r="OQL8" s="687"/>
      <c r="OQM8" s="687"/>
      <c r="OQN8" s="687"/>
      <c r="OQO8" s="687"/>
      <c r="OQP8" s="687"/>
      <c r="OQQ8" s="687"/>
      <c r="OQR8" s="687"/>
      <c r="OQS8" s="687"/>
      <c r="OQT8" s="687"/>
      <c r="OQU8" s="687"/>
      <c r="OQV8" s="687"/>
      <c r="OQW8" s="687"/>
      <c r="OQX8" s="687"/>
      <c r="OQY8" s="687"/>
      <c r="OQZ8" s="687"/>
      <c r="ORA8" s="687"/>
      <c r="ORB8" s="687"/>
      <c r="ORC8" s="687"/>
      <c r="ORD8" s="687"/>
      <c r="ORE8" s="687"/>
      <c r="ORF8" s="687"/>
      <c r="ORG8" s="687"/>
      <c r="ORH8" s="687"/>
      <c r="ORI8" s="687"/>
      <c r="ORJ8" s="687"/>
      <c r="ORK8" s="687"/>
      <c r="ORL8" s="687"/>
      <c r="ORM8" s="687"/>
      <c r="ORN8" s="687"/>
      <c r="ORO8" s="687"/>
      <c r="ORP8" s="687"/>
      <c r="ORQ8" s="687"/>
      <c r="ORR8" s="687"/>
      <c r="ORS8" s="687"/>
      <c r="ORT8" s="687"/>
      <c r="ORU8" s="687"/>
      <c r="ORV8" s="687"/>
      <c r="ORW8" s="687"/>
      <c r="ORX8" s="687"/>
      <c r="ORY8" s="687"/>
      <c r="ORZ8" s="687"/>
      <c r="OSA8" s="687"/>
      <c r="OSB8" s="687"/>
      <c r="OSC8" s="687"/>
      <c r="OSD8" s="687"/>
      <c r="OSE8" s="687"/>
      <c r="OSF8" s="687"/>
      <c r="OSG8" s="687"/>
      <c r="OSH8" s="687"/>
      <c r="OSI8" s="687"/>
      <c r="OSJ8" s="687"/>
      <c r="OSK8" s="687"/>
      <c r="OSL8" s="687"/>
      <c r="OSM8" s="687"/>
      <c r="OSN8" s="687"/>
      <c r="OSO8" s="687"/>
      <c r="OSP8" s="687"/>
      <c r="OSQ8" s="687"/>
      <c r="OSR8" s="687"/>
      <c r="OSS8" s="687"/>
      <c r="OST8" s="687"/>
      <c r="OSU8" s="687"/>
      <c r="OSV8" s="687"/>
      <c r="OSW8" s="687"/>
      <c r="OSX8" s="687"/>
      <c r="OSY8" s="687"/>
      <c r="OSZ8" s="687"/>
      <c r="OTA8" s="687"/>
      <c r="OTB8" s="687"/>
      <c r="OTC8" s="687"/>
      <c r="OTD8" s="687"/>
      <c r="OTE8" s="687"/>
      <c r="OTF8" s="687"/>
      <c r="OTG8" s="687"/>
      <c r="OTH8" s="687"/>
      <c r="OTI8" s="687"/>
      <c r="OTJ8" s="687"/>
      <c r="OTK8" s="687"/>
      <c r="OTL8" s="687"/>
      <c r="OTM8" s="687"/>
      <c r="OTN8" s="687"/>
      <c r="OTO8" s="687"/>
      <c r="OTP8" s="687"/>
      <c r="OTQ8" s="687"/>
      <c r="OTR8" s="687"/>
      <c r="OTS8" s="687"/>
      <c r="OTT8" s="687"/>
      <c r="OTU8" s="687"/>
      <c r="OTV8" s="687"/>
      <c r="OTW8" s="687"/>
      <c r="OTX8" s="687"/>
      <c r="OTY8" s="687"/>
      <c r="OTZ8" s="687"/>
      <c r="OUA8" s="687"/>
      <c r="OUB8" s="687"/>
      <c r="OUC8" s="687"/>
      <c r="OUD8" s="687"/>
      <c r="OUE8" s="687"/>
      <c r="OUF8" s="687"/>
      <c r="OUG8" s="687"/>
      <c r="OUH8" s="687"/>
      <c r="OUI8" s="687"/>
      <c r="OUJ8" s="687"/>
      <c r="OUK8" s="687"/>
      <c r="OUL8" s="687"/>
      <c r="OUM8" s="687"/>
      <c r="OUN8" s="687"/>
      <c r="OUO8" s="687"/>
      <c r="OUP8" s="687"/>
      <c r="OUQ8" s="687"/>
      <c r="OUR8" s="687"/>
      <c r="OUS8" s="687"/>
      <c r="OUT8" s="687"/>
      <c r="OUU8" s="687"/>
      <c r="OUV8" s="687"/>
      <c r="OUW8" s="687"/>
      <c r="OUX8" s="687"/>
      <c r="OUY8" s="687"/>
      <c r="OUZ8" s="687"/>
      <c r="OVA8" s="687"/>
      <c r="OVB8" s="687"/>
      <c r="OVC8" s="687"/>
      <c r="OVD8" s="687"/>
      <c r="OVE8" s="687"/>
      <c r="OVF8" s="687"/>
      <c r="OVG8" s="687"/>
      <c r="OVH8" s="687"/>
      <c r="OVI8" s="687"/>
      <c r="OVJ8" s="687"/>
      <c r="OVK8" s="687"/>
      <c r="OVL8" s="687"/>
      <c r="OVM8" s="687"/>
      <c r="OVN8" s="687"/>
      <c r="OVO8" s="687"/>
      <c r="OVP8" s="687"/>
      <c r="OVQ8" s="687"/>
      <c r="OVR8" s="687"/>
      <c r="OVS8" s="687"/>
      <c r="OVT8" s="687"/>
      <c r="OVU8" s="687"/>
      <c r="OVV8" s="687"/>
      <c r="OVW8" s="687"/>
      <c r="OVX8" s="687"/>
      <c r="OVY8" s="687"/>
      <c r="OVZ8" s="687"/>
      <c r="OWA8" s="687"/>
      <c r="OWB8" s="687"/>
      <c r="OWC8" s="687"/>
      <c r="OWD8" s="687"/>
      <c r="OWE8" s="687"/>
      <c r="OWF8" s="687"/>
      <c r="OWG8" s="687"/>
      <c r="OWH8" s="687"/>
      <c r="OWI8" s="687"/>
      <c r="OWJ8" s="687"/>
      <c r="OWK8" s="687"/>
      <c r="OWL8" s="687"/>
      <c r="OWM8" s="687"/>
      <c r="OWN8" s="687"/>
      <c r="OWO8" s="687"/>
      <c r="OWP8" s="687"/>
      <c r="OWQ8" s="687"/>
      <c r="OWR8" s="687"/>
      <c r="OWS8" s="687"/>
      <c r="OWT8" s="687"/>
      <c r="OWU8" s="687"/>
      <c r="OWV8" s="687"/>
      <c r="OWW8" s="687"/>
      <c r="OWX8" s="687"/>
      <c r="OWY8" s="687"/>
      <c r="OWZ8" s="687"/>
      <c r="OXA8" s="687"/>
      <c r="OXB8" s="687"/>
      <c r="OXC8" s="687"/>
      <c r="OXD8" s="687"/>
      <c r="OXE8" s="687"/>
      <c r="OXF8" s="687"/>
      <c r="OXG8" s="687"/>
      <c r="OXH8" s="687"/>
      <c r="OXI8" s="687"/>
      <c r="OXJ8" s="687"/>
      <c r="OXK8" s="687"/>
      <c r="OXL8" s="687"/>
      <c r="OXM8" s="687"/>
      <c r="OXN8" s="687"/>
      <c r="OXO8" s="687"/>
      <c r="OXP8" s="687"/>
      <c r="OXQ8" s="687"/>
      <c r="OXR8" s="687"/>
      <c r="OXS8" s="687"/>
      <c r="OXT8" s="687"/>
      <c r="OXU8" s="687"/>
      <c r="OXV8" s="687"/>
      <c r="OXW8" s="687"/>
      <c r="OXX8" s="687"/>
      <c r="OXY8" s="687"/>
      <c r="OXZ8" s="687"/>
      <c r="OYA8" s="687"/>
      <c r="OYB8" s="687"/>
      <c r="OYC8" s="687"/>
      <c r="OYD8" s="687"/>
      <c r="OYE8" s="687"/>
      <c r="OYF8" s="687"/>
      <c r="OYG8" s="687"/>
      <c r="OYH8" s="687"/>
      <c r="OYI8" s="687"/>
      <c r="OYJ8" s="687"/>
      <c r="OYK8" s="687"/>
      <c r="OYL8" s="687"/>
      <c r="OYM8" s="687"/>
      <c r="OYN8" s="687"/>
      <c r="OYO8" s="687"/>
      <c r="OYP8" s="687"/>
      <c r="OYQ8" s="687"/>
      <c r="OYR8" s="687"/>
      <c r="OYS8" s="687"/>
      <c r="OYT8" s="687"/>
      <c r="OYU8" s="687"/>
      <c r="OYV8" s="687"/>
      <c r="OYW8" s="687"/>
      <c r="OYX8" s="687"/>
      <c r="OYY8" s="687"/>
      <c r="OYZ8" s="687"/>
      <c r="OZA8" s="687"/>
      <c r="OZB8" s="687"/>
      <c r="OZC8" s="687"/>
      <c r="OZD8" s="687"/>
      <c r="OZE8" s="687"/>
      <c r="OZF8" s="687"/>
      <c r="OZG8" s="687"/>
      <c r="OZH8" s="687"/>
      <c r="OZI8" s="687"/>
      <c r="OZJ8" s="687"/>
      <c r="OZK8" s="687"/>
      <c r="OZL8" s="687"/>
      <c r="OZM8" s="687"/>
      <c r="OZN8" s="687"/>
      <c r="OZO8" s="687"/>
      <c r="OZP8" s="687"/>
      <c r="OZQ8" s="687"/>
      <c r="OZR8" s="687"/>
      <c r="OZS8" s="687"/>
      <c r="OZT8" s="687"/>
      <c r="OZU8" s="687"/>
      <c r="OZV8" s="687"/>
      <c r="OZW8" s="687"/>
      <c r="OZX8" s="687"/>
      <c r="OZY8" s="687"/>
      <c r="OZZ8" s="687"/>
      <c r="PAA8" s="687"/>
      <c r="PAB8" s="687"/>
      <c r="PAC8" s="687"/>
      <c r="PAD8" s="687"/>
      <c r="PAE8" s="687"/>
      <c r="PAF8" s="687"/>
      <c r="PAG8" s="687"/>
      <c r="PAH8" s="687"/>
      <c r="PAI8" s="687"/>
      <c r="PAJ8" s="687"/>
      <c r="PAK8" s="687"/>
      <c r="PAL8" s="687"/>
      <c r="PAM8" s="687"/>
      <c r="PAN8" s="687"/>
      <c r="PAO8" s="687"/>
      <c r="PAP8" s="687"/>
      <c r="PAQ8" s="687"/>
      <c r="PAR8" s="687"/>
      <c r="PAS8" s="687"/>
      <c r="PAT8" s="687"/>
      <c r="PAU8" s="687"/>
      <c r="PAV8" s="687"/>
      <c r="PAW8" s="687"/>
      <c r="PAX8" s="687"/>
      <c r="PAY8" s="687"/>
      <c r="PAZ8" s="687"/>
      <c r="PBA8" s="687"/>
      <c r="PBB8" s="687"/>
      <c r="PBC8" s="687"/>
      <c r="PBD8" s="687"/>
      <c r="PBE8" s="687"/>
      <c r="PBF8" s="687"/>
      <c r="PBG8" s="687"/>
      <c r="PBH8" s="687"/>
      <c r="PBI8" s="687"/>
      <c r="PBJ8" s="687"/>
      <c r="PBK8" s="687"/>
      <c r="PBL8" s="687"/>
      <c r="PBM8" s="687"/>
      <c r="PBN8" s="687"/>
      <c r="PBO8" s="687"/>
      <c r="PBP8" s="687"/>
      <c r="PBQ8" s="687"/>
      <c r="PBR8" s="687"/>
      <c r="PBS8" s="687"/>
      <c r="PBT8" s="687"/>
      <c r="PBU8" s="687"/>
      <c r="PBV8" s="687"/>
      <c r="PBW8" s="687"/>
      <c r="PBX8" s="687"/>
      <c r="PBY8" s="687"/>
      <c r="PBZ8" s="687"/>
      <c r="PCA8" s="687"/>
      <c r="PCB8" s="687"/>
      <c r="PCC8" s="687"/>
      <c r="PCD8" s="687"/>
      <c r="PCE8" s="687"/>
      <c r="PCF8" s="687"/>
      <c r="PCG8" s="687"/>
      <c r="PCH8" s="687"/>
      <c r="PCI8" s="687"/>
      <c r="PCJ8" s="687"/>
      <c r="PCK8" s="687"/>
      <c r="PCL8" s="687"/>
      <c r="PCM8" s="687"/>
      <c r="PCN8" s="687"/>
      <c r="PCO8" s="687"/>
      <c r="PCP8" s="687"/>
      <c r="PCQ8" s="687"/>
      <c r="PCR8" s="687"/>
      <c r="PCS8" s="687"/>
      <c r="PCT8" s="687"/>
      <c r="PCU8" s="687"/>
      <c r="PCV8" s="687"/>
      <c r="PCW8" s="687"/>
      <c r="PCX8" s="687"/>
      <c r="PCY8" s="687"/>
      <c r="PCZ8" s="687"/>
      <c r="PDA8" s="687"/>
      <c r="PDB8" s="687"/>
      <c r="PDC8" s="687"/>
      <c r="PDD8" s="687"/>
      <c r="PDE8" s="687"/>
      <c r="PDF8" s="687"/>
      <c r="PDG8" s="687"/>
      <c r="PDH8" s="687"/>
      <c r="PDI8" s="687"/>
      <c r="PDJ8" s="687"/>
      <c r="PDK8" s="687"/>
      <c r="PDL8" s="687"/>
      <c r="PDM8" s="687"/>
      <c r="PDN8" s="687"/>
      <c r="PDO8" s="687"/>
      <c r="PDP8" s="687"/>
      <c r="PDQ8" s="687"/>
      <c r="PDR8" s="687"/>
      <c r="PDS8" s="687"/>
      <c r="PDT8" s="687"/>
      <c r="PDU8" s="687"/>
      <c r="PDV8" s="687"/>
      <c r="PDW8" s="687"/>
      <c r="PDX8" s="687"/>
      <c r="PDY8" s="687"/>
      <c r="PDZ8" s="687"/>
      <c r="PEA8" s="687"/>
      <c r="PEB8" s="687"/>
      <c r="PEC8" s="687"/>
      <c r="PED8" s="687"/>
      <c r="PEE8" s="687"/>
      <c r="PEF8" s="687"/>
      <c r="PEG8" s="687"/>
      <c r="PEH8" s="687"/>
      <c r="PEI8" s="687"/>
      <c r="PEJ8" s="687"/>
      <c r="PEK8" s="687"/>
      <c r="PEL8" s="687"/>
      <c r="PEM8" s="687"/>
      <c r="PEN8" s="687"/>
      <c r="PEO8" s="687"/>
      <c r="PEP8" s="687"/>
      <c r="PEQ8" s="687"/>
      <c r="PER8" s="687"/>
      <c r="PES8" s="687"/>
      <c r="PET8" s="687"/>
      <c r="PEU8" s="687"/>
      <c r="PEV8" s="687"/>
      <c r="PEW8" s="687"/>
      <c r="PEX8" s="687"/>
      <c r="PEY8" s="687"/>
      <c r="PEZ8" s="687"/>
      <c r="PFA8" s="687"/>
      <c r="PFB8" s="687"/>
      <c r="PFC8" s="687"/>
      <c r="PFD8" s="687"/>
      <c r="PFE8" s="687"/>
      <c r="PFF8" s="687"/>
      <c r="PFG8" s="687"/>
      <c r="PFH8" s="687"/>
      <c r="PFI8" s="687"/>
      <c r="PFJ8" s="687"/>
      <c r="PFK8" s="687"/>
      <c r="PFL8" s="687"/>
      <c r="PFM8" s="687"/>
      <c r="PFN8" s="687"/>
      <c r="PFO8" s="687"/>
      <c r="PFP8" s="687"/>
      <c r="PFQ8" s="687"/>
      <c r="PFR8" s="687"/>
      <c r="PFS8" s="687"/>
      <c r="PFT8" s="687"/>
      <c r="PFU8" s="687"/>
      <c r="PFV8" s="687"/>
      <c r="PFW8" s="687"/>
      <c r="PFX8" s="687"/>
      <c r="PFY8" s="687"/>
      <c r="PFZ8" s="687"/>
      <c r="PGA8" s="687"/>
      <c r="PGB8" s="687"/>
      <c r="PGC8" s="687"/>
      <c r="PGD8" s="687"/>
      <c r="PGE8" s="687"/>
      <c r="PGF8" s="687"/>
      <c r="PGG8" s="687"/>
      <c r="PGH8" s="687"/>
      <c r="PGI8" s="687"/>
      <c r="PGJ8" s="687"/>
      <c r="PGK8" s="687"/>
      <c r="PGL8" s="687"/>
      <c r="PGM8" s="687"/>
      <c r="PGN8" s="687"/>
      <c r="PGO8" s="687"/>
      <c r="PGP8" s="687"/>
      <c r="PGQ8" s="687"/>
      <c r="PGR8" s="687"/>
      <c r="PGS8" s="687"/>
      <c r="PGT8" s="687"/>
      <c r="PGU8" s="687"/>
      <c r="PGV8" s="687"/>
      <c r="PGW8" s="687"/>
      <c r="PGX8" s="687"/>
      <c r="PGY8" s="687"/>
      <c r="PGZ8" s="687"/>
      <c r="PHA8" s="687"/>
      <c r="PHB8" s="687"/>
      <c r="PHC8" s="687"/>
      <c r="PHD8" s="687"/>
      <c r="PHE8" s="687"/>
      <c r="PHF8" s="687"/>
      <c r="PHG8" s="687"/>
      <c r="PHH8" s="687"/>
      <c r="PHI8" s="687"/>
      <c r="PHJ8" s="687"/>
      <c r="PHK8" s="687"/>
      <c r="PHL8" s="687"/>
      <c r="PHM8" s="687"/>
      <c r="PHN8" s="687"/>
      <c r="PHO8" s="687"/>
      <c r="PHP8" s="687"/>
      <c r="PHQ8" s="687"/>
      <c r="PHR8" s="687"/>
      <c r="PHS8" s="687"/>
      <c r="PHT8" s="687"/>
      <c r="PHU8" s="687"/>
      <c r="PHV8" s="687"/>
      <c r="PHW8" s="687"/>
      <c r="PHX8" s="687"/>
      <c r="PHY8" s="687"/>
      <c r="PHZ8" s="687"/>
      <c r="PIA8" s="687"/>
      <c r="PIB8" s="687"/>
      <c r="PIC8" s="687"/>
      <c r="PID8" s="687"/>
      <c r="PIE8" s="687"/>
      <c r="PIF8" s="687"/>
      <c r="PIG8" s="687"/>
      <c r="PIH8" s="687"/>
      <c r="PII8" s="687"/>
      <c r="PIJ8" s="687"/>
      <c r="PIK8" s="687"/>
      <c r="PIL8" s="687"/>
      <c r="PIM8" s="687"/>
      <c r="PIN8" s="687"/>
      <c r="PIO8" s="687"/>
      <c r="PIP8" s="687"/>
      <c r="PIQ8" s="687"/>
      <c r="PIR8" s="687"/>
      <c r="PIS8" s="687"/>
      <c r="PIT8" s="687"/>
      <c r="PIU8" s="687"/>
      <c r="PIV8" s="687"/>
      <c r="PIW8" s="687"/>
      <c r="PIX8" s="687"/>
      <c r="PIY8" s="687"/>
      <c r="PIZ8" s="687"/>
      <c r="PJA8" s="687"/>
      <c r="PJB8" s="687"/>
      <c r="PJC8" s="687"/>
      <c r="PJD8" s="687"/>
      <c r="PJE8" s="687"/>
      <c r="PJF8" s="687"/>
      <c r="PJG8" s="687"/>
      <c r="PJH8" s="687"/>
      <c r="PJI8" s="687"/>
      <c r="PJJ8" s="687"/>
      <c r="PJK8" s="687"/>
      <c r="PJL8" s="687"/>
      <c r="PJM8" s="687"/>
      <c r="PJN8" s="687"/>
      <c r="PJO8" s="687"/>
      <c r="PJP8" s="687"/>
      <c r="PJQ8" s="687"/>
      <c r="PJR8" s="687"/>
      <c r="PJS8" s="687"/>
      <c r="PJT8" s="687"/>
      <c r="PJU8" s="687"/>
      <c r="PJV8" s="687"/>
      <c r="PJW8" s="687"/>
      <c r="PJX8" s="687"/>
      <c r="PJY8" s="687"/>
      <c r="PJZ8" s="687"/>
      <c r="PKA8" s="687"/>
      <c r="PKB8" s="687"/>
      <c r="PKC8" s="687"/>
      <c r="PKD8" s="687"/>
      <c r="PKE8" s="687"/>
      <c r="PKF8" s="687"/>
      <c r="PKG8" s="687"/>
      <c r="PKH8" s="687"/>
      <c r="PKI8" s="687"/>
      <c r="PKJ8" s="687"/>
      <c r="PKK8" s="687"/>
      <c r="PKL8" s="687"/>
      <c r="PKM8" s="687"/>
      <c r="PKN8" s="687"/>
      <c r="PKO8" s="687"/>
      <c r="PKP8" s="687"/>
      <c r="PKQ8" s="687"/>
      <c r="PKR8" s="687"/>
      <c r="PKS8" s="687"/>
      <c r="PKT8" s="687"/>
      <c r="PKU8" s="687"/>
      <c r="PKV8" s="687"/>
      <c r="PKW8" s="687"/>
      <c r="PKX8" s="687"/>
      <c r="PKY8" s="687"/>
      <c r="PKZ8" s="687"/>
      <c r="PLA8" s="687"/>
      <c r="PLB8" s="687"/>
      <c r="PLC8" s="687"/>
      <c r="PLD8" s="687"/>
      <c r="PLE8" s="687"/>
      <c r="PLF8" s="687"/>
      <c r="PLG8" s="687"/>
      <c r="PLH8" s="687"/>
      <c r="PLI8" s="687"/>
      <c r="PLJ8" s="687"/>
      <c r="PLK8" s="687"/>
      <c r="PLL8" s="687"/>
      <c r="PLM8" s="687"/>
      <c r="PLN8" s="687"/>
      <c r="PLO8" s="687"/>
      <c r="PLP8" s="687"/>
      <c r="PLQ8" s="687"/>
      <c r="PLR8" s="687"/>
      <c r="PLS8" s="687"/>
      <c r="PLT8" s="687"/>
      <c r="PLU8" s="687"/>
      <c r="PLV8" s="687"/>
      <c r="PLW8" s="687"/>
      <c r="PLX8" s="687"/>
      <c r="PLY8" s="687"/>
      <c r="PLZ8" s="687"/>
      <c r="PMA8" s="687"/>
      <c r="PMB8" s="687"/>
      <c r="PMC8" s="687"/>
      <c r="PMD8" s="687"/>
      <c r="PME8" s="687"/>
      <c r="PMF8" s="687"/>
      <c r="PMG8" s="687"/>
      <c r="PMH8" s="687"/>
      <c r="PMI8" s="687"/>
      <c r="PMJ8" s="687"/>
      <c r="PMK8" s="687"/>
      <c r="PML8" s="687"/>
      <c r="PMM8" s="687"/>
      <c r="PMN8" s="687"/>
      <c r="PMO8" s="687"/>
      <c r="PMP8" s="687"/>
      <c r="PMQ8" s="687"/>
      <c r="PMR8" s="687"/>
      <c r="PMS8" s="687"/>
      <c r="PMT8" s="687"/>
      <c r="PMU8" s="687"/>
      <c r="PMV8" s="687"/>
      <c r="PMW8" s="687"/>
      <c r="PMX8" s="687"/>
      <c r="PMY8" s="687"/>
      <c r="PMZ8" s="687"/>
      <c r="PNA8" s="687"/>
      <c r="PNB8" s="687"/>
      <c r="PNC8" s="687"/>
      <c r="PND8" s="687"/>
      <c r="PNE8" s="687"/>
      <c r="PNF8" s="687"/>
      <c r="PNG8" s="687"/>
      <c r="PNH8" s="687"/>
      <c r="PNI8" s="687"/>
      <c r="PNJ8" s="687"/>
      <c r="PNK8" s="687"/>
      <c r="PNL8" s="687"/>
      <c r="PNM8" s="687"/>
      <c r="PNN8" s="687"/>
      <c r="PNO8" s="687"/>
      <c r="PNP8" s="687"/>
      <c r="PNQ8" s="687"/>
      <c r="PNR8" s="687"/>
      <c r="PNS8" s="687"/>
      <c r="PNT8" s="687"/>
      <c r="PNU8" s="687"/>
      <c r="PNV8" s="687"/>
      <c r="PNW8" s="687"/>
      <c r="PNX8" s="687"/>
      <c r="PNY8" s="687"/>
      <c r="PNZ8" s="687"/>
      <c r="POA8" s="687"/>
      <c r="POB8" s="687"/>
      <c r="POC8" s="687"/>
      <c r="POD8" s="687"/>
      <c r="POE8" s="687"/>
      <c r="POF8" s="687"/>
      <c r="POG8" s="687"/>
      <c r="POH8" s="687"/>
      <c r="POI8" s="687"/>
      <c r="POJ8" s="687"/>
      <c r="POK8" s="687"/>
      <c r="POL8" s="687"/>
      <c r="POM8" s="687"/>
      <c r="PON8" s="687"/>
      <c r="POO8" s="687"/>
      <c r="POP8" s="687"/>
      <c r="POQ8" s="687"/>
      <c r="POR8" s="687"/>
      <c r="POS8" s="687"/>
      <c r="POT8" s="687"/>
      <c r="POU8" s="687"/>
      <c r="POV8" s="687"/>
      <c r="POW8" s="687"/>
      <c r="POX8" s="687"/>
      <c r="POY8" s="687"/>
      <c r="POZ8" s="687"/>
      <c r="PPA8" s="687"/>
      <c r="PPB8" s="687"/>
      <c r="PPC8" s="687"/>
      <c r="PPD8" s="687"/>
      <c r="PPE8" s="687"/>
      <c r="PPF8" s="687"/>
      <c r="PPG8" s="687"/>
      <c r="PPH8" s="687"/>
      <c r="PPI8" s="687"/>
      <c r="PPJ8" s="687"/>
      <c r="PPK8" s="687"/>
      <c r="PPL8" s="687"/>
      <c r="PPM8" s="687"/>
      <c r="PPN8" s="687"/>
      <c r="PPO8" s="687"/>
      <c r="PPP8" s="687"/>
      <c r="PPQ8" s="687"/>
      <c r="PPR8" s="687"/>
      <c r="PPS8" s="687"/>
      <c r="PPT8" s="687"/>
      <c r="PPU8" s="687"/>
      <c r="PPV8" s="687"/>
      <c r="PPW8" s="687"/>
      <c r="PPX8" s="687"/>
      <c r="PPY8" s="687"/>
      <c r="PPZ8" s="687"/>
      <c r="PQA8" s="687"/>
      <c r="PQB8" s="687"/>
      <c r="PQC8" s="687"/>
      <c r="PQD8" s="687"/>
      <c r="PQE8" s="687"/>
      <c r="PQF8" s="687"/>
      <c r="PQG8" s="687"/>
      <c r="PQH8" s="687"/>
      <c r="PQI8" s="687"/>
      <c r="PQJ8" s="687"/>
      <c r="PQK8" s="687"/>
      <c r="PQL8" s="687"/>
      <c r="PQM8" s="687"/>
      <c r="PQN8" s="687"/>
      <c r="PQO8" s="687"/>
      <c r="PQP8" s="687"/>
      <c r="PQQ8" s="687"/>
      <c r="PQR8" s="687"/>
      <c r="PQS8" s="687"/>
      <c r="PQT8" s="687"/>
      <c r="PQU8" s="687"/>
      <c r="PQV8" s="687"/>
      <c r="PQW8" s="687"/>
      <c r="PQX8" s="687"/>
      <c r="PQY8" s="687"/>
      <c r="PQZ8" s="687"/>
      <c r="PRA8" s="687"/>
      <c r="PRB8" s="687"/>
      <c r="PRC8" s="687"/>
      <c r="PRD8" s="687"/>
      <c r="PRE8" s="687"/>
      <c r="PRF8" s="687"/>
      <c r="PRG8" s="687"/>
      <c r="PRH8" s="687"/>
      <c r="PRI8" s="687"/>
      <c r="PRJ8" s="687"/>
      <c r="PRK8" s="687"/>
      <c r="PRL8" s="687"/>
      <c r="PRM8" s="687"/>
      <c r="PRN8" s="687"/>
      <c r="PRO8" s="687"/>
      <c r="PRP8" s="687"/>
      <c r="PRQ8" s="687"/>
      <c r="PRR8" s="687"/>
      <c r="PRS8" s="687"/>
      <c r="PRT8" s="687"/>
      <c r="PRU8" s="687"/>
      <c r="PRV8" s="687"/>
      <c r="PRW8" s="687"/>
      <c r="PRX8" s="687"/>
      <c r="PRY8" s="687"/>
      <c r="PRZ8" s="687"/>
      <c r="PSA8" s="687"/>
      <c r="PSB8" s="687"/>
      <c r="PSC8" s="687"/>
      <c r="PSD8" s="687"/>
      <c r="PSE8" s="687"/>
      <c r="PSF8" s="687"/>
      <c r="PSG8" s="687"/>
      <c r="PSH8" s="687"/>
      <c r="PSI8" s="687"/>
      <c r="PSJ8" s="687"/>
      <c r="PSK8" s="687"/>
      <c r="PSL8" s="687"/>
      <c r="PSM8" s="687"/>
      <c r="PSN8" s="687"/>
      <c r="PSO8" s="687"/>
      <c r="PSP8" s="687"/>
      <c r="PSQ8" s="687"/>
      <c r="PSR8" s="687"/>
      <c r="PSS8" s="687"/>
      <c r="PST8" s="687"/>
      <c r="PSU8" s="687"/>
      <c r="PSV8" s="687"/>
      <c r="PSW8" s="687"/>
      <c r="PSX8" s="687"/>
      <c r="PSY8" s="687"/>
      <c r="PSZ8" s="687"/>
      <c r="PTA8" s="687"/>
      <c r="PTB8" s="687"/>
      <c r="PTC8" s="687"/>
      <c r="PTD8" s="687"/>
      <c r="PTE8" s="687"/>
      <c r="PTF8" s="687"/>
      <c r="PTG8" s="687"/>
      <c r="PTH8" s="687"/>
      <c r="PTI8" s="687"/>
      <c r="PTJ8" s="687"/>
      <c r="PTK8" s="687"/>
      <c r="PTL8" s="687"/>
      <c r="PTM8" s="687"/>
      <c r="PTN8" s="687"/>
      <c r="PTO8" s="687"/>
      <c r="PTP8" s="687"/>
      <c r="PTQ8" s="687"/>
      <c r="PTR8" s="687"/>
      <c r="PTS8" s="687"/>
      <c r="PTT8" s="687"/>
      <c r="PTU8" s="687"/>
      <c r="PTV8" s="687"/>
      <c r="PTW8" s="687"/>
      <c r="PTX8" s="687"/>
      <c r="PTY8" s="687"/>
      <c r="PTZ8" s="687"/>
      <c r="PUA8" s="687"/>
      <c r="PUB8" s="687"/>
      <c r="PUC8" s="687"/>
      <c r="PUD8" s="687"/>
      <c r="PUE8" s="687"/>
      <c r="PUF8" s="687"/>
      <c r="PUG8" s="687"/>
      <c r="PUH8" s="687"/>
      <c r="PUI8" s="687"/>
      <c r="PUJ8" s="687"/>
      <c r="PUK8" s="687"/>
      <c r="PUL8" s="687"/>
      <c r="PUM8" s="687"/>
      <c r="PUN8" s="687"/>
      <c r="PUO8" s="687"/>
      <c r="PUP8" s="687"/>
      <c r="PUQ8" s="687"/>
      <c r="PUR8" s="687"/>
      <c r="PUS8" s="687"/>
      <c r="PUT8" s="687"/>
      <c r="PUU8" s="687"/>
      <c r="PUV8" s="687"/>
      <c r="PUW8" s="687"/>
      <c r="PUX8" s="687"/>
      <c r="PUY8" s="687"/>
      <c r="PUZ8" s="687"/>
      <c r="PVA8" s="687"/>
      <c r="PVB8" s="687"/>
      <c r="PVC8" s="687"/>
      <c r="PVD8" s="687"/>
      <c r="PVE8" s="687"/>
      <c r="PVF8" s="687"/>
      <c r="PVG8" s="687"/>
      <c r="PVH8" s="687"/>
      <c r="PVI8" s="687"/>
      <c r="PVJ8" s="687"/>
      <c r="PVK8" s="687"/>
      <c r="PVL8" s="687"/>
      <c r="PVM8" s="687"/>
      <c r="PVN8" s="687"/>
      <c r="PVO8" s="687"/>
      <c r="PVP8" s="687"/>
      <c r="PVQ8" s="687"/>
      <c r="PVR8" s="687"/>
      <c r="PVS8" s="687"/>
      <c r="PVT8" s="687"/>
      <c r="PVU8" s="687"/>
      <c r="PVV8" s="687"/>
      <c r="PVW8" s="687"/>
      <c r="PVX8" s="687"/>
      <c r="PVY8" s="687"/>
      <c r="PVZ8" s="687"/>
      <c r="PWA8" s="687"/>
      <c r="PWB8" s="687"/>
      <c r="PWC8" s="687"/>
      <c r="PWD8" s="687"/>
      <c r="PWE8" s="687"/>
      <c r="PWF8" s="687"/>
      <c r="PWG8" s="687"/>
      <c r="PWH8" s="687"/>
      <c r="PWI8" s="687"/>
      <c r="PWJ8" s="687"/>
      <c r="PWK8" s="687"/>
      <c r="PWL8" s="687"/>
      <c r="PWM8" s="687"/>
      <c r="PWN8" s="687"/>
      <c r="PWO8" s="687"/>
      <c r="PWP8" s="687"/>
      <c r="PWQ8" s="687"/>
      <c r="PWR8" s="687"/>
      <c r="PWS8" s="687"/>
      <c r="PWT8" s="687"/>
      <c r="PWU8" s="687"/>
      <c r="PWV8" s="687"/>
      <c r="PWW8" s="687"/>
      <c r="PWX8" s="687"/>
      <c r="PWY8" s="687"/>
      <c r="PWZ8" s="687"/>
      <c r="PXA8" s="687"/>
      <c r="PXB8" s="687"/>
      <c r="PXC8" s="687"/>
      <c r="PXD8" s="687"/>
      <c r="PXE8" s="687"/>
      <c r="PXF8" s="687"/>
      <c r="PXG8" s="687"/>
      <c r="PXH8" s="687"/>
      <c r="PXI8" s="687"/>
      <c r="PXJ8" s="687"/>
      <c r="PXK8" s="687"/>
      <c r="PXL8" s="687"/>
      <c r="PXM8" s="687"/>
      <c r="PXN8" s="687"/>
      <c r="PXO8" s="687"/>
      <c r="PXP8" s="687"/>
      <c r="PXQ8" s="687"/>
      <c r="PXR8" s="687"/>
      <c r="PXS8" s="687"/>
      <c r="PXT8" s="687"/>
      <c r="PXU8" s="687"/>
      <c r="PXV8" s="687"/>
      <c r="PXW8" s="687"/>
      <c r="PXX8" s="687"/>
      <c r="PXY8" s="687"/>
      <c r="PXZ8" s="687"/>
      <c r="PYA8" s="687"/>
      <c r="PYB8" s="687"/>
      <c r="PYC8" s="687"/>
      <c r="PYD8" s="687"/>
      <c r="PYE8" s="687"/>
      <c r="PYF8" s="687"/>
      <c r="PYG8" s="687"/>
      <c r="PYH8" s="687"/>
      <c r="PYI8" s="687"/>
      <c r="PYJ8" s="687"/>
      <c r="PYK8" s="687"/>
      <c r="PYL8" s="687"/>
      <c r="PYM8" s="687"/>
      <c r="PYN8" s="687"/>
      <c r="PYO8" s="687"/>
      <c r="PYP8" s="687"/>
      <c r="PYQ8" s="687"/>
      <c r="PYR8" s="687"/>
      <c r="PYS8" s="687"/>
      <c r="PYT8" s="687"/>
      <c r="PYU8" s="687"/>
      <c r="PYV8" s="687"/>
      <c r="PYW8" s="687"/>
      <c r="PYX8" s="687"/>
      <c r="PYY8" s="687"/>
      <c r="PYZ8" s="687"/>
      <c r="PZA8" s="687"/>
      <c r="PZB8" s="687"/>
      <c r="PZC8" s="687"/>
      <c r="PZD8" s="687"/>
      <c r="PZE8" s="687"/>
      <c r="PZF8" s="687"/>
      <c r="PZG8" s="687"/>
      <c r="PZH8" s="687"/>
      <c r="PZI8" s="687"/>
      <c r="PZJ8" s="687"/>
      <c r="PZK8" s="687"/>
      <c r="PZL8" s="687"/>
      <c r="PZM8" s="687"/>
      <c r="PZN8" s="687"/>
      <c r="PZO8" s="687"/>
      <c r="PZP8" s="687"/>
      <c r="PZQ8" s="687"/>
      <c r="PZR8" s="687"/>
      <c r="PZS8" s="687"/>
      <c r="PZT8" s="687"/>
      <c r="PZU8" s="687"/>
      <c r="PZV8" s="687"/>
      <c r="PZW8" s="687"/>
      <c r="PZX8" s="687"/>
      <c r="PZY8" s="687"/>
      <c r="PZZ8" s="687"/>
      <c r="QAA8" s="687"/>
      <c r="QAB8" s="687"/>
      <c r="QAC8" s="687"/>
      <c r="QAD8" s="687"/>
      <c r="QAE8" s="687"/>
      <c r="QAF8" s="687"/>
      <c r="QAG8" s="687"/>
      <c r="QAH8" s="687"/>
      <c r="QAI8" s="687"/>
      <c r="QAJ8" s="687"/>
      <c r="QAK8" s="687"/>
      <c r="QAL8" s="687"/>
      <c r="QAM8" s="687"/>
      <c r="QAN8" s="687"/>
      <c r="QAO8" s="687"/>
      <c r="QAP8" s="687"/>
      <c r="QAQ8" s="687"/>
      <c r="QAR8" s="687"/>
      <c r="QAS8" s="687"/>
      <c r="QAT8" s="687"/>
      <c r="QAU8" s="687"/>
      <c r="QAV8" s="687"/>
      <c r="QAW8" s="687"/>
      <c r="QAX8" s="687"/>
      <c r="QAY8" s="687"/>
      <c r="QAZ8" s="687"/>
      <c r="QBA8" s="687"/>
      <c r="QBB8" s="687"/>
      <c r="QBC8" s="687"/>
      <c r="QBD8" s="687"/>
      <c r="QBE8" s="687"/>
      <c r="QBF8" s="687"/>
      <c r="QBG8" s="687"/>
      <c r="QBH8" s="687"/>
      <c r="QBI8" s="687"/>
      <c r="QBJ8" s="687"/>
      <c r="QBK8" s="687"/>
      <c r="QBL8" s="687"/>
      <c r="QBM8" s="687"/>
      <c r="QBN8" s="687"/>
      <c r="QBO8" s="687"/>
      <c r="QBP8" s="687"/>
      <c r="QBQ8" s="687"/>
      <c r="QBR8" s="687"/>
      <c r="QBS8" s="687"/>
      <c r="QBT8" s="687"/>
      <c r="QBU8" s="687"/>
      <c r="QBV8" s="687"/>
      <c r="QBW8" s="687"/>
      <c r="QBX8" s="687"/>
      <c r="QBY8" s="687"/>
      <c r="QBZ8" s="687"/>
      <c r="QCA8" s="687"/>
      <c r="QCB8" s="687"/>
      <c r="QCC8" s="687"/>
      <c r="QCD8" s="687"/>
      <c r="QCE8" s="687"/>
      <c r="QCF8" s="687"/>
      <c r="QCG8" s="687"/>
      <c r="QCH8" s="687"/>
      <c r="QCI8" s="687"/>
      <c r="QCJ8" s="687"/>
      <c r="QCK8" s="687"/>
      <c r="QCL8" s="687"/>
      <c r="QCM8" s="687"/>
      <c r="QCN8" s="687"/>
      <c r="QCO8" s="687"/>
      <c r="QCP8" s="687"/>
      <c r="QCQ8" s="687"/>
      <c r="QCR8" s="687"/>
      <c r="QCS8" s="687"/>
      <c r="QCT8" s="687"/>
      <c r="QCU8" s="687"/>
      <c r="QCV8" s="687"/>
      <c r="QCW8" s="687"/>
      <c r="QCX8" s="687"/>
      <c r="QCY8" s="687"/>
      <c r="QCZ8" s="687"/>
      <c r="QDA8" s="687"/>
      <c r="QDB8" s="687"/>
      <c r="QDC8" s="687"/>
      <c r="QDD8" s="687"/>
      <c r="QDE8" s="687"/>
      <c r="QDF8" s="687"/>
      <c r="QDG8" s="687"/>
      <c r="QDH8" s="687"/>
      <c r="QDI8" s="687"/>
      <c r="QDJ8" s="687"/>
      <c r="QDK8" s="687"/>
      <c r="QDL8" s="687"/>
      <c r="QDM8" s="687"/>
      <c r="QDN8" s="687"/>
      <c r="QDO8" s="687"/>
      <c r="QDP8" s="687"/>
      <c r="QDQ8" s="687"/>
      <c r="QDR8" s="687"/>
      <c r="QDS8" s="687"/>
      <c r="QDT8" s="687"/>
      <c r="QDU8" s="687"/>
      <c r="QDV8" s="687"/>
      <c r="QDW8" s="687"/>
      <c r="QDX8" s="687"/>
      <c r="QDY8" s="687"/>
      <c r="QDZ8" s="687"/>
      <c r="QEA8" s="687"/>
      <c r="QEB8" s="687"/>
      <c r="QEC8" s="687"/>
      <c r="QED8" s="687"/>
      <c r="QEE8" s="687"/>
      <c r="QEF8" s="687"/>
      <c r="QEG8" s="687"/>
      <c r="QEH8" s="687"/>
      <c r="QEI8" s="687"/>
      <c r="QEJ8" s="687"/>
      <c r="QEK8" s="687"/>
      <c r="QEL8" s="687"/>
      <c r="QEM8" s="687"/>
      <c r="QEN8" s="687"/>
      <c r="QEO8" s="687"/>
      <c r="QEP8" s="687"/>
      <c r="QEQ8" s="687"/>
      <c r="QER8" s="687"/>
      <c r="QES8" s="687"/>
      <c r="QET8" s="687"/>
      <c r="QEU8" s="687"/>
      <c r="QEV8" s="687"/>
      <c r="QEW8" s="687"/>
      <c r="QEX8" s="687"/>
      <c r="QEY8" s="687"/>
      <c r="QEZ8" s="687"/>
      <c r="QFA8" s="687"/>
      <c r="QFB8" s="687"/>
      <c r="QFC8" s="687"/>
      <c r="QFD8" s="687"/>
      <c r="QFE8" s="687"/>
      <c r="QFF8" s="687"/>
      <c r="QFG8" s="687"/>
      <c r="QFH8" s="687"/>
      <c r="QFI8" s="687"/>
      <c r="QFJ8" s="687"/>
      <c r="QFK8" s="687"/>
      <c r="QFL8" s="687"/>
      <c r="QFM8" s="687"/>
      <c r="QFN8" s="687"/>
      <c r="QFO8" s="687"/>
      <c r="QFP8" s="687"/>
      <c r="QFQ8" s="687"/>
      <c r="QFR8" s="687"/>
      <c r="QFS8" s="687"/>
      <c r="QFT8" s="687"/>
      <c r="QFU8" s="687"/>
      <c r="QFV8" s="687"/>
      <c r="QFW8" s="687"/>
      <c r="QFX8" s="687"/>
      <c r="QFY8" s="687"/>
      <c r="QFZ8" s="687"/>
      <c r="QGA8" s="687"/>
      <c r="QGB8" s="687"/>
      <c r="QGC8" s="687"/>
      <c r="QGD8" s="687"/>
      <c r="QGE8" s="687"/>
      <c r="QGF8" s="687"/>
      <c r="QGG8" s="687"/>
      <c r="QGH8" s="687"/>
      <c r="QGI8" s="687"/>
      <c r="QGJ8" s="687"/>
      <c r="QGK8" s="687"/>
      <c r="QGL8" s="687"/>
      <c r="QGM8" s="687"/>
      <c r="QGN8" s="687"/>
      <c r="QGO8" s="687"/>
      <c r="QGP8" s="687"/>
      <c r="QGQ8" s="687"/>
      <c r="QGR8" s="687"/>
      <c r="QGS8" s="687"/>
      <c r="QGT8" s="687"/>
      <c r="QGU8" s="687"/>
      <c r="QGV8" s="687"/>
      <c r="QGW8" s="687"/>
      <c r="QGX8" s="687"/>
      <c r="QGY8" s="687"/>
      <c r="QGZ8" s="687"/>
      <c r="QHA8" s="687"/>
      <c r="QHB8" s="687"/>
      <c r="QHC8" s="687"/>
      <c r="QHD8" s="687"/>
      <c r="QHE8" s="687"/>
      <c r="QHF8" s="687"/>
      <c r="QHG8" s="687"/>
      <c r="QHH8" s="687"/>
      <c r="QHI8" s="687"/>
      <c r="QHJ8" s="687"/>
      <c r="QHK8" s="687"/>
      <c r="QHL8" s="687"/>
      <c r="QHM8" s="687"/>
      <c r="QHN8" s="687"/>
      <c r="QHO8" s="687"/>
      <c r="QHP8" s="687"/>
      <c r="QHQ8" s="687"/>
      <c r="QHR8" s="687"/>
      <c r="QHS8" s="687"/>
      <c r="QHT8" s="687"/>
      <c r="QHU8" s="687"/>
      <c r="QHV8" s="687"/>
      <c r="QHW8" s="687"/>
      <c r="QHX8" s="687"/>
      <c r="QHY8" s="687"/>
      <c r="QHZ8" s="687"/>
      <c r="QIA8" s="687"/>
      <c r="QIB8" s="687"/>
      <c r="QIC8" s="687"/>
      <c r="QID8" s="687"/>
      <c r="QIE8" s="687"/>
      <c r="QIF8" s="687"/>
      <c r="QIG8" s="687"/>
      <c r="QIH8" s="687"/>
      <c r="QII8" s="687"/>
      <c r="QIJ8" s="687"/>
      <c r="QIK8" s="687"/>
      <c r="QIL8" s="687"/>
      <c r="QIM8" s="687"/>
      <c r="QIN8" s="687"/>
      <c r="QIO8" s="687"/>
      <c r="QIP8" s="687"/>
      <c r="QIQ8" s="687"/>
      <c r="QIR8" s="687"/>
      <c r="QIS8" s="687"/>
      <c r="QIT8" s="687"/>
      <c r="QIU8" s="687"/>
      <c r="QIV8" s="687"/>
      <c r="QIW8" s="687"/>
      <c r="QIX8" s="687"/>
      <c r="QIY8" s="687"/>
      <c r="QIZ8" s="687"/>
      <c r="QJA8" s="687"/>
      <c r="QJB8" s="687"/>
      <c r="QJC8" s="687"/>
      <c r="QJD8" s="687"/>
      <c r="QJE8" s="687"/>
      <c r="QJF8" s="687"/>
      <c r="QJG8" s="687"/>
      <c r="QJH8" s="687"/>
      <c r="QJI8" s="687"/>
      <c r="QJJ8" s="687"/>
      <c r="QJK8" s="687"/>
      <c r="QJL8" s="687"/>
      <c r="QJM8" s="687"/>
      <c r="QJN8" s="687"/>
      <c r="QJO8" s="687"/>
      <c r="QJP8" s="687"/>
      <c r="QJQ8" s="687"/>
      <c r="QJR8" s="687"/>
      <c r="QJS8" s="687"/>
      <c r="QJT8" s="687"/>
      <c r="QJU8" s="687"/>
      <c r="QJV8" s="687"/>
      <c r="QJW8" s="687"/>
      <c r="QJX8" s="687"/>
      <c r="QJY8" s="687"/>
      <c r="QJZ8" s="687"/>
      <c r="QKA8" s="687"/>
      <c r="QKB8" s="687"/>
      <c r="QKC8" s="687"/>
      <c r="QKD8" s="687"/>
      <c r="QKE8" s="687"/>
      <c r="QKF8" s="687"/>
      <c r="QKG8" s="687"/>
      <c r="QKH8" s="687"/>
      <c r="QKI8" s="687"/>
      <c r="QKJ8" s="687"/>
      <c r="QKK8" s="687"/>
      <c r="QKL8" s="687"/>
      <c r="QKM8" s="687"/>
      <c r="QKN8" s="687"/>
      <c r="QKO8" s="687"/>
      <c r="QKP8" s="687"/>
      <c r="QKQ8" s="687"/>
      <c r="QKR8" s="687"/>
      <c r="QKS8" s="687"/>
      <c r="QKT8" s="687"/>
      <c r="QKU8" s="687"/>
      <c r="QKV8" s="687"/>
      <c r="QKW8" s="687"/>
      <c r="QKX8" s="687"/>
      <c r="QKY8" s="687"/>
      <c r="QKZ8" s="687"/>
      <c r="QLA8" s="687"/>
      <c r="QLB8" s="687"/>
      <c r="QLC8" s="687"/>
      <c r="QLD8" s="687"/>
      <c r="QLE8" s="687"/>
      <c r="QLF8" s="687"/>
      <c r="QLG8" s="687"/>
      <c r="QLH8" s="687"/>
      <c r="QLI8" s="687"/>
      <c r="QLJ8" s="687"/>
      <c r="QLK8" s="687"/>
      <c r="QLL8" s="687"/>
      <c r="QLM8" s="687"/>
      <c r="QLN8" s="687"/>
      <c r="QLO8" s="687"/>
      <c r="QLP8" s="687"/>
      <c r="QLQ8" s="687"/>
      <c r="QLR8" s="687"/>
      <c r="QLS8" s="687"/>
      <c r="QLT8" s="687"/>
      <c r="QLU8" s="687"/>
      <c r="QLV8" s="687"/>
      <c r="QLW8" s="687"/>
      <c r="QLX8" s="687"/>
      <c r="QLY8" s="687"/>
      <c r="QLZ8" s="687"/>
      <c r="QMA8" s="687"/>
      <c r="QMB8" s="687"/>
      <c r="QMC8" s="687"/>
      <c r="QMD8" s="687"/>
      <c r="QME8" s="687"/>
      <c r="QMF8" s="687"/>
      <c r="QMG8" s="687"/>
      <c r="QMH8" s="687"/>
      <c r="QMI8" s="687"/>
      <c r="QMJ8" s="687"/>
      <c r="QMK8" s="687"/>
      <c r="QML8" s="687"/>
      <c r="QMM8" s="687"/>
      <c r="QMN8" s="687"/>
      <c r="QMO8" s="687"/>
      <c r="QMP8" s="687"/>
      <c r="QMQ8" s="687"/>
      <c r="QMR8" s="687"/>
      <c r="QMS8" s="687"/>
      <c r="QMT8" s="687"/>
      <c r="QMU8" s="687"/>
      <c r="QMV8" s="687"/>
      <c r="QMW8" s="687"/>
      <c r="QMX8" s="687"/>
      <c r="QMY8" s="687"/>
      <c r="QMZ8" s="687"/>
      <c r="QNA8" s="687"/>
      <c r="QNB8" s="687"/>
      <c r="QNC8" s="687"/>
      <c r="QND8" s="687"/>
      <c r="QNE8" s="687"/>
      <c r="QNF8" s="687"/>
      <c r="QNG8" s="687"/>
      <c r="QNH8" s="687"/>
      <c r="QNI8" s="687"/>
      <c r="QNJ8" s="687"/>
      <c r="QNK8" s="687"/>
      <c r="QNL8" s="687"/>
      <c r="QNM8" s="687"/>
      <c r="QNN8" s="687"/>
      <c r="QNO8" s="687"/>
      <c r="QNP8" s="687"/>
      <c r="QNQ8" s="687"/>
      <c r="QNR8" s="687"/>
      <c r="QNS8" s="687"/>
      <c r="QNT8" s="687"/>
      <c r="QNU8" s="687"/>
      <c r="QNV8" s="687"/>
      <c r="QNW8" s="687"/>
      <c r="QNX8" s="687"/>
      <c r="QNY8" s="687"/>
      <c r="QNZ8" s="687"/>
      <c r="QOA8" s="687"/>
      <c r="QOB8" s="687"/>
      <c r="QOC8" s="687"/>
      <c r="QOD8" s="687"/>
      <c r="QOE8" s="687"/>
      <c r="QOF8" s="687"/>
      <c r="QOG8" s="687"/>
      <c r="QOH8" s="687"/>
      <c r="QOI8" s="687"/>
      <c r="QOJ8" s="687"/>
      <c r="QOK8" s="687"/>
      <c r="QOL8" s="687"/>
      <c r="QOM8" s="687"/>
      <c r="QON8" s="687"/>
      <c r="QOO8" s="687"/>
      <c r="QOP8" s="687"/>
      <c r="QOQ8" s="687"/>
      <c r="QOR8" s="687"/>
      <c r="QOS8" s="687"/>
      <c r="QOT8" s="687"/>
      <c r="QOU8" s="687"/>
      <c r="QOV8" s="687"/>
      <c r="QOW8" s="687"/>
      <c r="QOX8" s="687"/>
      <c r="QOY8" s="687"/>
      <c r="QOZ8" s="687"/>
      <c r="QPA8" s="687"/>
      <c r="QPB8" s="687"/>
      <c r="QPC8" s="687"/>
      <c r="QPD8" s="687"/>
      <c r="QPE8" s="687"/>
      <c r="QPF8" s="687"/>
      <c r="QPG8" s="687"/>
      <c r="QPH8" s="687"/>
      <c r="QPI8" s="687"/>
      <c r="QPJ8" s="687"/>
      <c r="QPK8" s="687"/>
      <c r="QPL8" s="687"/>
      <c r="QPM8" s="687"/>
      <c r="QPN8" s="687"/>
      <c r="QPO8" s="687"/>
      <c r="QPP8" s="687"/>
      <c r="QPQ8" s="687"/>
      <c r="QPR8" s="687"/>
      <c r="QPS8" s="687"/>
      <c r="QPT8" s="687"/>
      <c r="QPU8" s="687"/>
      <c r="QPV8" s="687"/>
      <c r="QPW8" s="687"/>
      <c r="QPX8" s="687"/>
      <c r="QPY8" s="687"/>
      <c r="QPZ8" s="687"/>
      <c r="QQA8" s="687"/>
      <c r="QQB8" s="687"/>
      <c r="QQC8" s="687"/>
      <c r="QQD8" s="687"/>
      <c r="QQE8" s="687"/>
      <c r="QQF8" s="687"/>
      <c r="QQG8" s="687"/>
      <c r="QQH8" s="687"/>
      <c r="QQI8" s="687"/>
      <c r="QQJ8" s="687"/>
      <c r="QQK8" s="687"/>
      <c r="QQL8" s="687"/>
      <c r="QQM8" s="687"/>
      <c r="QQN8" s="687"/>
      <c r="QQO8" s="687"/>
      <c r="QQP8" s="687"/>
      <c r="QQQ8" s="687"/>
      <c r="QQR8" s="687"/>
      <c r="QQS8" s="687"/>
      <c r="QQT8" s="687"/>
      <c r="QQU8" s="687"/>
      <c r="QQV8" s="687"/>
      <c r="QQW8" s="687"/>
      <c r="QQX8" s="687"/>
      <c r="QQY8" s="687"/>
      <c r="QQZ8" s="687"/>
      <c r="QRA8" s="687"/>
      <c r="QRB8" s="687"/>
      <c r="QRC8" s="687"/>
      <c r="QRD8" s="687"/>
      <c r="QRE8" s="687"/>
      <c r="QRF8" s="687"/>
      <c r="QRG8" s="687"/>
      <c r="QRH8" s="687"/>
      <c r="QRI8" s="687"/>
      <c r="QRJ8" s="687"/>
      <c r="QRK8" s="687"/>
      <c r="QRL8" s="687"/>
      <c r="QRM8" s="687"/>
      <c r="QRN8" s="687"/>
      <c r="QRO8" s="687"/>
      <c r="QRP8" s="687"/>
      <c r="QRQ8" s="687"/>
      <c r="QRR8" s="687"/>
      <c r="QRS8" s="687"/>
      <c r="QRT8" s="687"/>
      <c r="QRU8" s="687"/>
      <c r="QRV8" s="687"/>
      <c r="QRW8" s="687"/>
      <c r="QRX8" s="687"/>
      <c r="QRY8" s="687"/>
      <c r="QRZ8" s="687"/>
      <c r="QSA8" s="687"/>
      <c r="QSB8" s="687"/>
      <c r="QSC8" s="687"/>
      <c r="QSD8" s="687"/>
      <c r="QSE8" s="687"/>
      <c r="QSF8" s="687"/>
      <c r="QSG8" s="687"/>
      <c r="QSH8" s="687"/>
      <c r="QSI8" s="687"/>
      <c r="QSJ8" s="687"/>
      <c r="QSK8" s="687"/>
      <c r="QSL8" s="687"/>
      <c r="QSM8" s="687"/>
      <c r="QSN8" s="687"/>
      <c r="QSO8" s="687"/>
      <c r="QSP8" s="687"/>
      <c r="QSQ8" s="687"/>
      <c r="QSR8" s="687"/>
      <c r="QSS8" s="687"/>
      <c r="QST8" s="687"/>
      <c r="QSU8" s="687"/>
      <c r="QSV8" s="687"/>
      <c r="QSW8" s="687"/>
      <c r="QSX8" s="687"/>
      <c r="QSY8" s="687"/>
      <c r="QSZ8" s="687"/>
      <c r="QTA8" s="687"/>
      <c r="QTB8" s="687"/>
      <c r="QTC8" s="687"/>
      <c r="QTD8" s="687"/>
      <c r="QTE8" s="687"/>
      <c r="QTF8" s="687"/>
      <c r="QTG8" s="687"/>
      <c r="QTH8" s="687"/>
      <c r="QTI8" s="687"/>
      <c r="QTJ8" s="687"/>
      <c r="QTK8" s="687"/>
      <c r="QTL8" s="687"/>
      <c r="QTM8" s="687"/>
      <c r="QTN8" s="687"/>
      <c r="QTO8" s="687"/>
      <c r="QTP8" s="687"/>
      <c r="QTQ8" s="687"/>
      <c r="QTR8" s="687"/>
      <c r="QTS8" s="687"/>
      <c r="QTT8" s="687"/>
      <c r="QTU8" s="687"/>
      <c r="QTV8" s="687"/>
      <c r="QTW8" s="687"/>
      <c r="QTX8" s="687"/>
      <c r="QTY8" s="687"/>
      <c r="QTZ8" s="687"/>
      <c r="QUA8" s="687"/>
      <c r="QUB8" s="687"/>
      <c r="QUC8" s="687"/>
      <c r="QUD8" s="687"/>
      <c r="QUE8" s="687"/>
      <c r="QUF8" s="687"/>
      <c r="QUG8" s="687"/>
      <c r="QUH8" s="687"/>
      <c r="QUI8" s="687"/>
      <c r="QUJ8" s="687"/>
      <c r="QUK8" s="687"/>
      <c r="QUL8" s="687"/>
      <c r="QUM8" s="687"/>
      <c r="QUN8" s="687"/>
      <c r="QUO8" s="687"/>
      <c r="QUP8" s="687"/>
      <c r="QUQ8" s="687"/>
      <c r="QUR8" s="687"/>
      <c r="QUS8" s="687"/>
      <c r="QUT8" s="687"/>
      <c r="QUU8" s="687"/>
      <c r="QUV8" s="687"/>
      <c r="QUW8" s="687"/>
      <c r="QUX8" s="687"/>
      <c r="QUY8" s="687"/>
      <c r="QUZ8" s="687"/>
      <c r="QVA8" s="687"/>
      <c r="QVB8" s="687"/>
      <c r="QVC8" s="687"/>
      <c r="QVD8" s="687"/>
      <c r="QVE8" s="687"/>
      <c r="QVF8" s="687"/>
      <c r="QVG8" s="687"/>
      <c r="QVH8" s="687"/>
      <c r="QVI8" s="687"/>
      <c r="QVJ8" s="687"/>
      <c r="QVK8" s="687"/>
      <c r="QVL8" s="687"/>
      <c r="QVM8" s="687"/>
      <c r="QVN8" s="687"/>
      <c r="QVO8" s="687"/>
      <c r="QVP8" s="687"/>
      <c r="QVQ8" s="687"/>
      <c r="QVR8" s="687"/>
      <c r="QVS8" s="687"/>
      <c r="QVT8" s="687"/>
      <c r="QVU8" s="687"/>
      <c r="QVV8" s="687"/>
      <c r="QVW8" s="687"/>
      <c r="QVX8" s="687"/>
      <c r="QVY8" s="687"/>
      <c r="QVZ8" s="687"/>
      <c r="QWA8" s="687"/>
      <c r="QWB8" s="687"/>
      <c r="QWC8" s="687"/>
      <c r="QWD8" s="687"/>
      <c r="QWE8" s="687"/>
      <c r="QWF8" s="687"/>
      <c r="QWG8" s="687"/>
      <c r="QWH8" s="687"/>
      <c r="QWI8" s="687"/>
      <c r="QWJ8" s="687"/>
      <c r="QWK8" s="687"/>
      <c r="QWL8" s="687"/>
      <c r="QWM8" s="687"/>
      <c r="QWN8" s="687"/>
      <c r="QWO8" s="687"/>
      <c r="QWP8" s="687"/>
      <c r="QWQ8" s="687"/>
      <c r="QWR8" s="687"/>
      <c r="QWS8" s="687"/>
      <c r="QWT8" s="687"/>
      <c r="QWU8" s="687"/>
      <c r="QWV8" s="687"/>
      <c r="QWW8" s="687"/>
      <c r="QWX8" s="687"/>
      <c r="QWY8" s="687"/>
      <c r="QWZ8" s="687"/>
      <c r="QXA8" s="687"/>
      <c r="QXB8" s="687"/>
      <c r="QXC8" s="687"/>
      <c r="QXD8" s="687"/>
      <c r="QXE8" s="687"/>
      <c r="QXF8" s="687"/>
      <c r="QXG8" s="687"/>
      <c r="QXH8" s="687"/>
      <c r="QXI8" s="687"/>
      <c r="QXJ8" s="687"/>
      <c r="QXK8" s="687"/>
      <c r="QXL8" s="687"/>
      <c r="QXM8" s="687"/>
      <c r="QXN8" s="687"/>
      <c r="QXO8" s="687"/>
      <c r="QXP8" s="687"/>
      <c r="QXQ8" s="687"/>
      <c r="QXR8" s="687"/>
      <c r="QXS8" s="687"/>
      <c r="QXT8" s="687"/>
      <c r="QXU8" s="687"/>
      <c r="QXV8" s="687"/>
      <c r="QXW8" s="687"/>
      <c r="QXX8" s="687"/>
      <c r="QXY8" s="687"/>
      <c r="QXZ8" s="687"/>
      <c r="QYA8" s="687"/>
      <c r="QYB8" s="687"/>
      <c r="QYC8" s="687"/>
      <c r="QYD8" s="687"/>
      <c r="QYE8" s="687"/>
      <c r="QYF8" s="687"/>
      <c r="QYG8" s="687"/>
      <c r="QYH8" s="687"/>
      <c r="QYI8" s="687"/>
      <c r="QYJ8" s="687"/>
      <c r="QYK8" s="687"/>
      <c r="QYL8" s="687"/>
      <c r="QYM8" s="687"/>
      <c r="QYN8" s="687"/>
      <c r="QYO8" s="687"/>
      <c r="QYP8" s="687"/>
      <c r="QYQ8" s="687"/>
      <c r="QYR8" s="687"/>
      <c r="QYS8" s="687"/>
      <c r="QYT8" s="687"/>
      <c r="QYU8" s="687"/>
      <c r="QYV8" s="687"/>
      <c r="QYW8" s="687"/>
      <c r="QYX8" s="687"/>
      <c r="QYY8" s="687"/>
      <c r="QYZ8" s="687"/>
      <c r="QZA8" s="687"/>
      <c r="QZB8" s="687"/>
      <c r="QZC8" s="687"/>
      <c r="QZD8" s="687"/>
      <c r="QZE8" s="687"/>
      <c r="QZF8" s="687"/>
      <c r="QZG8" s="687"/>
      <c r="QZH8" s="687"/>
      <c r="QZI8" s="687"/>
      <c r="QZJ8" s="687"/>
      <c r="QZK8" s="687"/>
      <c r="QZL8" s="687"/>
      <c r="QZM8" s="687"/>
      <c r="QZN8" s="687"/>
      <c r="QZO8" s="687"/>
      <c r="QZP8" s="687"/>
      <c r="QZQ8" s="687"/>
      <c r="QZR8" s="687"/>
      <c r="QZS8" s="687"/>
      <c r="QZT8" s="687"/>
      <c r="QZU8" s="687"/>
      <c r="QZV8" s="687"/>
      <c r="QZW8" s="687"/>
      <c r="QZX8" s="687"/>
      <c r="QZY8" s="687"/>
      <c r="QZZ8" s="687"/>
      <c r="RAA8" s="687"/>
      <c r="RAB8" s="687"/>
      <c r="RAC8" s="687"/>
      <c r="RAD8" s="687"/>
      <c r="RAE8" s="687"/>
      <c r="RAF8" s="687"/>
      <c r="RAG8" s="687"/>
      <c r="RAH8" s="687"/>
      <c r="RAI8" s="687"/>
      <c r="RAJ8" s="687"/>
      <c r="RAK8" s="687"/>
      <c r="RAL8" s="687"/>
      <c r="RAM8" s="687"/>
      <c r="RAN8" s="687"/>
      <c r="RAO8" s="687"/>
      <c r="RAP8" s="687"/>
      <c r="RAQ8" s="687"/>
      <c r="RAR8" s="687"/>
      <c r="RAS8" s="687"/>
      <c r="RAT8" s="687"/>
      <c r="RAU8" s="687"/>
      <c r="RAV8" s="687"/>
      <c r="RAW8" s="687"/>
      <c r="RAX8" s="687"/>
      <c r="RAY8" s="687"/>
      <c r="RAZ8" s="687"/>
      <c r="RBA8" s="687"/>
      <c r="RBB8" s="687"/>
      <c r="RBC8" s="687"/>
      <c r="RBD8" s="687"/>
      <c r="RBE8" s="687"/>
      <c r="RBF8" s="687"/>
      <c r="RBG8" s="687"/>
      <c r="RBH8" s="687"/>
      <c r="RBI8" s="687"/>
      <c r="RBJ8" s="687"/>
      <c r="RBK8" s="687"/>
      <c r="RBL8" s="687"/>
      <c r="RBM8" s="687"/>
      <c r="RBN8" s="687"/>
      <c r="RBO8" s="687"/>
      <c r="RBP8" s="687"/>
      <c r="RBQ8" s="687"/>
      <c r="RBR8" s="687"/>
      <c r="RBS8" s="687"/>
      <c r="RBT8" s="687"/>
      <c r="RBU8" s="687"/>
      <c r="RBV8" s="687"/>
      <c r="RBW8" s="687"/>
      <c r="RBX8" s="687"/>
      <c r="RBY8" s="687"/>
      <c r="RBZ8" s="687"/>
      <c r="RCA8" s="687"/>
      <c r="RCB8" s="687"/>
      <c r="RCC8" s="687"/>
      <c r="RCD8" s="687"/>
      <c r="RCE8" s="687"/>
      <c r="RCF8" s="687"/>
      <c r="RCG8" s="687"/>
      <c r="RCH8" s="687"/>
      <c r="RCI8" s="687"/>
      <c r="RCJ8" s="687"/>
      <c r="RCK8" s="687"/>
      <c r="RCL8" s="687"/>
      <c r="RCM8" s="687"/>
      <c r="RCN8" s="687"/>
      <c r="RCO8" s="687"/>
      <c r="RCP8" s="687"/>
      <c r="RCQ8" s="687"/>
      <c r="RCR8" s="687"/>
      <c r="RCS8" s="687"/>
      <c r="RCT8" s="687"/>
      <c r="RCU8" s="687"/>
      <c r="RCV8" s="687"/>
      <c r="RCW8" s="687"/>
      <c r="RCX8" s="687"/>
      <c r="RCY8" s="687"/>
      <c r="RCZ8" s="687"/>
      <c r="RDA8" s="687"/>
      <c r="RDB8" s="687"/>
      <c r="RDC8" s="687"/>
      <c r="RDD8" s="687"/>
      <c r="RDE8" s="687"/>
      <c r="RDF8" s="687"/>
      <c r="RDG8" s="687"/>
      <c r="RDH8" s="687"/>
      <c r="RDI8" s="687"/>
      <c r="RDJ8" s="687"/>
      <c r="RDK8" s="687"/>
      <c r="RDL8" s="687"/>
      <c r="RDM8" s="687"/>
      <c r="RDN8" s="687"/>
      <c r="RDO8" s="687"/>
      <c r="RDP8" s="687"/>
      <c r="RDQ8" s="687"/>
      <c r="RDR8" s="687"/>
      <c r="RDS8" s="687"/>
      <c r="RDT8" s="687"/>
      <c r="RDU8" s="687"/>
      <c r="RDV8" s="687"/>
      <c r="RDW8" s="687"/>
      <c r="RDX8" s="687"/>
      <c r="RDY8" s="687"/>
      <c r="RDZ8" s="687"/>
      <c r="REA8" s="687"/>
      <c r="REB8" s="687"/>
      <c r="REC8" s="687"/>
      <c r="RED8" s="687"/>
      <c r="REE8" s="687"/>
      <c r="REF8" s="687"/>
      <c r="REG8" s="687"/>
      <c r="REH8" s="687"/>
      <c r="REI8" s="687"/>
      <c r="REJ8" s="687"/>
      <c r="REK8" s="687"/>
      <c r="REL8" s="687"/>
      <c r="REM8" s="687"/>
      <c r="REN8" s="687"/>
      <c r="REO8" s="687"/>
      <c r="REP8" s="687"/>
      <c r="REQ8" s="687"/>
      <c r="RER8" s="687"/>
      <c r="RES8" s="687"/>
      <c r="RET8" s="687"/>
      <c r="REU8" s="687"/>
      <c r="REV8" s="687"/>
      <c r="REW8" s="687"/>
      <c r="REX8" s="687"/>
      <c r="REY8" s="687"/>
      <c r="REZ8" s="687"/>
      <c r="RFA8" s="687"/>
      <c r="RFB8" s="687"/>
      <c r="RFC8" s="687"/>
      <c r="RFD8" s="687"/>
      <c r="RFE8" s="687"/>
      <c r="RFF8" s="687"/>
      <c r="RFG8" s="687"/>
      <c r="RFH8" s="687"/>
      <c r="RFI8" s="687"/>
      <c r="RFJ8" s="687"/>
      <c r="RFK8" s="687"/>
      <c r="RFL8" s="687"/>
      <c r="RFM8" s="687"/>
      <c r="RFN8" s="687"/>
      <c r="RFO8" s="687"/>
      <c r="RFP8" s="687"/>
      <c r="RFQ8" s="687"/>
      <c r="RFR8" s="687"/>
      <c r="RFS8" s="687"/>
      <c r="RFT8" s="687"/>
      <c r="RFU8" s="687"/>
      <c r="RFV8" s="687"/>
      <c r="RFW8" s="687"/>
      <c r="RFX8" s="687"/>
      <c r="RFY8" s="687"/>
      <c r="RFZ8" s="687"/>
      <c r="RGA8" s="687"/>
      <c r="RGB8" s="687"/>
      <c r="RGC8" s="687"/>
      <c r="RGD8" s="687"/>
      <c r="RGE8" s="687"/>
      <c r="RGF8" s="687"/>
      <c r="RGG8" s="687"/>
      <c r="RGH8" s="687"/>
      <c r="RGI8" s="687"/>
      <c r="RGJ8" s="687"/>
      <c r="RGK8" s="687"/>
      <c r="RGL8" s="687"/>
      <c r="RGM8" s="687"/>
      <c r="RGN8" s="687"/>
      <c r="RGO8" s="687"/>
      <c r="RGP8" s="687"/>
      <c r="RGQ8" s="687"/>
      <c r="RGR8" s="687"/>
      <c r="RGS8" s="687"/>
      <c r="RGT8" s="687"/>
      <c r="RGU8" s="687"/>
      <c r="RGV8" s="687"/>
      <c r="RGW8" s="687"/>
      <c r="RGX8" s="687"/>
      <c r="RGY8" s="687"/>
      <c r="RGZ8" s="687"/>
      <c r="RHA8" s="687"/>
      <c r="RHB8" s="687"/>
      <c r="RHC8" s="687"/>
      <c r="RHD8" s="687"/>
      <c r="RHE8" s="687"/>
      <c r="RHF8" s="687"/>
      <c r="RHG8" s="687"/>
      <c r="RHH8" s="687"/>
      <c r="RHI8" s="687"/>
      <c r="RHJ8" s="687"/>
      <c r="RHK8" s="687"/>
      <c r="RHL8" s="687"/>
      <c r="RHM8" s="687"/>
      <c r="RHN8" s="687"/>
      <c r="RHO8" s="687"/>
      <c r="RHP8" s="687"/>
      <c r="RHQ8" s="687"/>
      <c r="RHR8" s="687"/>
      <c r="RHS8" s="687"/>
      <c r="RHT8" s="687"/>
      <c r="RHU8" s="687"/>
      <c r="RHV8" s="687"/>
      <c r="RHW8" s="687"/>
      <c r="RHX8" s="687"/>
      <c r="RHY8" s="687"/>
      <c r="RHZ8" s="687"/>
      <c r="RIA8" s="687"/>
      <c r="RIB8" s="687"/>
      <c r="RIC8" s="687"/>
      <c r="RID8" s="687"/>
      <c r="RIE8" s="687"/>
      <c r="RIF8" s="687"/>
      <c r="RIG8" s="687"/>
      <c r="RIH8" s="687"/>
      <c r="RII8" s="687"/>
      <c r="RIJ8" s="687"/>
      <c r="RIK8" s="687"/>
      <c r="RIL8" s="687"/>
      <c r="RIM8" s="687"/>
      <c r="RIN8" s="687"/>
      <c r="RIO8" s="687"/>
      <c r="RIP8" s="687"/>
      <c r="RIQ8" s="687"/>
      <c r="RIR8" s="687"/>
      <c r="RIS8" s="687"/>
      <c r="RIT8" s="687"/>
      <c r="RIU8" s="687"/>
      <c r="RIV8" s="687"/>
      <c r="RIW8" s="687"/>
      <c r="RIX8" s="687"/>
      <c r="RIY8" s="687"/>
      <c r="RIZ8" s="687"/>
      <c r="RJA8" s="687"/>
      <c r="RJB8" s="687"/>
      <c r="RJC8" s="687"/>
      <c r="RJD8" s="687"/>
      <c r="RJE8" s="687"/>
      <c r="RJF8" s="687"/>
      <c r="RJG8" s="687"/>
      <c r="RJH8" s="687"/>
      <c r="RJI8" s="687"/>
      <c r="RJJ8" s="687"/>
      <c r="RJK8" s="687"/>
      <c r="RJL8" s="687"/>
      <c r="RJM8" s="687"/>
      <c r="RJN8" s="687"/>
      <c r="RJO8" s="687"/>
      <c r="RJP8" s="687"/>
      <c r="RJQ8" s="687"/>
      <c r="RJR8" s="687"/>
      <c r="RJS8" s="687"/>
      <c r="RJT8" s="687"/>
      <c r="RJU8" s="687"/>
      <c r="RJV8" s="687"/>
      <c r="RJW8" s="687"/>
      <c r="RJX8" s="687"/>
      <c r="RJY8" s="687"/>
      <c r="RJZ8" s="687"/>
      <c r="RKA8" s="687"/>
      <c r="RKB8" s="687"/>
      <c r="RKC8" s="687"/>
      <c r="RKD8" s="687"/>
      <c r="RKE8" s="687"/>
      <c r="RKF8" s="687"/>
      <c r="RKG8" s="687"/>
      <c r="RKH8" s="687"/>
      <c r="RKI8" s="687"/>
      <c r="RKJ8" s="687"/>
      <c r="RKK8" s="687"/>
      <c r="RKL8" s="687"/>
      <c r="RKM8" s="687"/>
      <c r="RKN8" s="687"/>
      <c r="RKO8" s="687"/>
      <c r="RKP8" s="687"/>
      <c r="RKQ8" s="687"/>
      <c r="RKR8" s="687"/>
      <c r="RKS8" s="687"/>
      <c r="RKT8" s="687"/>
      <c r="RKU8" s="687"/>
      <c r="RKV8" s="687"/>
      <c r="RKW8" s="687"/>
      <c r="RKX8" s="687"/>
      <c r="RKY8" s="687"/>
      <c r="RKZ8" s="687"/>
      <c r="RLA8" s="687"/>
      <c r="RLB8" s="687"/>
      <c r="RLC8" s="687"/>
      <c r="RLD8" s="687"/>
      <c r="RLE8" s="687"/>
      <c r="RLF8" s="687"/>
      <c r="RLG8" s="687"/>
      <c r="RLH8" s="687"/>
      <c r="RLI8" s="687"/>
      <c r="RLJ8" s="687"/>
      <c r="RLK8" s="687"/>
      <c r="RLL8" s="687"/>
      <c r="RLM8" s="687"/>
      <c r="RLN8" s="687"/>
      <c r="RLO8" s="687"/>
      <c r="RLP8" s="687"/>
      <c r="RLQ8" s="687"/>
      <c r="RLR8" s="687"/>
      <c r="RLS8" s="687"/>
      <c r="RLT8" s="687"/>
      <c r="RLU8" s="687"/>
      <c r="RLV8" s="687"/>
      <c r="RLW8" s="687"/>
      <c r="RLX8" s="687"/>
      <c r="RLY8" s="687"/>
      <c r="RLZ8" s="687"/>
      <c r="RMA8" s="687"/>
      <c r="RMB8" s="687"/>
      <c r="RMC8" s="687"/>
      <c r="RMD8" s="687"/>
      <c r="RME8" s="687"/>
      <c r="RMF8" s="687"/>
      <c r="RMG8" s="687"/>
      <c r="RMH8" s="687"/>
      <c r="RMI8" s="687"/>
      <c r="RMJ8" s="687"/>
      <c r="RMK8" s="687"/>
      <c r="RML8" s="687"/>
      <c r="RMM8" s="687"/>
      <c r="RMN8" s="687"/>
      <c r="RMO8" s="687"/>
      <c r="RMP8" s="687"/>
      <c r="RMQ8" s="687"/>
      <c r="RMR8" s="687"/>
      <c r="RMS8" s="687"/>
      <c r="RMT8" s="687"/>
      <c r="RMU8" s="687"/>
      <c r="RMV8" s="687"/>
      <c r="RMW8" s="687"/>
      <c r="RMX8" s="687"/>
      <c r="RMY8" s="687"/>
      <c r="RMZ8" s="687"/>
      <c r="RNA8" s="687"/>
      <c r="RNB8" s="687"/>
      <c r="RNC8" s="687"/>
      <c r="RND8" s="687"/>
      <c r="RNE8" s="687"/>
      <c r="RNF8" s="687"/>
      <c r="RNG8" s="687"/>
      <c r="RNH8" s="687"/>
      <c r="RNI8" s="687"/>
      <c r="RNJ8" s="687"/>
      <c r="RNK8" s="687"/>
      <c r="RNL8" s="687"/>
      <c r="RNM8" s="687"/>
      <c r="RNN8" s="687"/>
      <c r="RNO8" s="687"/>
      <c r="RNP8" s="687"/>
      <c r="RNQ8" s="687"/>
      <c r="RNR8" s="687"/>
      <c r="RNS8" s="687"/>
      <c r="RNT8" s="687"/>
      <c r="RNU8" s="687"/>
      <c r="RNV8" s="687"/>
      <c r="RNW8" s="687"/>
      <c r="RNX8" s="687"/>
      <c r="RNY8" s="687"/>
      <c r="RNZ8" s="687"/>
      <c r="ROA8" s="687"/>
      <c r="ROB8" s="687"/>
      <c r="ROC8" s="687"/>
      <c r="ROD8" s="687"/>
      <c r="ROE8" s="687"/>
      <c r="ROF8" s="687"/>
      <c r="ROG8" s="687"/>
      <c r="ROH8" s="687"/>
      <c r="ROI8" s="687"/>
      <c r="ROJ8" s="687"/>
      <c r="ROK8" s="687"/>
      <c r="ROL8" s="687"/>
      <c r="ROM8" s="687"/>
      <c r="RON8" s="687"/>
      <c r="ROO8" s="687"/>
      <c r="ROP8" s="687"/>
      <c r="ROQ8" s="687"/>
      <c r="ROR8" s="687"/>
      <c r="ROS8" s="687"/>
      <c r="ROT8" s="687"/>
      <c r="ROU8" s="687"/>
      <c r="ROV8" s="687"/>
      <c r="ROW8" s="687"/>
      <c r="ROX8" s="687"/>
      <c r="ROY8" s="687"/>
      <c r="ROZ8" s="687"/>
      <c r="RPA8" s="687"/>
      <c r="RPB8" s="687"/>
      <c r="RPC8" s="687"/>
      <c r="RPD8" s="687"/>
      <c r="RPE8" s="687"/>
      <c r="RPF8" s="687"/>
      <c r="RPG8" s="687"/>
      <c r="RPH8" s="687"/>
      <c r="RPI8" s="687"/>
      <c r="RPJ8" s="687"/>
      <c r="RPK8" s="687"/>
      <c r="RPL8" s="687"/>
      <c r="RPM8" s="687"/>
      <c r="RPN8" s="687"/>
      <c r="RPO8" s="687"/>
      <c r="RPP8" s="687"/>
      <c r="RPQ8" s="687"/>
      <c r="RPR8" s="687"/>
      <c r="RPS8" s="687"/>
      <c r="RPT8" s="687"/>
      <c r="RPU8" s="687"/>
      <c r="RPV8" s="687"/>
      <c r="RPW8" s="687"/>
      <c r="RPX8" s="687"/>
      <c r="RPY8" s="687"/>
      <c r="RPZ8" s="687"/>
      <c r="RQA8" s="687"/>
      <c r="RQB8" s="687"/>
      <c r="RQC8" s="687"/>
      <c r="RQD8" s="687"/>
      <c r="RQE8" s="687"/>
      <c r="RQF8" s="687"/>
      <c r="RQG8" s="687"/>
      <c r="RQH8" s="687"/>
      <c r="RQI8" s="687"/>
      <c r="RQJ8" s="687"/>
      <c r="RQK8" s="687"/>
      <c r="RQL8" s="687"/>
      <c r="RQM8" s="687"/>
      <c r="RQN8" s="687"/>
      <c r="RQO8" s="687"/>
      <c r="RQP8" s="687"/>
      <c r="RQQ8" s="687"/>
      <c r="RQR8" s="687"/>
      <c r="RQS8" s="687"/>
      <c r="RQT8" s="687"/>
      <c r="RQU8" s="687"/>
      <c r="RQV8" s="687"/>
      <c r="RQW8" s="687"/>
      <c r="RQX8" s="687"/>
      <c r="RQY8" s="687"/>
      <c r="RQZ8" s="687"/>
      <c r="RRA8" s="687"/>
      <c r="RRB8" s="687"/>
      <c r="RRC8" s="687"/>
      <c r="RRD8" s="687"/>
      <c r="RRE8" s="687"/>
      <c r="RRF8" s="687"/>
      <c r="RRG8" s="687"/>
      <c r="RRH8" s="687"/>
      <c r="RRI8" s="687"/>
      <c r="RRJ8" s="687"/>
      <c r="RRK8" s="687"/>
      <c r="RRL8" s="687"/>
      <c r="RRM8" s="687"/>
      <c r="RRN8" s="687"/>
      <c r="RRO8" s="687"/>
      <c r="RRP8" s="687"/>
      <c r="RRQ8" s="687"/>
      <c r="RRR8" s="687"/>
      <c r="RRS8" s="687"/>
      <c r="RRT8" s="687"/>
      <c r="RRU8" s="687"/>
      <c r="RRV8" s="687"/>
      <c r="RRW8" s="687"/>
      <c r="RRX8" s="687"/>
      <c r="RRY8" s="687"/>
      <c r="RRZ8" s="687"/>
      <c r="RSA8" s="687"/>
      <c r="RSB8" s="687"/>
      <c r="RSC8" s="687"/>
      <c r="RSD8" s="687"/>
      <c r="RSE8" s="687"/>
      <c r="RSF8" s="687"/>
      <c r="RSG8" s="687"/>
      <c r="RSH8" s="687"/>
      <c r="RSI8" s="687"/>
      <c r="RSJ8" s="687"/>
      <c r="RSK8" s="687"/>
      <c r="RSL8" s="687"/>
      <c r="RSM8" s="687"/>
      <c r="RSN8" s="687"/>
      <c r="RSO8" s="687"/>
      <c r="RSP8" s="687"/>
      <c r="RSQ8" s="687"/>
      <c r="RSR8" s="687"/>
      <c r="RSS8" s="687"/>
      <c r="RST8" s="687"/>
      <c r="RSU8" s="687"/>
      <c r="RSV8" s="687"/>
      <c r="RSW8" s="687"/>
      <c r="RSX8" s="687"/>
      <c r="RSY8" s="687"/>
      <c r="RSZ8" s="687"/>
      <c r="RTA8" s="687"/>
      <c r="RTB8" s="687"/>
      <c r="RTC8" s="687"/>
      <c r="RTD8" s="687"/>
      <c r="RTE8" s="687"/>
      <c r="RTF8" s="687"/>
      <c r="RTG8" s="687"/>
      <c r="RTH8" s="687"/>
      <c r="RTI8" s="687"/>
      <c r="RTJ8" s="687"/>
      <c r="RTK8" s="687"/>
      <c r="RTL8" s="687"/>
      <c r="RTM8" s="687"/>
      <c r="RTN8" s="687"/>
      <c r="RTO8" s="687"/>
      <c r="RTP8" s="687"/>
      <c r="RTQ8" s="687"/>
      <c r="RTR8" s="687"/>
      <c r="RTS8" s="687"/>
      <c r="RTT8" s="687"/>
      <c r="RTU8" s="687"/>
      <c r="RTV8" s="687"/>
      <c r="RTW8" s="687"/>
      <c r="RTX8" s="687"/>
      <c r="RTY8" s="687"/>
      <c r="RTZ8" s="687"/>
      <c r="RUA8" s="687"/>
      <c r="RUB8" s="687"/>
      <c r="RUC8" s="687"/>
      <c r="RUD8" s="687"/>
      <c r="RUE8" s="687"/>
      <c r="RUF8" s="687"/>
      <c r="RUG8" s="687"/>
      <c r="RUH8" s="687"/>
      <c r="RUI8" s="687"/>
      <c r="RUJ8" s="687"/>
      <c r="RUK8" s="687"/>
      <c r="RUL8" s="687"/>
      <c r="RUM8" s="687"/>
      <c r="RUN8" s="687"/>
      <c r="RUO8" s="687"/>
      <c r="RUP8" s="687"/>
      <c r="RUQ8" s="687"/>
      <c r="RUR8" s="687"/>
      <c r="RUS8" s="687"/>
      <c r="RUT8" s="687"/>
      <c r="RUU8" s="687"/>
      <c r="RUV8" s="687"/>
      <c r="RUW8" s="687"/>
      <c r="RUX8" s="687"/>
      <c r="RUY8" s="687"/>
      <c r="RUZ8" s="687"/>
      <c r="RVA8" s="687"/>
      <c r="RVB8" s="687"/>
      <c r="RVC8" s="687"/>
      <c r="RVD8" s="687"/>
      <c r="RVE8" s="687"/>
      <c r="RVF8" s="687"/>
      <c r="RVG8" s="687"/>
      <c r="RVH8" s="687"/>
      <c r="RVI8" s="687"/>
      <c r="RVJ8" s="687"/>
      <c r="RVK8" s="687"/>
      <c r="RVL8" s="687"/>
      <c r="RVM8" s="687"/>
      <c r="RVN8" s="687"/>
      <c r="RVO8" s="687"/>
      <c r="RVP8" s="687"/>
      <c r="RVQ8" s="687"/>
      <c r="RVR8" s="687"/>
      <c r="RVS8" s="687"/>
      <c r="RVT8" s="687"/>
      <c r="RVU8" s="687"/>
      <c r="RVV8" s="687"/>
      <c r="RVW8" s="687"/>
      <c r="RVX8" s="687"/>
      <c r="RVY8" s="687"/>
      <c r="RVZ8" s="687"/>
      <c r="RWA8" s="687"/>
      <c r="RWB8" s="687"/>
      <c r="RWC8" s="687"/>
      <c r="RWD8" s="687"/>
      <c r="RWE8" s="687"/>
      <c r="RWF8" s="687"/>
      <c r="RWG8" s="687"/>
      <c r="RWH8" s="687"/>
      <c r="RWI8" s="687"/>
      <c r="RWJ8" s="687"/>
      <c r="RWK8" s="687"/>
      <c r="RWL8" s="687"/>
      <c r="RWM8" s="687"/>
      <c r="RWN8" s="687"/>
      <c r="RWO8" s="687"/>
      <c r="RWP8" s="687"/>
      <c r="RWQ8" s="687"/>
      <c r="RWR8" s="687"/>
      <c r="RWS8" s="687"/>
      <c r="RWT8" s="687"/>
      <c r="RWU8" s="687"/>
      <c r="RWV8" s="687"/>
      <c r="RWW8" s="687"/>
      <c r="RWX8" s="687"/>
      <c r="RWY8" s="687"/>
      <c r="RWZ8" s="687"/>
      <c r="RXA8" s="687"/>
      <c r="RXB8" s="687"/>
      <c r="RXC8" s="687"/>
      <c r="RXD8" s="687"/>
      <c r="RXE8" s="687"/>
      <c r="RXF8" s="687"/>
      <c r="RXG8" s="687"/>
      <c r="RXH8" s="687"/>
      <c r="RXI8" s="687"/>
      <c r="RXJ8" s="687"/>
      <c r="RXK8" s="687"/>
      <c r="RXL8" s="687"/>
      <c r="RXM8" s="687"/>
      <c r="RXN8" s="687"/>
      <c r="RXO8" s="687"/>
      <c r="RXP8" s="687"/>
      <c r="RXQ8" s="687"/>
      <c r="RXR8" s="687"/>
      <c r="RXS8" s="687"/>
      <c r="RXT8" s="687"/>
      <c r="RXU8" s="687"/>
      <c r="RXV8" s="687"/>
      <c r="RXW8" s="687"/>
      <c r="RXX8" s="687"/>
      <c r="RXY8" s="687"/>
      <c r="RXZ8" s="687"/>
      <c r="RYA8" s="687"/>
      <c r="RYB8" s="687"/>
      <c r="RYC8" s="687"/>
      <c r="RYD8" s="687"/>
      <c r="RYE8" s="687"/>
      <c r="RYF8" s="687"/>
      <c r="RYG8" s="687"/>
      <c r="RYH8" s="687"/>
      <c r="RYI8" s="687"/>
      <c r="RYJ8" s="687"/>
      <c r="RYK8" s="687"/>
      <c r="RYL8" s="687"/>
      <c r="RYM8" s="687"/>
      <c r="RYN8" s="687"/>
      <c r="RYO8" s="687"/>
      <c r="RYP8" s="687"/>
      <c r="RYQ8" s="687"/>
      <c r="RYR8" s="687"/>
      <c r="RYS8" s="687"/>
      <c r="RYT8" s="687"/>
      <c r="RYU8" s="687"/>
      <c r="RYV8" s="687"/>
      <c r="RYW8" s="687"/>
      <c r="RYX8" s="687"/>
      <c r="RYY8" s="687"/>
      <c r="RYZ8" s="687"/>
      <c r="RZA8" s="687"/>
      <c r="RZB8" s="687"/>
      <c r="RZC8" s="687"/>
      <c r="RZD8" s="687"/>
      <c r="RZE8" s="687"/>
      <c r="RZF8" s="687"/>
      <c r="RZG8" s="687"/>
      <c r="RZH8" s="687"/>
      <c r="RZI8" s="687"/>
      <c r="RZJ8" s="687"/>
      <c r="RZK8" s="687"/>
      <c r="RZL8" s="687"/>
      <c r="RZM8" s="687"/>
      <c r="RZN8" s="687"/>
      <c r="RZO8" s="687"/>
      <c r="RZP8" s="687"/>
      <c r="RZQ8" s="687"/>
      <c r="RZR8" s="687"/>
      <c r="RZS8" s="687"/>
      <c r="RZT8" s="687"/>
      <c r="RZU8" s="687"/>
      <c r="RZV8" s="687"/>
      <c r="RZW8" s="687"/>
      <c r="RZX8" s="687"/>
      <c r="RZY8" s="687"/>
      <c r="RZZ8" s="687"/>
      <c r="SAA8" s="687"/>
      <c r="SAB8" s="687"/>
      <c r="SAC8" s="687"/>
      <c r="SAD8" s="687"/>
      <c r="SAE8" s="687"/>
      <c r="SAF8" s="687"/>
      <c r="SAG8" s="687"/>
      <c r="SAH8" s="687"/>
      <c r="SAI8" s="687"/>
      <c r="SAJ8" s="687"/>
      <c r="SAK8" s="687"/>
      <c r="SAL8" s="687"/>
      <c r="SAM8" s="687"/>
      <c r="SAN8" s="687"/>
      <c r="SAO8" s="687"/>
      <c r="SAP8" s="687"/>
      <c r="SAQ8" s="687"/>
      <c r="SAR8" s="687"/>
      <c r="SAS8" s="687"/>
      <c r="SAT8" s="687"/>
      <c r="SAU8" s="687"/>
      <c r="SAV8" s="687"/>
      <c r="SAW8" s="687"/>
      <c r="SAX8" s="687"/>
      <c r="SAY8" s="687"/>
      <c r="SAZ8" s="687"/>
      <c r="SBA8" s="687"/>
      <c r="SBB8" s="687"/>
      <c r="SBC8" s="687"/>
      <c r="SBD8" s="687"/>
      <c r="SBE8" s="687"/>
      <c r="SBF8" s="687"/>
      <c r="SBG8" s="687"/>
      <c r="SBH8" s="687"/>
      <c r="SBI8" s="687"/>
      <c r="SBJ8" s="687"/>
      <c r="SBK8" s="687"/>
      <c r="SBL8" s="687"/>
      <c r="SBM8" s="687"/>
      <c r="SBN8" s="687"/>
      <c r="SBO8" s="687"/>
      <c r="SBP8" s="687"/>
      <c r="SBQ8" s="687"/>
      <c r="SBR8" s="687"/>
      <c r="SBS8" s="687"/>
      <c r="SBT8" s="687"/>
      <c r="SBU8" s="687"/>
      <c r="SBV8" s="687"/>
      <c r="SBW8" s="687"/>
      <c r="SBX8" s="687"/>
      <c r="SBY8" s="687"/>
      <c r="SBZ8" s="687"/>
      <c r="SCA8" s="687"/>
      <c r="SCB8" s="687"/>
      <c r="SCC8" s="687"/>
      <c r="SCD8" s="687"/>
      <c r="SCE8" s="687"/>
      <c r="SCF8" s="687"/>
      <c r="SCG8" s="687"/>
      <c r="SCH8" s="687"/>
      <c r="SCI8" s="687"/>
      <c r="SCJ8" s="687"/>
      <c r="SCK8" s="687"/>
      <c r="SCL8" s="687"/>
      <c r="SCM8" s="687"/>
      <c r="SCN8" s="687"/>
      <c r="SCO8" s="687"/>
      <c r="SCP8" s="687"/>
      <c r="SCQ8" s="687"/>
      <c r="SCR8" s="687"/>
      <c r="SCS8" s="687"/>
      <c r="SCT8" s="687"/>
      <c r="SCU8" s="687"/>
      <c r="SCV8" s="687"/>
      <c r="SCW8" s="687"/>
      <c r="SCX8" s="687"/>
      <c r="SCY8" s="687"/>
      <c r="SCZ8" s="687"/>
      <c r="SDA8" s="687"/>
      <c r="SDB8" s="687"/>
      <c r="SDC8" s="687"/>
      <c r="SDD8" s="687"/>
      <c r="SDE8" s="687"/>
      <c r="SDF8" s="687"/>
      <c r="SDG8" s="687"/>
      <c r="SDH8" s="687"/>
      <c r="SDI8" s="687"/>
      <c r="SDJ8" s="687"/>
      <c r="SDK8" s="687"/>
      <c r="SDL8" s="687"/>
      <c r="SDM8" s="687"/>
      <c r="SDN8" s="687"/>
      <c r="SDO8" s="687"/>
      <c r="SDP8" s="687"/>
      <c r="SDQ8" s="687"/>
      <c r="SDR8" s="687"/>
      <c r="SDS8" s="687"/>
      <c r="SDT8" s="687"/>
      <c r="SDU8" s="687"/>
      <c r="SDV8" s="687"/>
      <c r="SDW8" s="687"/>
      <c r="SDX8" s="687"/>
      <c r="SDY8" s="687"/>
      <c r="SDZ8" s="687"/>
      <c r="SEA8" s="687"/>
      <c r="SEB8" s="687"/>
      <c r="SEC8" s="687"/>
      <c r="SED8" s="687"/>
      <c r="SEE8" s="687"/>
      <c r="SEF8" s="687"/>
      <c r="SEG8" s="687"/>
      <c r="SEH8" s="687"/>
      <c r="SEI8" s="687"/>
      <c r="SEJ8" s="687"/>
      <c r="SEK8" s="687"/>
      <c r="SEL8" s="687"/>
      <c r="SEM8" s="687"/>
      <c r="SEN8" s="687"/>
      <c r="SEO8" s="687"/>
      <c r="SEP8" s="687"/>
      <c r="SEQ8" s="687"/>
      <c r="SER8" s="687"/>
      <c r="SES8" s="687"/>
      <c r="SET8" s="687"/>
      <c r="SEU8" s="687"/>
      <c r="SEV8" s="687"/>
      <c r="SEW8" s="687"/>
      <c r="SEX8" s="687"/>
      <c r="SEY8" s="687"/>
      <c r="SEZ8" s="687"/>
      <c r="SFA8" s="687"/>
      <c r="SFB8" s="687"/>
      <c r="SFC8" s="687"/>
      <c r="SFD8" s="687"/>
      <c r="SFE8" s="687"/>
      <c r="SFF8" s="687"/>
      <c r="SFG8" s="687"/>
      <c r="SFH8" s="687"/>
      <c r="SFI8" s="687"/>
      <c r="SFJ8" s="687"/>
      <c r="SFK8" s="687"/>
      <c r="SFL8" s="687"/>
      <c r="SFM8" s="687"/>
      <c r="SFN8" s="687"/>
      <c r="SFO8" s="687"/>
      <c r="SFP8" s="687"/>
      <c r="SFQ8" s="687"/>
      <c r="SFR8" s="687"/>
      <c r="SFS8" s="687"/>
      <c r="SFT8" s="687"/>
      <c r="SFU8" s="687"/>
      <c r="SFV8" s="687"/>
      <c r="SFW8" s="687"/>
      <c r="SFX8" s="687"/>
      <c r="SFY8" s="687"/>
      <c r="SFZ8" s="687"/>
      <c r="SGA8" s="687"/>
      <c r="SGB8" s="687"/>
      <c r="SGC8" s="687"/>
      <c r="SGD8" s="687"/>
      <c r="SGE8" s="687"/>
      <c r="SGF8" s="687"/>
      <c r="SGG8" s="687"/>
      <c r="SGH8" s="687"/>
      <c r="SGI8" s="687"/>
      <c r="SGJ8" s="687"/>
      <c r="SGK8" s="687"/>
      <c r="SGL8" s="687"/>
      <c r="SGM8" s="687"/>
      <c r="SGN8" s="687"/>
      <c r="SGO8" s="687"/>
      <c r="SGP8" s="687"/>
      <c r="SGQ8" s="687"/>
      <c r="SGR8" s="687"/>
      <c r="SGS8" s="687"/>
      <c r="SGT8" s="687"/>
      <c r="SGU8" s="687"/>
      <c r="SGV8" s="687"/>
      <c r="SGW8" s="687"/>
      <c r="SGX8" s="687"/>
      <c r="SGY8" s="687"/>
      <c r="SGZ8" s="687"/>
      <c r="SHA8" s="687"/>
      <c r="SHB8" s="687"/>
      <c r="SHC8" s="687"/>
      <c r="SHD8" s="687"/>
      <c r="SHE8" s="687"/>
      <c r="SHF8" s="687"/>
      <c r="SHG8" s="687"/>
      <c r="SHH8" s="687"/>
      <c r="SHI8" s="687"/>
      <c r="SHJ8" s="687"/>
      <c r="SHK8" s="687"/>
      <c r="SHL8" s="687"/>
      <c r="SHM8" s="687"/>
      <c r="SHN8" s="687"/>
      <c r="SHO8" s="687"/>
      <c r="SHP8" s="687"/>
      <c r="SHQ8" s="687"/>
      <c r="SHR8" s="687"/>
      <c r="SHS8" s="687"/>
      <c r="SHT8" s="687"/>
      <c r="SHU8" s="687"/>
      <c r="SHV8" s="687"/>
      <c r="SHW8" s="687"/>
      <c r="SHX8" s="687"/>
      <c r="SHY8" s="687"/>
      <c r="SHZ8" s="687"/>
      <c r="SIA8" s="687"/>
      <c r="SIB8" s="687"/>
      <c r="SIC8" s="687"/>
      <c r="SID8" s="687"/>
      <c r="SIE8" s="687"/>
      <c r="SIF8" s="687"/>
      <c r="SIG8" s="687"/>
      <c r="SIH8" s="687"/>
      <c r="SII8" s="687"/>
      <c r="SIJ8" s="687"/>
      <c r="SIK8" s="687"/>
      <c r="SIL8" s="687"/>
      <c r="SIM8" s="687"/>
      <c r="SIN8" s="687"/>
      <c r="SIO8" s="687"/>
      <c r="SIP8" s="687"/>
      <c r="SIQ8" s="687"/>
      <c r="SIR8" s="687"/>
      <c r="SIS8" s="687"/>
      <c r="SIT8" s="687"/>
      <c r="SIU8" s="687"/>
      <c r="SIV8" s="687"/>
      <c r="SIW8" s="687"/>
      <c r="SIX8" s="687"/>
      <c r="SIY8" s="687"/>
      <c r="SIZ8" s="687"/>
      <c r="SJA8" s="687"/>
      <c r="SJB8" s="687"/>
      <c r="SJC8" s="687"/>
      <c r="SJD8" s="687"/>
      <c r="SJE8" s="687"/>
      <c r="SJF8" s="687"/>
      <c r="SJG8" s="687"/>
      <c r="SJH8" s="687"/>
      <c r="SJI8" s="687"/>
      <c r="SJJ8" s="687"/>
      <c r="SJK8" s="687"/>
      <c r="SJL8" s="687"/>
      <c r="SJM8" s="687"/>
      <c r="SJN8" s="687"/>
      <c r="SJO8" s="687"/>
      <c r="SJP8" s="687"/>
      <c r="SJQ8" s="687"/>
      <c r="SJR8" s="687"/>
      <c r="SJS8" s="687"/>
      <c r="SJT8" s="687"/>
      <c r="SJU8" s="687"/>
      <c r="SJV8" s="687"/>
      <c r="SJW8" s="687"/>
      <c r="SJX8" s="687"/>
      <c r="SJY8" s="687"/>
      <c r="SJZ8" s="687"/>
      <c r="SKA8" s="687"/>
      <c r="SKB8" s="687"/>
      <c r="SKC8" s="687"/>
      <c r="SKD8" s="687"/>
      <c r="SKE8" s="687"/>
      <c r="SKF8" s="687"/>
      <c r="SKG8" s="687"/>
      <c r="SKH8" s="687"/>
      <c r="SKI8" s="687"/>
      <c r="SKJ8" s="687"/>
      <c r="SKK8" s="687"/>
      <c r="SKL8" s="687"/>
      <c r="SKM8" s="687"/>
      <c r="SKN8" s="687"/>
      <c r="SKO8" s="687"/>
      <c r="SKP8" s="687"/>
      <c r="SKQ8" s="687"/>
      <c r="SKR8" s="687"/>
      <c r="SKS8" s="687"/>
      <c r="SKT8" s="687"/>
      <c r="SKU8" s="687"/>
      <c r="SKV8" s="687"/>
      <c r="SKW8" s="687"/>
      <c r="SKX8" s="687"/>
      <c r="SKY8" s="687"/>
      <c r="SKZ8" s="687"/>
      <c r="SLA8" s="687"/>
      <c r="SLB8" s="687"/>
      <c r="SLC8" s="687"/>
      <c r="SLD8" s="687"/>
      <c r="SLE8" s="687"/>
      <c r="SLF8" s="687"/>
      <c r="SLG8" s="687"/>
      <c r="SLH8" s="687"/>
      <c r="SLI8" s="687"/>
      <c r="SLJ8" s="687"/>
      <c r="SLK8" s="687"/>
      <c r="SLL8" s="687"/>
      <c r="SLM8" s="687"/>
      <c r="SLN8" s="687"/>
      <c r="SLO8" s="687"/>
      <c r="SLP8" s="687"/>
      <c r="SLQ8" s="687"/>
      <c r="SLR8" s="687"/>
      <c r="SLS8" s="687"/>
      <c r="SLT8" s="687"/>
      <c r="SLU8" s="687"/>
      <c r="SLV8" s="687"/>
      <c r="SLW8" s="687"/>
      <c r="SLX8" s="687"/>
      <c r="SLY8" s="687"/>
      <c r="SLZ8" s="687"/>
      <c r="SMA8" s="687"/>
      <c r="SMB8" s="687"/>
      <c r="SMC8" s="687"/>
      <c r="SMD8" s="687"/>
      <c r="SME8" s="687"/>
      <c r="SMF8" s="687"/>
      <c r="SMG8" s="687"/>
      <c r="SMH8" s="687"/>
      <c r="SMI8" s="687"/>
      <c r="SMJ8" s="687"/>
      <c r="SMK8" s="687"/>
      <c r="SML8" s="687"/>
      <c r="SMM8" s="687"/>
      <c r="SMN8" s="687"/>
      <c r="SMO8" s="687"/>
      <c r="SMP8" s="687"/>
      <c r="SMQ8" s="687"/>
      <c r="SMR8" s="687"/>
      <c r="SMS8" s="687"/>
      <c r="SMT8" s="687"/>
      <c r="SMU8" s="687"/>
      <c r="SMV8" s="687"/>
      <c r="SMW8" s="687"/>
      <c r="SMX8" s="687"/>
      <c r="SMY8" s="687"/>
      <c r="SMZ8" s="687"/>
      <c r="SNA8" s="687"/>
      <c r="SNB8" s="687"/>
      <c r="SNC8" s="687"/>
      <c r="SND8" s="687"/>
      <c r="SNE8" s="687"/>
      <c r="SNF8" s="687"/>
      <c r="SNG8" s="687"/>
      <c r="SNH8" s="687"/>
      <c r="SNI8" s="687"/>
      <c r="SNJ8" s="687"/>
      <c r="SNK8" s="687"/>
      <c r="SNL8" s="687"/>
      <c r="SNM8" s="687"/>
      <c r="SNN8" s="687"/>
      <c r="SNO8" s="687"/>
      <c r="SNP8" s="687"/>
      <c r="SNQ8" s="687"/>
      <c r="SNR8" s="687"/>
      <c r="SNS8" s="687"/>
      <c r="SNT8" s="687"/>
      <c r="SNU8" s="687"/>
      <c r="SNV8" s="687"/>
      <c r="SNW8" s="687"/>
      <c r="SNX8" s="687"/>
      <c r="SNY8" s="687"/>
      <c r="SNZ8" s="687"/>
      <c r="SOA8" s="687"/>
      <c r="SOB8" s="687"/>
      <c r="SOC8" s="687"/>
      <c r="SOD8" s="687"/>
      <c r="SOE8" s="687"/>
      <c r="SOF8" s="687"/>
      <c r="SOG8" s="687"/>
      <c r="SOH8" s="687"/>
      <c r="SOI8" s="687"/>
      <c r="SOJ8" s="687"/>
      <c r="SOK8" s="687"/>
      <c r="SOL8" s="687"/>
      <c r="SOM8" s="687"/>
      <c r="SON8" s="687"/>
      <c r="SOO8" s="687"/>
      <c r="SOP8" s="687"/>
      <c r="SOQ8" s="687"/>
      <c r="SOR8" s="687"/>
      <c r="SOS8" s="687"/>
      <c r="SOT8" s="687"/>
      <c r="SOU8" s="687"/>
      <c r="SOV8" s="687"/>
      <c r="SOW8" s="687"/>
      <c r="SOX8" s="687"/>
      <c r="SOY8" s="687"/>
      <c r="SOZ8" s="687"/>
      <c r="SPA8" s="687"/>
      <c r="SPB8" s="687"/>
      <c r="SPC8" s="687"/>
      <c r="SPD8" s="687"/>
      <c r="SPE8" s="687"/>
      <c r="SPF8" s="687"/>
      <c r="SPG8" s="687"/>
      <c r="SPH8" s="687"/>
      <c r="SPI8" s="687"/>
      <c r="SPJ8" s="687"/>
      <c r="SPK8" s="687"/>
      <c r="SPL8" s="687"/>
      <c r="SPM8" s="687"/>
      <c r="SPN8" s="687"/>
      <c r="SPO8" s="687"/>
      <c r="SPP8" s="687"/>
      <c r="SPQ8" s="687"/>
      <c r="SPR8" s="687"/>
      <c r="SPS8" s="687"/>
      <c r="SPT8" s="687"/>
      <c r="SPU8" s="687"/>
      <c r="SPV8" s="687"/>
      <c r="SPW8" s="687"/>
      <c r="SPX8" s="687"/>
      <c r="SPY8" s="687"/>
      <c r="SPZ8" s="687"/>
      <c r="SQA8" s="687"/>
      <c r="SQB8" s="687"/>
      <c r="SQC8" s="687"/>
      <c r="SQD8" s="687"/>
      <c r="SQE8" s="687"/>
      <c r="SQF8" s="687"/>
      <c r="SQG8" s="687"/>
      <c r="SQH8" s="687"/>
      <c r="SQI8" s="687"/>
      <c r="SQJ8" s="687"/>
      <c r="SQK8" s="687"/>
      <c r="SQL8" s="687"/>
      <c r="SQM8" s="687"/>
      <c r="SQN8" s="687"/>
      <c r="SQO8" s="687"/>
      <c r="SQP8" s="687"/>
      <c r="SQQ8" s="687"/>
      <c r="SQR8" s="687"/>
      <c r="SQS8" s="687"/>
      <c r="SQT8" s="687"/>
      <c r="SQU8" s="687"/>
      <c r="SQV8" s="687"/>
      <c r="SQW8" s="687"/>
      <c r="SQX8" s="687"/>
      <c r="SQY8" s="687"/>
      <c r="SQZ8" s="687"/>
      <c r="SRA8" s="687"/>
      <c r="SRB8" s="687"/>
      <c r="SRC8" s="687"/>
      <c r="SRD8" s="687"/>
      <c r="SRE8" s="687"/>
      <c r="SRF8" s="687"/>
      <c r="SRG8" s="687"/>
      <c r="SRH8" s="687"/>
      <c r="SRI8" s="687"/>
      <c r="SRJ8" s="687"/>
      <c r="SRK8" s="687"/>
      <c r="SRL8" s="687"/>
      <c r="SRM8" s="687"/>
      <c r="SRN8" s="687"/>
      <c r="SRO8" s="687"/>
      <c r="SRP8" s="687"/>
      <c r="SRQ8" s="687"/>
      <c r="SRR8" s="687"/>
      <c r="SRS8" s="687"/>
      <c r="SRT8" s="687"/>
      <c r="SRU8" s="687"/>
      <c r="SRV8" s="687"/>
      <c r="SRW8" s="687"/>
      <c r="SRX8" s="687"/>
      <c r="SRY8" s="687"/>
      <c r="SRZ8" s="687"/>
      <c r="SSA8" s="687"/>
      <c r="SSB8" s="687"/>
      <c r="SSC8" s="687"/>
      <c r="SSD8" s="687"/>
      <c r="SSE8" s="687"/>
      <c r="SSF8" s="687"/>
      <c r="SSG8" s="687"/>
      <c r="SSH8" s="687"/>
      <c r="SSI8" s="687"/>
      <c r="SSJ8" s="687"/>
      <c r="SSK8" s="687"/>
      <c r="SSL8" s="687"/>
      <c r="SSM8" s="687"/>
      <c r="SSN8" s="687"/>
      <c r="SSO8" s="687"/>
      <c r="SSP8" s="687"/>
      <c r="SSQ8" s="687"/>
      <c r="SSR8" s="687"/>
      <c r="SSS8" s="687"/>
      <c r="SST8" s="687"/>
      <c r="SSU8" s="687"/>
      <c r="SSV8" s="687"/>
      <c r="SSW8" s="687"/>
      <c r="SSX8" s="687"/>
      <c r="SSY8" s="687"/>
      <c r="SSZ8" s="687"/>
      <c r="STA8" s="687"/>
      <c r="STB8" s="687"/>
      <c r="STC8" s="687"/>
      <c r="STD8" s="687"/>
      <c r="STE8" s="687"/>
      <c r="STF8" s="687"/>
      <c r="STG8" s="687"/>
      <c r="STH8" s="687"/>
      <c r="STI8" s="687"/>
      <c r="STJ8" s="687"/>
      <c r="STK8" s="687"/>
      <c r="STL8" s="687"/>
      <c r="STM8" s="687"/>
      <c r="STN8" s="687"/>
      <c r="STO8" s="687"/>
      <c r="STP8" s="687"/>
      <c r="STQ8" s="687"/>
      <c r="STR8" s="687"/>
      <c r="STS8" s="687"/>
      <c r="STT8" s="687"/>
      <c r="STU8" s="687"/>
      <c r="STV8" s="687"/>
      <c r="STW8" s="687"/>
      <c r="STX8" s="687"/>
      <c r="STY8" s="687"/>
      <c r="STZ8" s="687"/>
      <c r="SUA8" s="687"/>
      <c r="SUB8" s="687"/>
      <c r="SUC8" s="687"/>
      <c r="SUD8" s="687"/>
      <c r="SUE8" s="687"/>
      <c r="SUF8" s="687"/>
      <c r="SUG8" s="687"/>
      <c r="SUH8" s="687"/>
      <c r="SUI8" s="687"/>
      <c r="SUJ8" s="687"/>
      <c r="SUK8" s="687"/>
      <c r="SUL8" s="687"/>
      <c r="SUM8" s="687"/>
      <c r="SUN8" s="687"/>
      <c r="SUO8" s="687"/>
      <c r="SUP8" s="687"/>
      <c r="SUQ8" s="687"/>
      <c r="SUR8" s="687"/>
      <c r="SUS8" s="687"/>
      <c r="SUT8" s="687"/>
      <c r="SUU8" s="687"/>
      <c r="SUV8" s="687"/>
      <c r="SUW8" s="687"/>
      <c r="SUX8" s="687"/>
      <c r="SUY8" s="687"/>
      <c r="SUZ8" s="687"/>
      <c r="SVA8" s="687"/>
      <c r="SVB8" s="687"/>
      <c r="SVC8" s="687"/>
      <c r="SVD8" s="687"/>
      <c r="SVE8" s="687"/>
      <c r="SVF8" s="687"/>
      <c r="SVG8" s="687"/>
      <c r="SVH8" s="687"/>
      <c r="SVI8" s="687"/>
      <c r="SVJ8" s="687"/>
      <c r="SVK8" s="687"/>
      <c r="SVL8" s="687"/>
      <c r="SVM8" s="687"/>
      <c r="SVN8" s="687"/>
      <c r="SVO8" s="687"/>
      <c r="SVP8" s="687"/>
      <c r="SVQ8" s="687"/>
      <c r="SVR8" s="687"/>
      <c r="SVS8" s="687"/>
      <c r="SVT8" s="687"/>
      <c r="SVU8" s="687"/>
      <c r="SVV8" s="687"/>
      <c r="SVW8" s="687"/>
      <c r="SVX8" s="687"/>
      <c r="SVY8" s="687"/>
      <c r="SVZ8" s="687"/>
      <c r="SWA8" s="687"/>
      <c r="SWB8" s="687"/>
      <c r="SWC8" s="687"/>
      <c r="SWD8" s="687"/>
      <c r="SWE8" s="687"/>
      <c r="SWF8" s="687"/>
      <c r="SWG8" s="687"/>
      <c r="SWH8" s="687"/>
      <c r="SWI8" s="687"/>
      <c r="SWJ8" s="687"/>
      <c r="SWK8" s="687"/>
      <c r="SWL8" s="687"/>
      <c r="SWM8" s="687"/>
      <c r="SWN8" s="687"/>
      <c r="SWO8" s="687"/>
      <c r="SWP8" s="687"/>
      <c r="SWQ8" s="687"/>
      <c r="SWR8" s="687"/>
      <c r="SWS8" s="687"/>
      <c r="SWT8" s="687"/>
      <c r="SWU8" s="687"/>
      <c r="SWV8" s="687"/>
      <c r="SWW8" s="687"/>
      <c r="SWX8" s="687"/>
      <c r="SWY8" s="687"/>
      <c r="SWZ8" s="687"/>
      <c r="SXA8" s="687"/>
      <c r="SXB8" s="687"/>
      <c r="SXC8" s="687"/>
      <c r="SXD8" s="687"/>
      <c r="SXE8" s="687"/>
      <c r="SXF8" s="687"/>
      <c r="SXG8" s="687"/>
      <c r="SXH8" s="687"/>
      <c r="SXI8" s="687"/>
      <c r="SXJ8" s="687"/>
      <c r="SXK8" s="687"/>
      <c r="SXL8" s="687"/>
      <c r="SXM8" s="687"/>
      <c r="SXN8" s="687"/>
      <c r="SXO8" s="687"/>
      <c r="SXP8" s="687"/>
      <c r="SXQ8" s="687"/>
      <c r="SXR8" s="687"/>
      <c r="SXS8" s="687"/>
      <c r="SXT8" s="687"/>
      <c r="SXU8" s="687"/>
      <c r="SXV8" s="687"/>
      <c r="SXW8" s="687"/>
      <c r="SXX8" s="687"/>
      <c r="SXY8" s="687"/>
      <c r="SXZ8" s="687"/>
      <c r="SYA8" s="687"/>
      <c r="SYB8" s="687"/>
      <c r="SYC8" s="687"/>
      <c r="SYD8" s="687"/>
      <c r="SYE8" s="687"/>
      <c r="SYF8" s="687"/>
      <c r="SYG8" s="687"/>
      <c r="SYH8" s="687"/>
      <c r="SYI8" s="687"/>
      <c r="SYJ8" s="687"/>
      <c r="SYK8" s="687"/>
      <c r="SYL8" s="687"/>
      <c r="SYM8" s="687"/>
      <c r="SYN8" s="687"/>
      <c r="SYO8" s="687"/>
      <c r="SYP8" s="687"/>
      <c r="SYQ8" s="687"/>
      <c r="SYR8" s="687"/>
      <c r="SYS8" s="687"/>
      <c r="SYT8" s="687"/>
      <c r="SYU8" s="687"/>
      <c r="SYV8" s="687"/>
      <c r="SYW8" s="687"/>
      <c r="SYX8" s="687"/>
      <c r="SYY8" s="687"/>
      <c r="SYZ8" s="687"/>
      <c r="SZA8" s="687"/>
      <c r="SZB8" s="687"/>
      <c r="SZC8" s="687"/>
      <c r="SZD8" s="687"/>
      <c r="SZE8" s="687"/>
      <c r="SZF8" s="687"/>
      <c r="SZG8" s="687"/>
      <c r="SZH8" s="687"/>
      <c r="SZI8" s="687"/>
      <c r="SZJ8" s="687"/>
      <c r="SZK8" s="687"/>
      <c r="SZL8" s="687"/>
      <c r="SZM8" s="687"/>
      <c r="SZN8" s="687"/>
      <c r="SZO8" s="687"/>
      <c r="SZP8" s="687"/>
      <c r="SZQ8" s="687"/>
      <c r="SZR8" s="687"/>
      <c r="SZS8" s="687"/>
      <c r="SZT8" s="687"/>
      <c r="SZU8" s="687"/>
      <c r="SZV8" s="687"/>
      <c r="SZW8" s="687"/>
      <c r="SZX8" s="687"/>
      <c r="SZY8" s="687"/>
      <c r="SZZ8" s="687"/>
      <c r="TAA8" s="687"/>
      <c r="TAB8" s="687"/>
      <c r="TAC8" s="687"/>
      <c r="TAD8" s="687"/>
      <c r="TAE8" s="687"/>
      <c r="TAF8" s="687"/>
      <c r="TAG8" s="687"/>
      <c r="TAH8" s="687"/>
      <c r="TAI8" s="687"/>
      <c r="TAJ8" s="687"/>
      <c r="TAK8" s="687"/>
      <c r="TAL8" s="687"/>
      <c r="TAM8" s="687"/>
      <c r="TAN8" s="687"/>
      <c r="TAO8" s="687"/>
      <c r="TAP8" s="687"/>
      <c r="TAQ8" s="687"/>
      <c r="TAR8" s="687"/>
      <c r="TAS8" s="687"/>
      <c r="TAT8" s="687"/>
      <c r="TAU8" s="687"/>
      <c r="TAV8" s="687"/>
      <c r="TAW8" s="687"/>
      <c r="TAX8" s="687"/>
      <c r="TAY8" s="687"/>
      <c r="TAZ8" s="687"/>
      <c r="TBA8" s="687"/>
      <c r="TBB8" s="687"/>
      <c r="TBC8" s="687"/>
      <c r="TBD8" s="687"/>
      <c r="TBE8" s="687"/>
      <c r="TBF8" s="687"/>
      <c r="TBG8" s="687"/>
      <c r="TBH8" s="687"/>
      <c r="TBI8" s="687"/>
      <c r="TBJ8" s="687"/>
      <c r="TBK8" s="687"/>
      <c r="TBL8" s="687"/>
      <c r="TBM8" s="687"/>
      <c r="TBN8" s="687"/>
      <c r="TBO8" s="687"/>
      <c r="TBP8" s="687"/>
      <c r="TBQ8" s="687"/>
      <c r="TBR8" s="687"/>
      <c r="TBS8" s="687"/>
      <c r="TBT8" s="687"/>
      <c r="TBU8" s="687"/>
      <c r="TBV8" s="687"/>
      <c r="TBW8" s="687"/>
      <c r="TBX8" s="687"/>
      <c r="TBY8" s="687"/>
      <c r="TBZ8" s="687"/>
      <c r="TCA8" s="687"/>
      <c r="TCB8" s="687"/>
      <c r="TCC8" s="687"/>
      <c r="TCD8" s="687"/>
      <c r="TCE8" s="687"/>
      <c r="TCF8" s="687"/>
      <c r="TCG8" s="687"/>
      <c r="TCH8" s="687"/>
      <c r="TCI8" s="687"/>
      <c r="TCJ8" s="687"/>
      <c r="TCK8" s="687"/>
      <c r="TCL8" s="687"/>
      <c r="TCM8" s="687"/>
      <c r="TCN8" s="687"/>
      <c r="TCO8" s="687"/>
      <c r="TCP8" s="687"/>
      <c r="TCQ8" s="687"/>
      <c r="TCR8" s="687"/>
      <c r="TCS8" s="687"/>
      <c r="TCT8" s="687"/>
      <c r="TCU8" s="687"/>
      <c r="TCV8" s="687"/>
      <c r="TCW8" s="687"/>
      <c r="TCX8" s="687"/>
      <c r="TCY8" s="687"/>
      <c r="TCZ8" s="687"/>
      <c r="TDA8" s="687"/>
      <c r="TDB8" s="687"/>
      <c r="TDC8" s="687"/>
      <c r="TDD8" s="687"/>
      <c r="TDE8" s="687"/>
      <c r="TDF8" s="687"/>
      <c r="TDG8" s="687"/>
      <c r="TDH8" s="687"/>
      <c r="TDI8" s="687"/>
      <c r="TDJ8" s="687"/>
      <c r="TDK8" s="687"/>
      <c r="TDL8" s="687"/>
      <c r="TDM8" s="687"/>
      <c r="TDN8" s="687"/>
      <c r="TDO8" s="687"/>
      <c r="TDP8" s="687"/>
      <c r="TDQ8" s="687"/>
      <c r="TDR8" s="687"/>
      <c r="TDS8" s="687"/>
      <c r="TDT8" s="687"/>
      <c r="TDU8" s="687"/>
      <c r="TDV8" s="687"/>
      <c r="TDW8" s="687"/>
      <c r="TDX8" s="687"/>
      <c r="TDY8" s="687"/>
      <c r="TDZ8" s="687"/>
      <c r="TEA8" s="687"/>
      <c r="TEB8" s="687"/>
      <c r="TEC8" s="687"/>
      <c r="TED8" s="687"/>
      <c r="TEE8" s="687"/>
      <c r="TEF8" s="687"/>
      <c r="TEG8" s="687"/>
      <c r="TEH8" s="687"/>
      <c r="TEI8" s="687"/>
      <c r="TEJ8" s="687"/>
      <c r="TEK8" s="687"/>
      <c r="TEL8" s="687"/>
      <c r="TEM8" s="687"/>
      <c r="TEN8" s="687"/>
      <c r="TEO8" s="687"/>
      <c r="TEP8" s="687"/>
      <c r="TEQ8" s="687"/>
      <c r="TER8" s="687"/>
      <c r="TES8" s="687"/>
      <c r="TET8" s="687"/>
      <c r="TEU8" s="687"/>
      <c r="TEV8" s="687"/>
      <c r="TEW8" s="687"/>
      <c r="TEX8" s="687"/>
      <c r="TEY8" s="687"/>
      <c r="TEZ8" s="687"/>
      <c r="TFA8" s="687"/>
      <c r="TFB8" s="687"/>
      <c r="TFC8" s="687"/>
      <c r="TFD8" s="687"/>
      <c r="TFE8" s="687"/>
      <c r="TFF8" s="687"/>
      <c r="TFG8" s="687"/>
      <c r="TFH8" s="687"/>
      <c r="TFI8" s="687"/>
      <c r="TFJ8" s="687"/>
      <c r="TFK8" s="687"/>
      <c r="TFL8" s="687"/>
      <c r="TFM8" s="687"/>
      <c r="TFN8" s="687"/>
      <c r="TFO8" s="687"/>
      <c r="TFP8" s="687"/>
      <c r="TFQ8" s="687"/>
      <c r="TFR8" s="687"/>
      <c r="TFS8" s="687"/>
      <c r="TFT8" s="687"/>
      <c r="TFU8" s="687"/>
      <c r="TFV8" s="687"/>
      <c r="TFW8" s="687"/>
      <c r="TFX8" s="687"/>
      <c r="TFY8" s="687"/>
      <c r="TFZ8" s="687"/>
      <c r="TGA8" s="687"/>
      <c r="TGB8" s="687"/>
      <c r="TGC8" s="687"/>
      <c r="TGD8" s="687"/>
      <c r="TGE8" s="687"/>
      <c r="TGF8" s="687"/>
      <c r="TGG8" s="687"/>
      <c r="TGH8" s="687"/>
      <c r="TGI8" s="687"/>
      <c r="TGJ8" s="687"/>
      <c r="TGK8" s="687"/>
      <c r="TGL8" s="687"/>
      <c r="TGM8" s="687"/>
      <c r="TGN8" s="687"/>
      <c r="TGO8" s="687"/>
      <c r="TGP8" s="687"/>
      <c r="TGQ8" s="687"/>
      <c r="TGR8" s="687"/>
      <c r="TGS8" s="687"/>
      <c r="TGT8" s="687"/>
      <c r="TGU8" s="687"/>
      <c r="TGV8" s="687"/>
      <c r="TGW8" s="687"/>
      <c r="TGX8" s="687"/>
      <c r="TGY8" s="687"/>
      <c r="TGZ8" s="687"/>
      <c r="THA8" s="687"/>
      <c r="THB8" s="687"/>
      <c r="THC8" s="687"/>
      <c r="THD8" s="687"/>
      <c r="THE8" s="687"/>
      <c r="THF8" s="687"/>
      <c r="THG8" s="687"/>
      <c r="THH8" s="687"/>
      <c r="THI8" s="687"/>
      <c r="THJ8" s="687"/>
      <c r="THK8" s="687"/>
      <c r="THL8" s="687"/>
      <c r="THM8" s="687"/>
      <c r="THN8" s="687"/>
      <c r="THO8" s="687"/>
      <c r="THP8" s="687"/>
      <c r="THQ8" s="687"/>
      <c r="THR8" s="687"/>
      <c r="THS8" s="687"/>
      <c r="THT8" s="687"/>
      <c r="THU8" s="687"/>
      <c r="THV8" s="687"/>
      <c r="THW8" s="687"/>
      <c r="THX8" s="687"/>
      <c r="THY8" s="687"/>
      <c r="THZ8" s="687"/>
      <c r="TIA8" s="687"/>
      <c r="TIB8" s="687"/>
      <c r="TIC8" s="687"/>
      <c r="TID8" s="687"/>
      <c r="TIE8" s="687"/>
      <c r="TIF8" s="687"/>
      <c r="TIG8" s="687"/>
      <c r="TIH8" s="687"/>
      <c r="TII8" s="687"/>
      <c r="TIJ8" s="687"/>
      <c r="TIK8" s="687"/>
      <c r="TIL8" s="687"/>
      <c r="TIM8" s="687"/>
      <c r="TIN8" s="687"/>
      <c r="TIO8" s="687"/>
      <c r="TIP8" s="687"/>
      <c r="TIQ8" s="687"/>
      <c r="TIR8" s="687"/>
      <c r="TIS8" s="687"/>
      <c r="TIT8" s="687"/>
      <c r="TIU8" s="687"/>
      <c r="TIV8" s="687"/>
      <c r="TIW8" s="687"/>
      <c r="TIX8" s="687"/>
      <c r="TIY8" s="687"/>
      <c r="TIZ8" s="687"/>
      <c r="TJA8" s="687"/>
      <c r="TJB8" s="687"/>
      <c r="TJC8" s="687"/>
      <c r="TJD8" s="687"/>
      <c r="TJE8" s="687"/>
      <c r="TJF8" s="687"/>
      <c r="TJG8" s="687"/>
      <c r="TJH8" s="687"/>
      <c r="TJI8" s="687"/>
      <c r="TJJ8" s="687"/>
      <c r="TJK8" s="687"/>
      <c r="TJL8" s="687"/>
      <c r="TJM8" s="687"/>
      <c r="TJN8" s="687"/>
      <c r="TJO8" s="687"/>
      <c r="TJP8" s="687"/>
      <c r="TJQ8" s="687"/>
      <c r="TJR8" s="687"/>
      <c r="TJS8" s="687"/>
      <c r="TJT8" s="687"/>
      <c r="TJU8" s="687"/>
      <c r="TJV8" s="687"/>
      <c r="TJW8" s="687"/>
      <c r="TJX8" s="687"/>
      <c r="TJY8" s="687"/>
      <c r="TJZ8" s="687"/>
      <c r="TKA8" s="687"/>
      <c r="TKB8" s="687"/>
      <c r="TKC8" s="687"/>
      <c r="TKD8" s="687"/>
      <c r="TKE8" s="687"/>
      <c r="TKF8" s="687"/>
      <c r="TKG8" s="687"/>
      <c r="TKH8" s="687"/>
      <c r="TKI8" s="687"/>
      <c r="TKJ8" s="687"/>
      <c r="TKK8" s="687"/>
      <c r="TKL8" s="687"/>
      <c r="TKM8" s="687"/>
      <c r="TKN8" s="687"/>
      <c r="TKO8" s="687"/>
      <c r="TKP8" s="687"/>
      <c r="TKQ8" s="687"/>
      <c r="TKR8" s="687"/>
      <c r="TKS8" s="687"/>
      <c r="TKT8" s="687"/>
      <c r="TKU8" s="687"/>
      <c r="TKV8" s="687"/>
      <c r="TKW8" s="687"/>
      <c r="TKX8" s="687"/>
      <c r="TKY8" s="687"/>
      <c r="TKZ8" s="687"/>
      <c r="TLA8" s="687"/>
      <c r="TLB8" s="687"/>
      <c r="TLC8" s="687"/>
      <c r="TLD8" s="687"/>
      <c r="TLE8" s="687"/>
      <c r="TLF8" s="687"/>
      <c r="TLG8" s="687"/>
      <c r="TLH8" s="687"/>
      <c r="TLI8" s="687"/>
      <c r="TLJ8" s="687"/>
      <c r="TLK8" s="687"/>
      <c r="TLL8" s="687"/>
      <c r="TLM8" s="687"/>
      <c r="TLN8" s="687"/>
      <c r="TLO8" s="687"/>
      <c r="TLP8" s="687"/>
      <c r="TLQ8" s="687"/>
      <c r="TLR8" s="687"/>
      <c r="TLS8" s="687"/>
      <c r="TLT8" s="687"/>
      <c r="TLU8" s="687"/>
      <c r="TLV8" s="687"/>
      <c r="TLW8" s="687"/>
      <c r="TLX8" s="687"/>
      <c r="TLY8" s="687"/>
      <c r="TLZ8" s="687"/>
      <c r="TMA8" s="687"/>
      <c r="TMB8" s="687"/>
      <c r="TMC8" s="687"/>
      <c r="TMD8" s="687"/>
      <c r="TME8" s="687"/>
      <c r="TMF8" s="687"/>
      <c r="TMG8" s="687"/>
      <c r="TMH8" s="687"/>
      <c r="TMI8" s="687"/>
      <c r="TMJ8" s="687"/>
      <c r="TMK8" s="687"/>
      <c r="TML8" s="687"/>
      <c r="TMM8" s="687"/>
      <c r="TMN8" s="687"/>
      <c r="TMO8" s="687"/>
      <c r="TMP8" s="687"/>
      <c r="TMQ8" s="687"/>
      <c r="TMR8" s="687"/>
      <c r="TMS8" s="687"/>
      <c r="TMT8" s="687"/>
      <c r="TMU8" s="687"/>
      <c r="TMV8" s="687"/>
      <c r="TMW8" s="687"/>
      <c r="TMX8" s="687"/>
      <c r="TMY8" s="687"/>
      <c r="TMZ8" s="687"/>
      <c r="TNA8" s="687"/>
      <c r="TNB8" s="687"/>
      <c r="TNC8" s="687"/>
      <c r="TND8" s="687"/>
      <c r="TNE8" s="687"/>
      <c r="TNF8" s="687"/>
      <c r="TNG8" s="687"/>
      <c r="TNH8" s="687"/>
      <c r="TNI8" s="687"/>
      <c r="TNJ8" s="687"/>
      <c r="TNK8" s="687"/>
      <c r="TNL8" s="687"/>
      <c r="TNM8" s="687"/>
      <c r="TNN8" s="687"/>
      <c r="TNO8" s="687"/>
      <c r="TNP8" s="687"/>
      <c r="TNQ8" s="687"/>
      <c r="TNR8" s="687"/>
      <c r="TNS8" s="687"/>
      <c r="TNT8" s="687"/>
      <c r="TNU8" s="687"/>
      <c r="TNV8" s="687"/>
      <c r="TNW8" s="687"/>
      <c r="TNX8" s="687"/>
      <c r="TNY8" s="687"/>
      <c r="TNZ8" s="687"/>
      <c r="TOA8" s="687"/>
      <c r="TOB8" s="687"/>
      <c r="TOC8" s="687"/>
      <c r="TOD8" s="687"/>
      <c r="TOE8" s="687"/>
      <c r="TOF8" s="687"/>
      <c r="TOG8" s="687"/>
      <c r="TOH8" s="687"/>
      <c r="TOI8" s="687"/>
      <c r="TOJ8" s="687"/>
      <c r="TOK8" s="687"/>
      <c r="TOL8" s="687"/>
      <c r="TOM8" s="687"/>
      <c r="TON8" s="687"/>
      <c r="TOO8" s="687"/>
      <c r="TOP8" s="687"/>
      <c r="TOQ8" s="687"/>
      <c r="TOR8" s="687"/>
      <c r="TOS8" s="687"/>
      <c r="TOT8" s="687"/>
      <c r="TOU8" s="687"/>
      <c r="TOV8" s="687"/>
      <c r="TOW8" s="687"/>
      <c r="TOX8" s="687"/>
      <c r="TOY8" s="687"/>
      <c r="TOZ8" s="687"/>
      <c r="TPA8" s="687"/>
      <c r="TPB8" s="687"/>
      <c r="TPC8" s="687"/>
      <c r="TPD8" s="687"/>
      <c r="TPE8" s="687"/>
      <c r="TPF8" s="687"/>
      <c r="TPG8" s="687"/>
      <c r="TPH8" s="687"/>
      <c r="TPI8" s="687"/>
      <c r="TPJ8" s="687"/>
      <c r="TPK8" s="687"/>
      <c r="TPL8" s="687"/>
      <c r="TPM8" s="687"/>
      <c r="TPN8" s="687"/>
      <c r="TPO8" s="687"/>
      <c r="TPP8" s="687"/>
      <c r="TPQ8" s="687"/>
      <c r="TPR8" s="687"/>
      <c r="TPS8" s="687"/>
      <c r="TPT8" s="687"/>
      <c r="TPU8" s="687"/>
      <c r="TPV8" s="687"/>
      <c r="TPW8" s="687"/>
      <c r="TPX8" s="687"/>
      <c r="TPY8" s="687"/>
      <c r="TPZ8" s="687"/>
      <c r="TQA8" s="687"/>
      <c r="TQB8" s="687"/>
      <c r="TQC8" s="687"/>
      <c r="TQD8" s="687"/>
      <c r="TQE8" s="687"/>
      <c r="TQF8" s="687"/>
      <c r="TQG8" s="687"/>
      <c r="TQH8" s="687"/>
      <c r="TQI8" s="687"/>
      <c r="TQJ8" s="687"/>
      <c r="TQK8" s="687"/>
      <c r="TQL8" s="687"/>
      <c r="TQM8" s="687"/>
      <c r="TQN8" s="687"/>
      <c r="TQO8" s="687"/>
      <c r="TQP8" s="687"/>
      <c r="TQQ8" s="687"/>
      <c r="TQR8" s="687"/>
      <c r="TQS8" s="687"/>
      <c r="TQT8" s="687"/>
      <c r="TQU8" s="687"/>
      <c r="TQV8" s="687"/>
      <c r="TQW8" s="687"/>
      <c r="TQX8" s="687"/>
      <c r="TQY8" s="687"/>
      <c r="TQZ8" s="687"/>
      <c r="TRA8" s="687"/>
      <c r="TRB8" s="687"/>
      <c r="TRC8" s="687"/>
      <c r="TRD8" s="687"/>
      <c r="TRE8" s="687"/>
      <c r="TRF8" s="687"/>
      <c r="TRG8" s="687"/>
      <c r="TRH8" s="687"/>
      <c r="TRI8" s="687"/>
      <c r="TRJ8" s="687"/>
      <c r="TRK8" s="687"/>
      <c r="TRL8" s="687"/>
      <c r="TRM8" s="687"/>
      <c r="TRN8" s="687"/>
      <c r="TRO8" s="687"/>
      <c r="TRP8" s="687"/>
      <c r="TRQ8" s="687"/>
      <c r="TRR8" s="687"/>
      <c r="TRS8" s="687"/>
      <c r="TRT8" s="687"/>
      <c r="TRU8" s="687"/>
      <c r="TRV8" s="687"/>
      <c r="TRW8" s="687"/>
      <c r="TRX8" s="687"/>
      <c r="TRY8" s="687"/>
      <c r="TRZ8" s="687"/>
      <c r="TSA8" s="687"/>
      <c r="TSB8" s="687"/>
      <c r="TSC8" s="687"/>
      <c r="TSD8" s="687"/>
      <c r="TSE8" s="687"/>
      <c r="TSF8" s="687"/>
      <c r="TSG8" s="687"/>
      <c r="TSH8" s="687"/>
      <c r="TSI8" s="687"/>
      <c r="TSJ8" s="687"/>
      <c r="TSK8" s="687"/>
      <c r="TSL8" s="687"/>
      <c r="TSM8" s="687"/>
      <c r="TSN8" s="687"/>
      <c r="TSO8" s="687"/>
      <c r="TSP8" s="687"/>
      <c r="TSQ8" s="687"/>
      <c r="TSR8" s="687"/>
      <c r="TSS8" s="687"/>
      <c r="TST8" s="687"/>
      <c r="TSU8" s="687"/>
      <c r="TSV8" s="687"/>
      <c r="TSW8" s="687"/>
      <c r="TSX8" s="687"/>
      <c r="TSY8" s="687"/>
      <c r="TSZ8" s="687"/>
      <c r="TTA8" s="687"/>
      <c r="TTB8" s="687"/>
      <c r="TTC8" s="687"/>
      <c r="TTD8" s="687"/>
      <c r="TTE8" s="687"/>
      <c r="TTF8" s="687"/>
      <c r="TTG8" s="687"/>
      <c r="TTH8" s="687"/>
      <c r="TTI8" s="687"/>
      <c r="TTJ8" s="687"/>
      <c r="TTK8" s="687"/>
      <c r="TTL8" s="687"/>
      <c r="TTM8" s="687"/>
      <c r="TTN8" s="687"/>
      <c r="TTO8" s="687"/>
      <c r="TTP8" s="687"/>
      <c r="TTQ8" s="687"/>
      <c r="TTR8" s="687"/>
      <c r="TTS8" s="687"/>
      <c r="TTT8" s="687"/>
      <c r="TTU8" s="687"/>
      <c r="TTV8" s="687"/>
      <c r="TTW8" s="687"/>
      <c r="TTX8" s="687"/>
      <c r="TTY8" s="687"/>
      <c r="TTZ8" s="687"/>
      <c r="TUA8" s="687"/>
      <c r="TUB8" s="687"/>
      <c r="TUC8" s="687"/>
      <c r="TUD8" s="687"/>
      <c r="TUE8" s="687"/>
      <c r="TUF8" s="687"/>
      <c r="TUG8" s="687"/>
      <c r="TUH8" s="687"/>
      <c r="TUI8" s="687"/>
      <c r="TUJ8" s="687"/>
      <c r="TUK8" s="687"/>
      <c r="TUL8" s="687"/>
      <c r="TUM8" s="687"/>
      <c r="TUN8" s="687"/>
      <c r="TUO8" s="687"/>
      <c r="TUP8" s="687"/>
      <c r="TUQ8" s="687"/>
      <c r="TUR8" s="687"/>
      <c r="TUS8" s="687"/>
      <c r="TUT8" s="687"/>
      <c r="TUU8" s="687"/>
      <c r="TUV8" s="687"/>
      <c r="TUW8" s="687"/>
      <c r="TUX8" s="687"/>
      <c r="TUY8" s="687"/>
      <c r="TUZ8" s="687"/>
      <c r="TVA8" s="687"/>
      <c r="TVB8" s="687"/>
      <c r="TVC8" s="687"/>
      <c r="TVD8" s="687"/>
      <c r="TVE8" s="687"/>
      <c r="TVF8" s="687"/>
      <c r="TVG8" s="687"/>
      <c r="TVH8" s="687"/>
      <c r="TVI8" s="687"/>
      <c r="TVJ8" s="687"/>
      <c r="TVK8" s="687"/>
      <c r="TVL8" s="687"/>
      <c r="TVM8" s="687"/>
      <c r="TVN8" s="687"/>
      <c r="TVO8" s="687"/>
      <c r="TVP8" s="687"/>
      <c r="TVQ8" s="687"/>
      <c r="TVR8" s="687"/>
      <c r="TVS8" s="687"/>
      <c r="TVT8" s="687"/>
      <c r="TVU8" s="687"/>
      <c r="TVV8" s="687"/>
      <c r="TVW8" s="687"/>
      <c r="TVX8" s="687"/>
      <c r="TVY8" s="687"/>
      <c r="TVZ8" s="687"/>
      <c r="TWA8" s="687"/>
      <c r="TWB8" s="687"/>
      <c r="TWC8" s="687"/>
      <c r="TWD8" s="687"/>
      <c r="TWE8" s="687"/>
      <c r="TWF8" s="687"/>
      <c r="TWG8" s="687"/>
      <c r="TWH8" s="687"/>
      <c r="TWI8" s="687"/>
      <c r="TWJ8" s="687"/>
      <c r="TWK8" s="687"/>
      <c r="TWL8" s="687"/>
      <c r="TWM8" s="687"/>
      <c r="TWN8" s="687"/>
      <c r="TWO8" s="687"/>
      <c r="TWP8" s="687"/>
      <c r="TWQ8" s="687"/>
      <c r="TWR8" s="687"/>
      <c r="TWS8" s="687"/>
      <c r="TWT8" s="687"/>
      <c r="TWU8" s="687"/>
      <c r="TWV8" s="687"/>
      <c r="TWW8" s="687"/>
      <c r="TWX8" s="687"/>
      <c r="TWY8" s="687"/>
      <c r="TWZ8" s="687"/>
      <c r="TXA8" s="687"/>
      <c r="TXB8" s="687"/>
      <c r="TXC8" s="687"/>
      <c r="TXD8" s="687"/>
      <c r="TXE8" s="687"/>
      <c r="TXF8" s="687"/>
      <c r="TXG8" s="687"/>
      <c r="TXH8" s="687"/>
      <c r="TXI8" s="687"/>
      <c r="TXJ8" s="687"/>
      <c r="TXK8" s="687"/>
      <c r="TXL8" s="687"/>
      <c r="TXM8" s="687"/>
      <c r="TXN8" s="687"/>
      <c r="TXO8" s="687"/>
      <c r="TXP8" s="687"/>
      <c r="TXQ8" s="687"/>
      <c r="TXR8" s="687"/>
      <c r="TXS8" s="687"/>
      <c r="TXT8" s="687"/>
      <c r="TXU8" s="687"/>
      <c r="TXV8" s="687"/>
      <c r="TXW8" s="687"/>
      <c r="TXX8" s="687"/>
      <c r="TXY8" s="687"/>
      <c r="TXZ8" s="687"/>
      <c r="TYA8" s="687"/>
      <c r="TYB8" s="687"/>
      <c r="TYC8" s="687"/>
      <c r="TYD8" s="687"/>
      <c r="TYE8" s="687"/>
      <c r="TYF8" s="687"/>
      <c r="TYG8" s="687"/>
      <c r="TYH8" s="687"/>
      <c r="TYI8" s="687"/>
      <c r="TYJ8" s="687"/>
      <c r="TYK8" s="687"/>
      <c r="TYL8" s="687"/>
      <c r="TYM8" s="687"/>
      <c r="TYN8" s="687"/>
      <c r="TYO8" s="687"/>
      <c r="TYP8" s="687"/>
      <c r="TYQ8" s="687"/>
      <c r="TYR8" s="687"/>
      <c r="TYS8" s="687"/>
      <c r="TYT8" s="687"/>
      <c r="TYU8" s="687"/>
      <c r="TYV8" s="687"/>
      <c r="TYW8" s="687"/>
      <c r="TYX8" s="687"/>
      <c r="TYY8" s="687"/>
      <c r="TYZ8" s="687"/>
      <c r="TZA8" s="687"/>
      <c r="TZB8" s="687"/>
      <c r="TZC8" s="687"/>
      <c r="TZD8" s="687"/>
      <c r="TZE8" s="687"/>
      <c r="TZF8" s="687"/>
      <c r="TZG8" s="687"/>
      <c r="TZH8" s="687"/>
      <c r="TZI8" s="687"/>
      <c r="TZJ8" s="687"/>
      <c r="TZK8" s="687"/>
      <c r="TZL8" s="687"/>
      <c r="TZM8" s="687"/>
      <c r="TZN8" s="687"/>
      <c r="TZO8" s="687"/>
      <c r="TZP8" s="687"/>
      <c r="TZQ8" s="687"/>
      <c r="TZR8" s="687"/>
      <c r="TZS8" s="687"/>
      <c r="TZT8" s="687"/>
      <c r="TZU8" s="687"/>
      <c r="TZV8" s="687"/>
      <c r="TZW8" s="687"/>
      <c r="TZX8" s="687"/>
      <c r="TZY8" s="687"/>
      <c r="TZZ8" s="687"/>
      <c r="UAA8" s="687"/>
      <c r="UAB8" s="687"/>
      <c r="UAC8" s="687"/>
      <c r="UAD8" s="687"/>
      <c r="UAE8" s="687"/>
      <c r="UAF8" s="687"/>
      <c r="UAG8" s="687"/>
      <c r="UAH8" s="687"/>
      <c r="UAI8" s="687"/>
      <c r="UAJ8" s="687"/>
      <c r="UAK8" s="687"/>
      <c r="UAL8" s="687"/>
      <c r="UAM8" s="687"/>
      <c r="UAN8" s="687"/>
      <c r="UAO8" s="687"/>
      <c r="UAP8" s="687"/>
      <c r="UAQ8" s="687"/>
      <c r="UAR8" s="687"/>
      <c r="UAS8" s="687"/>
      <c r="UAT8" s="687"/>
      <c r="UAU8" s="687"/>
      <c r="UAV8" s="687"/>
      <c r="UAW8" s="687"/>
      <c r="UAX8" s="687"/>
      <c r="UAY8" s="687"/>
      <c r="UAZ8" s="687"/>
      <c r="UBA8" s="687"/>
      <c r="UBB8" s="687"/>
      <c r="UBC8" s="687"/>
      <c r="UBD8" s="687"/>
      <c r="UBE8" s="687"/>
      <c r="UBF8" s="687"/>
      <c r="UBG8" s="687"/>
      <c r="UBH8" s="687"/>
      <c r="UBI8" s="687"/>
      <c r="UBJ8" s="687"/>
      <c r="UBK8" s="687"/>
      <c r="UBL8" s="687"/>
      <c r="UBM8" s="687"/>
      <c r="UBN8" s="687"/>
      <c r="UBO8" s="687"/>
      <c r="UBP8" s="687"/>
      <c r="UBQ8" s="687"/>
      <c r="UBR8" s="687"/>
      <c r="UBS8" s="687"/>
      <c r="UBT8" s="687"/>
      <c r="UBU8" s="687"/>
      <c r="UBV8" s="687"/>
      <c r="UBW8" s="687"/>
      <c r="UBX8" s="687"/>
      <c r="UBY8" s="687"/>
      <c r="UBZ8" s="687"/>
      <c r="UCA8" s="687"/>
      <c r="UCB8" s="687"/>
      <c r="UCC8" s="687"/>
      <c r="UCD8" s="687"/>
      <c r="UCE8" s="687"/>
      <c r="UCF8" s="687"/>
      <c r="UCG8" s="687"/>
      <c r="UCH8" s="687"/>
      <c r="UCI8" s="687"/>
      <c r="UCJ8" s="687"/>
      <c r="UCK8" s="687"/>
      <c r="UCL8" s="687"/>
      <c r="UCM8" s="687"/>
      <c r="UCN8" s="687"/>
      <c r="UCO8" s="687"/>
      <c r="UCP8" s="687"/>
      <c r="UCQ8" s="687"/>
      <c r="UCR8" s="687"/>
      <c r="UCS8" s="687"/>
      <c r="UCT8" s="687"/>
      <c r="UCU8" s="687"/>
      <c r="UCV8" s="687"/>
      <c r="UCW8" s="687"/>
      <c r="UCX8" s="687"/>
      <c r="UCY8" s="687"/>
      <c r="UCZ8" s="687"/>
      <c r="UDA8" s="687"/>
      <c r="UDB8" s="687"/>
      <c r="UDC8" s="687"/>
      <c r="UDD8" s="687"/>
      <c r="UDE8" s="687"/>
      <c r="UDF8" s="687"/>
      <c r="UDG8" s="687"/>
      <c r="UDH8" s="687"/>
      <c r="UDI8" s="687"/>
      <c r="UDJ8" s="687"/>
      <c r="UDK8" s="687"/>
      <c r="UDL8" s="687"/>
      <c r="UDM8" s="687"/>
      <c r="UDN8" s="687"/>
      <c r="UDO8" s="687"/>
      <c r="UDP8" s="687"/>
      <c r="UDQ8" s="687"/>
      <c r="UDR8" s="687"/>
      <c r="UDS8" s="687"/>
      <c r="UDT8" s="687"/>
      <c r="UDU8" s="687"/>
      <c r="UDV8" s="687"/>
      <c r="UDW8" s="687"/>
      <c r="UDX8" s="687"/>
      <c r="UDY8" s="687"/>
      <c r="UDZ8" s="687"/>
      <c r="UEA8" s="687"/>
      <c r="UEB8" s="687"/>
      <c r="UEC8" s="687"/>
      <c r="UED8" s="687"/>
      <c r="UEE8" s="687"/>
      <c r="UEF8" s="687"/>
      <c r="UEG8" s="687"/>
      <c r="UEH8" s="687"/>
      <c r="UEI8" s="687"/>
      <c r="UEJ8" s="687"/>
      <c r="UEK8" s="687"/>
      <c r="UEL8" s="687"/>
      <c r="UEM8" s="687"/>
      <c r="UEN8" s="687"/>
      <c r="UEO8" s="687"/>
      <c r="UEP8" s="687"/>
      <c r="UEQ8" s="687"/>
      <c r="UER8" s="687"/>
      <c r="UES8" s="687"/>
      <c r="UET8" s="687"/>
      <c r="UEU8" s="687"/>
      <c r="UEV8" s="687"/>
      <c r="UEW8" s="687"/>
      <c r="UEX8" s="687"/>
      <c r="UEY8" s="687"/>
      <c r="UEZ8" s="687"/>
      <c r="UFA8" s="687"/>
      <c r="UFB8" s="687"/>
      <c r="UFC8" s="687"/>
      <c r="UFD8" s="687"/>
      <c r="UFE8" s="687"/>
      <c r="UFF8" s="687"/>
      <c r="UFG8" s="687"/>
      <c r="UFH8" s="687"/>
      <c r="UFI8" s="687"/>
      <c r="UFJ8" s="687"/>
      <c r="UFK8" s="687"/>
      <c r="UFL8" s="687"/>
      <c r="UFM8" s="687"/>
      <c r="UFN8" s="687"/>
      <c r="UFO8" s="687"/>
      <c r="UFP8" s="687"/>
      <c r="UFQ8" s="687"/>
      <c r="UFR8" s="687"/>
      <c r="UFS8" s="687"/>
      <c r="UFT8" s="687"/>
      <c r="UFU8" s="687"/>
      <c r="UFV8" s="687"/>
      <c r="UFW8" s="687"/>
      <c r="UFX8" s="687"/>
      <c r="UFY8" s="687"/>
      <c r="UFZ8" s="687"/>
      <c r="UGA8" s="687"/>
      <c r="UGB8" s="687"/>
      <c r="UGC8" s="687"/>
      <c r="UGD8" s="687"/>
      <c r="UGE8" s="687"/>
      <c r="UGF8" s="687"/>
      <c r="UGG8" s="687"/>
      <c r="UGH8" s="687"/>
      <c r="UGI8" s="687"/>
      <c r="UGJ8" s="687"/>
      <c r="UGK8" s="687"/>
      <c r="UGL8" s="687"/>
      <c r="UGM8" s="687"/>
      <c r="UGN8" s="687"/>
      <c r="UGO8" s="687"/>
      <c r="UGP8" s="687"/>
      <c r="UGQ8" s="687"/>
      <c r="UGR8" s="687"/>
      <c r="UGS8" s="687"/>
      <c r="UGT8" s="687"/>
      <c r="UGU8" s="687"/>
      <c r="UGV8" s="687"/>
      <c r="UGW8" s="687"/>
      <c r="UGX8" s="687"/>
      <c r="UGY8" s="687"/>
      <c r="UGZ8" s="687"/>
      <c r="UHA8" s="687"/>
      <c r="UHB8" s="687"/>
      <c r="UHC8" s="687"/>
      <c r="UHD8" s="687"/>
      <c r="UHE8" s="687"/>
      <c r="UHF8" s="687"/>
      <c r="UHG8" s="687"/>
      <c r="UHH8" s="687"/>
      <c r="UHI8" s="687"/>
      <c r="UHJ8" s="687"/>
      <c r="UHK8" s="687"/>
      <c r="UHL8" s="687"/>
      <c r="UHM8" s="687"/>
      <c r="UHN8" s="687"/>
      <c r="UHO8" s="687"/>
      <c r="UHP8" s="687"/>
      <c r="UHQ8" s="687"/>
      <c r="UHR8" s="687"/>
      <c r="UHS8" s="687"/>
      <c r="UHT8" s="687"/>
      <c r="UHU8" s="687"/>
      <c r="UHV8" s="687"/>
      <c r="UHW8" s="687"/>
      <c r="UHX8" s="687"/>
      <c r="UHY8" s="687"/>
      <c r="UHZ8" s="687"/>
      <c r="UIA8" s="687"/>
      <c r="UIB8" s="687"/>
      <c r="UIC8" s="687"/>
      <c r="UID8" s="687"/>
      <c r="UIE8" s="687"/>
      <c r="UIF8" s="687"/>
      <c r="UIG8" s="687"/>
      <c r="UIH8" s="687"/>
      <c r="UII8" s="687"/>
      <c r="UIJ8" s="687"/>
      <c r="UIK8" s="687"/>
      <c r="UIL8" s="687"/>
      <c r="UIM8" s="687"/>
      <c r="UIN8" s="687"/>
      <c r="UIO8" s="687"/>
      <c r="UIP8" s="687"/>
      <c r="UIQ8" s="687"/>
      <c r="UIR8" s="687"/>
      <c r="UIS8" s="687"/>
      <c r="UIT8" s="687"/>
      <c r="UIU8" s="687"/>
      <c r="UIV8" s="687"/>
      <c r="UIW8" s="687"/>
      <c r="UIX8" s="687"/>
      <c r="UIY8" s="687"/>
      <c r="UIZ8" s="687"/>
      <c r="UJA8" s="687"/>
      <c r="UJB8" s="687"/>
      <c r="UJC8" s="687"/>
      <c r="UJD8" s="687"/>
      <c r="UJE8" s="687"/>
      <c r="UJF8" s="687"/>
      <c r="UJG8" s="687"/>
      <c r="UJH8" s="687"/>
      <c r="UJI8" s="687"/>
      <c r="UJJ8" s="687"/>
      <c r="UJK8" s="687"/>
      <c r="UJL8" s="687"/>
      <c r="UJM8" s="687"/>
      <c r="UJN8" s="687"/>
      <c r="UJO8" s="687"/>
      <c r="UJP8" s="687"/>
      <c r="UJQ8" s="687"/>
      <c r="UJR8" s="687"/>
      <c r="UJS8" s="687"/>
      <c r="UJT8" s="687"/>
      <c r="UJU8" s="687"/>
      <c r="UJV8" s="687"/>
      <c r="UJW8" s="687"/>
      <c r="UJX8" s="687"/>
      <c r="UJY8" s="687"/>
      <c r="UJZ8" s="687"/>
      <c r="UKA8" s="687"/>
      <c r="UKB8" s="687"/>
      <c r="UKC8" s="687"/>
      <c r="UKD8" s="687"/>
      <c r="UKE8" s="687"/>
      <c r="UKF8" s="687"/>
      <c r="UKG8" s="687"/>
      <c r="UKH8" s="687"/>
      <c r="UKI8" s="687"/>
      <c r="UKJ8" s="687"/>
      <c r="UKK8" s="687"/>
      <c r="UKL8" s="687"/>
      <c r="UKM8" s="687"/>
      <c r="UKN8" s="687"/>
      <c r="UKO8" s="687"/>
      <c r="UKP8" s="687"/>
      <c r="UKQ8" s="687"/>
      <c r="UKR8" s="687"/>
      <c r="UKS8" s="687"/>
      <c r="UKT8" s="687"/>
      <c r="UKU8" s="687"/>
      <c r="UKV8" s="687"/>
      <c r="UKW8" s="687"/>
      <c r="UKX8" s="687"/>
      <c r="UKY8" s="687"/>
      <c r="UKZ8" s="687"/>
      <c r="ULA8" s="687"/>
      <c r="ULB8" s="687"/>
      <c r="ULC8" s="687"/>
      <c r="ULD8" s="687"/>
      <c r="ULE8" s="687"/>
      <c r="ULF8" s="687"/>
      <c r="ULG8" s="687"/>
      <c r="ULH8" s="687"/>
      <c r="ULI8" s="687"/>
      <c r="ULJ8" s="687"/>
      <c r="ULK8" s="687"/>
      <c r="ULL8" s="687"/>
      <c r="ULM8" s="687"/>
      <c r="ULN8" s="687"/>
      <c r="ULO8" s="687"/>
      <c r="ULP8" s="687"/>
      <c r="ULQ8" s="687"/>
      <c r="ULR8" s="687"/>
      <c r="ULS8" s="687"/>
      <c r="ULT8" s="687"/>
      <c r="ULU8" s="687"/>
      <c r="ULV8" s="687"/>
      <c r="ULW8" s="687"/>
      <c r="ULX8" s="687"/>
      <c r="ULY8" s="687"/>
      <c r="ULZ8" s="687"/>
      <c r="UMA8" s="687"/>
      <c r="UMB8" s="687"/>
      <c r="UMC8" s="687"/>
      <c r="UMD8" s="687"/>
      <c r="UME8" s="687"/>
      <c r="UMF8" s="687"/>
      <c r="UMG8" s="687"/>
      <c r="UMH8" s="687"/>
      <c r="UMI8" s="687"/>
      <c r="UMJ8" s="687"/>
      <c r="UMK8" s="687"/>
      <c r="UML8" s="687"/>
      <c r="UMM8" s="687"/>
      <c r="UMN8" s="687"/>
      <c r="UMO8" s="687"/>
      <c r="UMP8" s="687"/>
      <c r="UMQ8" s="687"/>
      <c r="UMR8" s="687"/>
      <c r="UMS8" s="687"/>
      <c r="UMT8" s="687"/>
      <c r="UMU8" s="687"/>
      <c r="UMV8" s="687"/>
      <c r="UMW8" s="687"/>
      <c r="UMX8" s="687"/>
      <c r="UMY8" s="687"/>
      <c r="UMZ8" s="687"/>
      <c r="UNA8" s="687"/>
      <c r="UNB8" s="687"/>
      <c r="UNC8" s="687"/>
      <c r="UND8" s="687"/>
      <c r="UNE8" s="687"/>
      <c r="UNF8" s="687"/>
      <c r="UNG8" s="687"/>
      <c r="UNH8" s="687"/>
      <c r="UNI8" s="687"/>
      <c r="UNJ8" s="687"/>
      <c r="UNK8" s="687"/>
      <c r="UNL8" s="687"/>
      <c r="UNM8" s="687"/>
      <c r="UNN8" s="687"/>
      <c r="UNO8" s="687"/>
      <c r="UNP8" s="687"/>
      <c r="UNQ8" s="687"/>
      <c r="UNR8" s="687"/>
      <c r="UNS8" s="687"/>
      <c r="UNT8" s="687"/>
      <c r="UNU8" s="687"/>
      <c r="UNV8" s="687"/>
      <c r="UNW8" s="687"/>
      <c r="UNX8" s="687"/>
      <c r="UNY8" s="687"/>
      <c r="UNZ8" s="687"/>
      <c r="UOA8" s="687"/>
      <c r="UOB8" s="687"/>
      <c r="UOC8" s="687"/>
      <c r="UOD8" s="687"/>
      <c r="UOE8" s="687"/>
      <c r="UOF8" s="687"/>
      <c r="UOG8" s="687"/>
      <c r="UOH8" s="687"/>
      <c r="UOI8" s="687"/>
      <c r="UOJ8" s="687"/>
      <c r="UOK8" s="687"/>
      <c r="UOL8" s="687"/>
      <c r="UOM8" s="687"/>
      <c r="UON8" s="687"/>
      <c r="UOO8" s="687"/>
      <c r="UOP8" s="687"/>
      <c r="UOQ8" s="687"/>
      <c r="UOR8" s="687"/>
      <c r="UOS8" s="687"/>
      <c r="UOT8" s="687"/>
      <c r="UOU8" s="687"/>
      <c r="UOV8" s="687"/>
      <c r="UOW8" s="687"/>
      <c r="UOX8" s="687"/>
      <c r="UOY8" s="687"/>
      <c r="UOZ8" s="687"/>
      <c r="UPA8" s="687"/>
      <c r="UPB8" s="687"/>
      <c r="UPC8" s="687"/>
      <c r="UPD8" s="687"/>
      <c r="UPE8" s="687"/>
      <c r="UPF8" s="687"/>
      <c r="UPG8" s="687"/>
      <c r="UPH8" s="687"/>
      <c r="UPI8" s="687"/>
      <c r="UPJ8" s="687"/>
      <c r="UPK8" s="687"/>
      <c r="UPL8" s="687"/>
      <c r="UPM8" s="687"/>
      <c r="UPN8" s="687"/>
      <c r="UPO8" s="687"/>
      <c r="UPP8" s="687"/>
      <c r="UPQ8" s="687"/>
      <c r="UPR8" s="687"/>
      <c r="UPS8" s="687"/>
      <c r="UPT8" s="687"/>
      <c r="UPU8" s="687"/>
      <c r="UPV8" s="687"/>
      <c r="UPW8" s="687"/>
      <c r="UPX8" s="687"/>
      <c r="UPY8" s="687"/>
      <c r="UPZ8" s="687"/>
      <c r="UQA8" s="687"/>
      <c r="UQB8" s="687"/>
      <c r="UQC8" s="687"/>
      <c r="UQD8" s="687"/>
      <c r="UQE8" s="687"/>
      <c r="UQF8" s="687"/>
      <c r="UQG8" s="687"/>
      <c r="UQH8" s="687"/>
      <c r="UQI8" s="687"/>
      <c r="UQJ8" s="687"/>
      <c r="UQK8" s="687"/>
      <c r="UQL8" s="687"/>
      <c r="UQM8" s="687"/>
      <c r="UQN8" s="687"/>
      <c r="UQO8" s="687"/>
      <c r="UQP8" s="687"/>
      <c r="UQQ8" s="687"/>
      <c r="UQR8" s="687"/>
      <c r="UQS8" s="687"/>
      <c r="UQT8" s="687"/>
      <c r="UQU8" s="687"/>
      <c r="UQV8" s="687"/>
      <c r="UQW8" s="687"/>
      <c r="UQX8" s="687"/>
      <c r="UQY8" s="687"/>
      <c r="UQZ8" s="687"/>
      <c r="URA8" s="687"/>
      <c r="URB8" s="687"/>
      <c r="URC8" s="687"/>
      <c r="URD8" s="687"/>
      <c r="URE8" s="687"/>
      <c r="URF8" s="687"/>
      <c r="URG8" s="687"/>
      <c r="URH8" s="687"/>
      <c r="URI8" s="687"/>
      <c r="URJ8" s="687"/>
      <c r="URK8" s="687"/>
      <c r="URL8" s="687"/>
      <c r="URM8" s="687"/>
      <c r="URN8" s="687"/>
      <c r="URO8" s="687"/>
      <c r="URP8" s="687"/>
      <c r="URQ8" s="687"/>
      <c r="URR8" s="687"/>
      <c r="URS8" s="687"/>
      <c r="URT8" s="687"/>
      <c r="URU8" s="687"/>
      <c r="URV8" s="687"/>
      <c r="URW8" s="687"/>
      <c r="URX8" s="687"/>
      <c r="URY8" s="687"/>
      <c r="URZ8" s="687"/>
      <c r="USA8" s="687"/>
      <c r="USB8" s="687"/>
      <c r="USC8" s="687"/>
      <c r="USD8" s="687"/>
      <c r="USE8" s="687"/>
      <c r="USF8" s="687"/>
      <c r="USG8" s="687"/>
      <c r="USH8" s="687"/>
      <c r="USI8" s="687"/>
      <c r="USJ8" s="687"/>
      <c r="USK8" s="687"/>
      <c r="USL8" s="687"/>
      <c r="USM8" s="687"/>
      <c r="USN8" s="687"/>
      <c r="USO8" s="687"/>
      <c r="USP8" s="687"/>
      <c r="USQ8" s="687"/>
      <c r="USR8" s="687"/>
      <c r="USS8" s="687"/>
      <c r="UST8" s="687"/>
      <c r="USU8" s="687"/>
      <c r="USV8" s="687"/>
      <c r="USW8" s="687"/>
      <c r="USX8" s="687"/>
      <c r="USY8" s="687"/>
      <c r="USZ8" s="687"/>
      <c r="UTA8" s="687"/>
      <c r="UTB8" s="687"/>
      <c r="UTC8" s="687"/>
      <c r="UTD8" s="687"/>
      <c r="UTE8" s="687"/>
      <c r="UTF8" s="687"/>
      <c r="UTG8" s="687"/>
      <c r="UTH8" s="687"/>
      <c r="UTI8" s="687"/>
      <c r="UTJ8" s="687"/>
      <c r="UTK8" s="687"/>
      <c r="UTL8" s="687"/>
      <c r="UTM8" s="687"/>
      <c r="UTN8" s="687"/>
      <c r="UTO8" s="687"/>
      <c r="UTP8" s="687"/>
      <c r="UTQ8" s="687"/>
      <c r="UTR8" s="687"/>
      <c r="UTS8" s="687"/>
      <c r="UTT8" s="687"/>
      <c r="UTU8" s="687"/>
      <c r="UTV8" s="687"/>
      <c r="UTW8" s="687"/>
      <c r="UTX8" s="687"/>
      <c r="UTY8" s="687"/>
      <c r="UTZ8" s="687"/>
      <c r="UUA8" s="687"/>
      <c r="UUB8" s="687"/>
      <c r="UUC8" s="687"/>
      <c r="UUD8" s="687"/>
      <c r="UUE8" s="687"/>
      <c r="UUF8" s="687"/>
      <c r="UUG8" s="687"/>
      <c r="UUH8" s="687"/>
      <c r="UUI8" s="687"/>
      <c r="UUJ8" s="687"/>
      <c r="UUK8" s="687"/>
      <c r="UUL8" s="687"/>
      <c r="UUM8" s="687"/>
      <c r="UUN8" s="687"/>
      <c r="UUO8" s="687"/>
      <c r="UUP8" s="687"/>
      <c r="UUQ8" s="687"/>
      <c r="UUR8" s="687"/>
      <c r="UUS8" s="687"/>
      <c r="UUT8" s="687"/>
      <c r="UUU8" s="687"/>
      <c r="UUV8" s="687"/>
      <c r="UUW8" s="687"/>
      <c r="UUX8" s="687"/>
      <c r="UUY8" s="687"/>
      <c r="UUZ8" s="687"/>
      <c r="UVA8" s="687"/>
      <c r="UVB8" s="687"/>
      <c r="UVC8" s="687"/>
      <c r="UVD8" s="687"/>
      <c r="UVE8" s="687"/>
      <c r="UVF8" s="687"/>
      <c r="UVG8" s="687"/>
      <c r="UVH8" s="687"/>
      <c r="UVI8" s="687"/>
      <c r="UVJ8" s="687"/>
      <c r="UVK8" s="687"/>
      <c r="UVL8" s="687"/>
      <c r="UVM8" s="687"/>
      <c r="UVN8" s="687"/>
      <c r="UVO8" s="687"/>
      <c r="UVP8" s="687"/>
      <c r="UVQ8" s="687"/>
      <c r="UVR8" s="687"/>
      <c r="UVS8" s="687"/>
      <c r="UVT8" s="687"/>
      <c r="UVU8" s="687"/>
      <c r="UVV8" s="687"/>
      <c r="UVW8" s="687"/>
      <c r="UVX8" s="687"/>
      <c r="UVY8" s="687"/>
      <c r="UVZ8" s="687"/>
      <c r="UWA8" s="687"/>
      <c r="UWB8" s="687"/>
      <c r="UWC8" s="687"/>
      <c r="UWD8" s="687"/>
      <c r="UWE8" s="687"/>
      <c r="UWF8" s="687"/>
      <c r="UWG8" s="687"/>
      <c r="UWH8" s="687"/>
      <c r="UWI8" s="687"/>
      <c r="UWJ8" s="687"/>
      <c r="UWK8" s="687"/>
      <c r="UWL8" s="687"/>
      <c r="UWM8" s="687"/>
      <c r="UWN8" s="687"/>
      <c r="UWO8" s="687"/>
      <c r="UWP8" s="687"/>
      <c r="UWQ8" s="687"/>
      <c r="UWR8" s="687"/>
      <c r="UWS8" s="687"/>
      <c r="UWT8" s="687"/>
      <c r="UWU8" s="687"/>
      <c r="UWV8" s="687"/>
      <c r="UWW8" s="687"/>
      <c r="UWX8" s="687"/>
      <c r="UWY8" s="687"/>
      <c r="UWZ8" s="687"/>
      <c r="UXA8" s="687"/>
      <c r="UXB8" s="687"/>
      <c r="UXC8" s="687"/>
      <c r="UXD8" s="687"/>
      <c r="UXE8" s="687"/>
      <c r="UXF8" s="687"/>
      <c r="UXG8" s="687"/>
      <c r="UXH8" s="687"/>
      <c r="UXI8" s="687"/>
      <c r="UXJ8" s="687"/>
      <c r="UXK8" s="687"/>
      <c r="UXL8" s="687"/>
      <c r="UXM8" s="687"/>
      <c r="UXN8" s="687"/>
      <c r="UXO8" s="687"/>
      <c r="UXP8" s="687"/>
      <c r="UXQ8" s="687"/>
      <c r="UXR8" s="687"/>
      <c r="UXS8" s="687"/>
      <c r="UXT8" s="687"/>
      <c r="UXU8" s="687"/>
      <c r="UXV8" s="687"/>
      <c r="UXW8" s="687"/>
      <c r="UXX8" s="687"/>
      <c r="UXY8" s="687"/>
      <c r="UXZ8" s="687"/>
      <c r="UYA8" s="687"/>
      <c r="UYB8" s="687"/>
      <c r="UYC8" s="687"/>
      <c r="UYD8" s="687"/>
      <c r="UYE8" s="687"/>
      <c r="UYF8" s="687"/>
      <c r="UYG8" s="687"/>
      <c r="UYH8" s="687"/>
      <c r="UYI8" s="687"/>
      <c r="UYJ8" s="687"/>
      <c r="UYK8" s="687"/>
      <c r="UYL8" s="687"/>
      <c r="UYM8" s="687"/>
      <c r="UYN8" s="687"/>
      <c r="UYO8" s="687"/>
      <c r="UYP8" s="687"/>
      <c r="UYQ8" s="687"/>
      <c r="UYR8" s="687"/>
      <c r="UYS8" s="687"/>
      <c r="UYT8" s="687"/>
      <c r="UYU8" s="687"/>
      <c r="UYV8" s="687"/>
      <c r="UYW8" s="687"/>
      <c r="UYX8" s="687"/>
      <c r="UYY8" s="687"/>
      <c r="UYZ8" s="687"/>
      <c r="UZA8" s="687"/>
      <c r="UZB8" s="687"/>
      <c r="UZC8" s="687"/>
      <c r="UZD8" s="687"/>
      <c r="UZE8" s="687"/>
      <c r="UZF8" s="687"/>
      <c r="UZG8" s="687"/>
      <c r="UZH8" s="687"/>
      <c r="UZI8" s="687"/>
      <c r="UZJ8" s="687"/>
      <c r="UZK8" s="687"/>
      <c r="UZL8" s="687"/>
      <c r="UZM8" s="687"/>
      <c r="UZN8" s="687"/>
      <c r="UZO8" s="687"/>
      <c r="UZP8" s="687"/>
      <c r="UZQ8" s="687"/>
      <c r="UZR8" s="687"/>
      <c r="UZS8" s="687"/>
      <c r="UZT8" s="687"/>
      <c r="UZU8" s="687"/>
      <c r="UZV8" s="687"/>
      <c r="UZW8" s="687"/>
      <c r="UZX8" s="687"/>
      <c r="UZY8" s="687"/>
      <c r="UZZ8" s="687"/>
      <c r="VAA8" s="687"/>
      <c r="VAB8" s="687"/>
      <c r="VAC8" s="687"/>
      <c r="VAD8" s="687"/>
      <c r="VAE8" s="687"/>
      <c r="VAF8" s="687"/>
      <c r="VAG8" s="687"/>
      <c r="VAH8" s="687"/>
      <c r="VAI8" s="687"/>
      <c r="VAJ8" s="687"/>
      <c r="VAK8" s="687"/>
      <c r="VAL8" s="687"/>
      <c r="VAM8" s="687"/>
      <c r="VAN8" s="687"/>
      <c r="VAO8" s="687"/>
      <c r="VAP8" s="687"/>
      <c r="VAQ8" s="687"/>
      <c r="VAR8" s="687"/>
      <c r="VAS8" s="687"/>
      <c r="VAT8" s="687"/>
      <c r="VAU8" s="687"/>
      <c r="VAV8" s="687"/>
      <c r="VAW8" s="687"/>
      <c r="VAX8" s="687"/>
      <c r="VAY8" s="687"/>
      <c r="VAZ8" s="687"/>
      <c r="VBA8" s="687"/>
      <c r="VBB8" s="687"/>
      <c r="VBC8" s="687"/>
      <c r="VBD8" s="687"/>
      <c r="VBE8" s="687"/>
      <c r="VBF8" s="687"/>
      <c r="VBG8" s="687"/>
      <c r="VBH8" s="687"/>
      <c r="VBI8" s="687"/>
      <c r="VBJ8" s="687"/>
      <c r="VBK8" s="687"/>
      <c r="VBL8" s="687"/>
      <c r="VBM8" s="687"/>
      <c r="VBN8" s="687"/>
      <c r="VBO8" s="687"/>
      <c r="VBP8" s="687"/>
      <c r="VBQ8" s="687"/>
      <c r="VBR8" s="687"/>
      <c r="VBS8" s="687"/>
      <c r="VBT8" s="687"/>
      <c r="VBU8" s="687"/>
      <c r="VBV8" s="687"/>
      <c r="VBW8" s="687"/>
      <c r="VBX8" s="687"/>
      <c r="VBY8" s="687"/>
      <c r="VBZ8" s="687"/>
      <c r="VCA8" s="687"/>
      <c r="VCB8" s="687"/>
      <c r="VCC8" s="687"/>
      <c r="VCD8" s="687"/>
      <c r="VCE8" s="687"/>
      <c r="VCF8" s="687"/>
      <c r="VCG8" s="687"/>
      <c r="VCH8" s="687"/>
      <c r="VCI8" s="687"/>
      <c r="VCJ8" s="687"/>
      <c r="VCK8" s="687"/>
      <c r="VCL8" s="687"/>
      <c r="VCM8" s="687"/>
      <c r="VCN8" s="687"/>
      <c r="VCO8" s="687"/>
      <c r="VCP8" s="687"/>
      <c r="VCQ8" s="687"/>
      <c r="VCR8" s="687"/>
      <c r="VCS8" s="687"/>
      <c r="VCT8" s="687"/>
      <c r="VCU8" s="687"/>
      <c r="VCV8" s="687"/>
      <c r="VCW8" s="687"/>
      <c r="VCX8" s="687"/>
      <c r="VCY8" s="687"/>
      <c r="VCZ8" s="687"/>
      <c r="VDA8" s="687"/>
      <c r="VDB8" s="687"/>
      <c r="VDC8" s="687"/>
      <c r="VDD8" s="687"/>
      <c r="VDE8" s="687"/>
      <c r="VDF8" s="687"/>
      <c r="VDG8" s="687"/>
      <c r="VDH8" s="687"/>
      <c r="VDI8" s="687"/>
      <c r="VDJ8" s="687"/>
      <c r="VDK8" s="687"/>
      <c r="VDL8" s="687"/>
      <c r="VDM8" s="687"/>
      <c r="VDN8" s="687"/>
      <c r="VDO8" s="687"/>
      <c r="VDP8" s="687"/>
      <c r="VDQ8" s="687"/>
      <c r="VDR8" s="687"/>
      <c r="VDS8" s="687"/>
      <c r="VDT8" s="687"/>
      <c r="VDU8" s="687"/>
      <c r="VDV8" s="687"/>
      <c r="VDW8" s="687"/>
      <c r="VDX8" s="687"/>
      <c r="VDY8" s="687"/>
      <c r="VDZ8" s="687"/>
      <c r="VEA8" s="687"/>
      <c r="VEB8" s="687"/>
      <c r="VEC8" s="687"/>
      <c r="VED8" s="687"/>
      <c r="VEE8" s="687"/>
      <c r="VEF8" s="687"/>
      <c r="VEG8" s="687"/>
      <c r="VEH8" s="687"/>
      <c r="VEI8" s="687"/>
      <c r="VEJ8" s="687"/>
      <c r="VEK8" s="687"/>
      <c r="VEL8" s="687"/>
      <c r="VEM8" s="687"/>
      <c r="VEN8" s="687"/>
      <c r="VEO8" s="687"/>
      <c r="VEP8" s="687"/>
      <c r="VEQ8" s="687"/>
      <c r="VER8" s="687"/>
      <c r="VES8" s="687"/>
      <c r="VET8" s="687"/>
      <c r="VEU8" s="687"/>
      <c r="VEV8" s="687"/>
      <c r="VEW8" s="687"/>
      <c r="VEX8" s="687"/>
      <c r="VEY8" s="687"/>
      <c r="VEZ8" s="687"/>
      <c r="VFA8" s="687"/>
      <c r="VFB8" s="687"/>
      <c r="VFC8" s="687"/>
      <c r="VFD8" s="687"/>
      <c r="VFE8" s="687"/>
      <c r="VFF8" s="687"/>
      <c r="VFG8" s="687"/>
      <c r="VFH8" s="687"/>
      <c r="VFI8" s="687"/>
      <c r="VFJ8" s="687"/>
      <c r="VFK8" s="687"/>
      <c r="VFL8" s="687"/>
      <c r="VFM8" s="687"/>
      <c r="VFN8" s="687"/>
      <c r="VFO8" s="687"/>
      <c r="VFP8" s="687"/>
      <c r="VFQ8" s="687"/>
      <c r="VFR8" s="687"/>
      <c r="VFS8" s="687"/>
      <c r="VFT8" s="687"/>
      <c r="VFU8" s="687"/>
      <c r="VFV8" s="687"/>
      <c r="VFW8" s="687"/>
      <c r="VFX8" s="687"/>
      <c r="VFY8" s="687"/>
      <c r="VFZ8" s="687"/>
      <c r="VGA8" s="687"/>
      <c r="VGB8" s="687"/>
      <c r="VGC8" s="687"/>
      <c r="VGD8" s="687"/>
      <c r="VGE8" s="687"/>
      <c r="VGF8" s="687"/>
      <c r="VGG8" s="687"/>
      <c r="VGH8" s="687"/>
      <c r="VGI8" s="687"/>
      <c r="VGJ8" s="687"/>
      <c r="VGK8" s="687"/>
      <c r="VGL8" s="687"/>
      <c r="VGM8" s="687"/>
      <c r="VGN8" s="687"/>
      <c r="VGO8" s="687"/>
      <c r="VGP8" s="687"/>
      <c r="VGQ8" s="687"/>
      <c r="VGR8" s="687"/>
      <c r="VGS8" s="687"/>
      <c r="VGT8" s="687"/>
      <c r="VGU8" s="687"/>
      <c r="VGV8" s="687"/>
      <c r="VGW8" s="687"/>
      <c r="VGX8" s="687"/>
      <c r="VGY8" s="687"/>
      <c r="VGZ8" s="687"/>
      <c r="VHA8" s="687"/>
      <c r="VHB8" s="687"/>
      <c r="VHC8" s="687"/>
      <c r="VHD8" s="687"/>
      <c r="VHE8" s="687"/>
      <c r="VHF8" s="687"/>
      <c r="VHG8" s="687"/>
      <c r="VHH8" s="687"/>
      <c r="VHI8" s="687"/>
      <c r="VHJ8" s="687"/>
      <c r="VHK8" s="687"/>
      <c r="VHL8" s="687"/>
      <c r="VHM8" s="687"/>
      <c r="VHN8" s="687"/>
      <c r="VHO8" s="687"/>
      <c r="VHP8" s="687"/>
      <c r="VHQ8" s="687"/>
      <c r="VHR8" s="687"/>
      <c r="VHS8" s="687"/>
      <c r="VHT8" s="687"/>
      <c r="VHU8" s="687"/>
      <c r="VHV8" s="687"/>
      <c r="VHW8" s="687"/>
      <c r="VHX8" s="687"/>
      <c r="VHY8" s="687"/>
      <c r="VHZ8" s="687"/>
      <c r="VIA8" s="687"/>
      <c r="VIB8" s="687"/>
      <c r="VIC8" s="687"/>
      <c r="VID8" s="687"/>
      <c r="VIE8" s="687"/>
      <c r="VIF8" s="687"/>
      <c r="VIG8" s="687"/>
      <c r="VIH8" s="687"/>
      <c r="VII8" s="687"/>
      <c r="VIJ8" s="687"/>
      <c r="VIK8" s="687"/>
      <c r="VIL8" s="687"/>
      <c r="VIM8" s="687"/>
      <c r="VIN8" s="687"/>
      <c r="VIO8" s="687"/>
      <c r="VIP8" s="687"/>
      <c r="VIQ8" s="687"/>
      <c r="VIR8" s="687"/>
      <c r="VIS8" s="687"/>
      <c r="VIT8" s="687"/>
      <c r="VIU8" s="687"/>
      <c r="VIV8" s="687"/>
      <c r="VIW8" s="687"/>
      <c r="VIX8" s="687"/>
      <c r="VIY8" s="687"/>
      <c r="VIZ8" s="687"/>
      <c r="VJA8" s="687"/>
      <c r="VJB8" s="687"/>
      <c r="VJC8" s="687"/>
      <c r="VJD8" s="687"/>
      <c r="VJE8" s="687"/>
      <c r="VJF8" s="687"/>
      <c r="VJG8" s="687"/>
      <c r="VJH8" s="687"/>
      <c r="VJI8" s="687"/>
      <c r="VJJ8" s="687"/>
      <c r="VJK8" s="687"/>
      <c r="VJL8" s="687"/>
      <c r="VJM8" s="687"/>
      <c r="VJN8" s="687"/>
      <c r="VJO8" s="687"/>
      <c r="VJP8" s="687"/>
      <c r="VJQ8" s="687"/>
      <c r="VJR8" s="687"/>
      <c r="VJS8" s="687"/>
      <c r="VJT8" s="687"/>
      <c r="VJU8" s="687"/>
      <c r="VJV8" s="687"/>
      <c r="VJW8" s="687"/>
      <c r="VJX8" s="687"/>
      <c r="VJY8" s="687"/>
      <c r="VJZ8" s="687"/>
      <c r="VKA8" s="687"/>
      <c r="VKB8" s="687"/>
      <c r="VKC8" s="687"/>
      <c r="VKD8" s="687"/>
      <c r="VKE8" s="687"/>
      <c r="VKF8" s="687"/>
      <c r="VKG8" s="687"/>
      <c r="VKH8" s="687"/>
      <c r="VKI8" s="687"/>
      <c r="VKJ8" s="687"/>
      <c r="VKK8" s="687"/>
      <c r="VKL8" s="687"/>
      <c r="VKM8" s="687"/>
      <c r="VKN8" s="687"/>
      <c r="VKO8" s="687"/>
      <c r="VKP8" s="687"/>
      <c r="VKQ8" s="687"/>
      <c r="VKR8" s="687"/>
      <c r="VKS8" s="687"/>
      <c r="VKT8" s="687"/>
      <c r="VKU8" s="687"/>
      <c r="VKV8" s="687"/>
      <c r="VKW8" s="687"/>
      <c r="VKX8" s="687"/>
      <c r="VKY8" s="687"/>
      <c r="VKZ8" s="687"/>
      <c r="VLA8" s="687"/>
      <c r="VLB8" s="687"/>
      <c r="VLC8" s="687"/>
      <c r="VLD8" s="687"/>
      <c r="VLE8" s="687"/>
      <c r="VLF8" s="687"/>
      <c r="VLG8" s="687"/>
      <c r="VLH8" s="687"/>
      <c r="VLI8" s="687"/>
      <c r="VLJ8" s="687"/>
      <c r="VLK8" s="687"/>
      <c r="VLL8" s="687"/>
      <c r="VLM8" s="687"/>
      <c r="VLN8" s="687"/>
      <c r="VLO8" s="687"/>
      <c r="VLP8" s="687"/>
      <c r="VLQ8" s="687"/>
      <c r="VLR8" s="687"/>
      <c r="VLS8" s="687"/>
      <c r="VLT8" s="687"/>
      <c r="VLU8" s="687"/>
      <c r="VLV8" s="687"/>
      <c r="VLW8" s="687"/>
      <c r="VLX8" s="687"/>
      <c r="VLY8" s="687"/>
      <c r="VLZ8" s="687"/>
      <c r="VMA8" s="687"/>
      <c r="VMB8" s="687"/>
      <c r="VMC8" s="687"/>
      <c r="VMD8" s="687"/>
      <c r="VME8" s="687"/>
      <c r="VMF8" s="687"/>
      <c r="VMG8" s="687"/>
      <c r="VMH8" s="687"/>
      <c r="VMI8" s="687"/>
      <c r="VMJ8" s="687"/>
      <c r="VMK8" s="687"/>
      <c r="VML8" s="687"/>
      <c r="VMM8" s="687"/>
      <c r="VMN8" s="687"/>
      <c r="VMO8" s="687"/>
      <c r="VMP8" s="687"/>
      <c r="VMQ8" s="687"/>
      <c r="VMR8" s="687"/>
      <c r="VMS8" s="687"/>
      <c r="VMT8" s="687"/>
      <c r="VMU8" s="687"/>
      <c r="VMV8" s="687"/>
      <c r="VMW8" s="687"/>
      <c r="VMX8" s="687"/>
      <c r="VMY8" s="687"/>
      <c r="VMZ8" s="687"/>
      <c r="VNA8" s="687"/>
      <c r="VNB8" s="687"/>
      <c r="VNC8" s="687"/>
      <c r="VND8" s="687"/>
      <c r="VNE8" s="687"/>
      <c r="VNF8" s="687"/>
      <c r="VNG8" s="687"/>
      <c r="VNH8" s="687"/>
      <c r="VNI8" s="687"/>
      <c r="VNJ8" s="687"/>
      <c r="VNK8" s="687"/>
      <c r="VNL8" s="687"/>
      <c r="VNM8" s="687"/>
      <c r="VNN8" s="687"/>
      <c r="VNO8" s="687"/>
      <c r="VNP8" s="687"/>
      <c r="VNQ8" s="687"/>
      <c r="VNR8" s="687"/>
      <c r="VNS8" s="687"/>
      <c r="VNT8" s="687"/>
      <c r="VNU8" s="687"/>
      <c r="VNV8" s="687"/>
      <c r="VNW8" s="687"/>
      <c r="VNX8" s="687"/>
      <c r="VNY8" s="687"/>
      <c r="VNZ8" s="687"/>
      <c r="VOA8" s="687"/>
      <c r="VOB8" s="687"/>
      <c r="VOC8" s="687"/>
      <c r="VOD8" s="687"/>
      <c r="VOE8" s="687"/>
      <c r="VOF8" s="687"/>
      <c r="VOG8" s="687"/>
      <c r="VOH8" s="687"/>
      <c r="VOI8" s="687"/>
      <c r="VOJ8" s="687"/>
      <c r="VOK8" s="687"/>
      <c r="VOL8" s="687"/>
      <c r="VOM8" s="687"/>
      <c r="VON8" s="687"/>
      <c r="VOO8" s="687"/>
      <c r="VOP8" s="687"/>
      <c r="VOQ8" s="687"/>
      <c r="VOR8" s="687"/>
      <c r="VOS8" s="687"/>
      <c r="VOT8" s="687"/>
      <c r="VOU8" s="687"/>
      <c r="VOV8" s="687"/>
      <c r="VOW8" s="687"/>
      <c r="VOX8" s="687"/>
      <c r="VOY8" s="687"/>
      <c r="VOZ8" s="687"/>
      <c r="VPA8" s="687"/>
      <c r="VPB8" s="687"/>
      <c r="VPC8" s="687"/>
      <c r="VPD8" s="687"/>
      <c r="VPE8" s="687"/>
      <c r="VPF8" s="687"/>
      <c r="VPG8" s="687"/>
      <c r="VPH8" s="687"/>
      <c r="VPI8" s="687"/>
      <c r="VPJ8" s="687"/>
      <c r="VPK8" s="687"/>
      <c r="VPL8" s="687"/>
      <c r="VPM8" s="687"/>
      <c r="VPN8" s="687"/>
      <c r="VPO8" s="687"/>
      <c r="VPP8" s="687"/>
      <c r="VPQ8" s="687"/>
      <c r="VPR8" s="687"/>
      <c r="VPS8" s="687"/>
      <c r="VPT8" s="687"/>
      <c r="VPU8" s="687"/>
      <c r="VPV8" s="687"/>
      <c r="VPW8" s="687"/>
      <c r="VPX8" s="687"/>
      <c r="VPY8" s="687"/>
      <c r="VPZ8" s="687"/>
      <c r="VQA8" s="687"/>
      <c r="VQB8" s="687"/>
      <c r="VQC8" s="687"/>
      <c r="VQD8" s="687"/>
      <c r="VQE8" s="687"/>
      <c r="VQF8" s="687"/>
      <c r="VQG8" s="687"/>
      <c r="VQH8" s="687"/>
      <c r="VQI8" s="687"/>
      <c r="VQJ8" s="687"/>
      <c r="VQK8" s="687"/>
      <c r="VQL8" s="687"/>
      <c r="VQM8" s="687"/>
      <c r="VQN8" s="687"/>
      <c r="VQO8" s="687"/>
      <c r="VQP8" s="687"/>
      <c r="VQQ8" s="687"/>
      <c r="VQR8" s="687"/>
      <c r="VQS8" s="687"/>
      <c r="VQT8" s="687"/>
      <c r="VQU8" s="687"/>
      <c r="VQV8" s="687"/>
      <c r="VQW8" s="687"/>
      <c r="VQX8" s="687"/>
      <c r="VQY8" s="687"/>
      <c r="VQZ8" s="687"/>
      <c r="VRA8" s="687"/>
      <c r="VRB8" s="687"/>
      <c r="VRC8" s="687"/>
      <c r="VRD8" s="687"/>
      <c r="VRE8" s="687"/>
      <c r="VRF8" s="687"/>
      <c r="VRG8" s="687"/>
      <c r="VRH8" s="687"/>
      <c r="VRI8" s="687"/>
      <c r="VRJ8" s="687"/>
      <c r="VRK8" s="687"/>
      <c r="VRL8" s="687"/>
      <c r="VRM8" s="687"/>
      <c r="VRN8" s="687"/>
      <c r="VRO8" s="687"/>
      <c r="VRP8" s="687"/>
      <c r="VRQ8" s="687"/>
      <c r="VRR8" s="687"/>
      <c r="VRS8" s="687"/>
      <c r="VRT8" s="687"/>
      <c r="VRU8" s="687"/>
      <c r="VRV8" s="687"/>
      <c r="VRW8" s="687"/>
      <c r="VRX8" s="687"/>
      <c r="VRY8" s="687"/>
      <c r="VRZ8" s="687"/>
      <c r="VSA8" s="687"/>
      <c r="VSB8" s="687"/>
      <c r="VSC8" s="687"/>
      <c r="VSD8" s="687"/>
      <c r="VSE8" s="687"/>
      <c r="VSF8" s="687"/>
      <c r="VSG8" s="687"/>
      <c r="VSH8" s="687"/>
      <c r="VSI8" s="687"/>
      <c r="VSJ8" s="687"/>
      <c r="VSK8" s="687"/>
      <c r="VSL8" s="687"/>
      <c r="VSM8" s="687"/>
      <c r="VSN8" s="687"/>
      <c r="VSO8" s="687"/>
      <c r="VSP8" s="687"/>
      <c r="VSQ8" s="687"/>
      <c r="VSR8" s="687"/>
      <c r="VSS8" s="687"/>
      <c r="VST8" s="687"/>
      <c r="VSU8" s="687"/>
      <c r="VSV8" s="687"/>
      <c r="VSW8" s="687"/>
      <c r="VSX8" s="687"/>
      <c r="VSY8" s="687"/>
      <c r="VSZ8" s="687"/>
      <c r="VTA8" s="687"/>
      <c r="VTB8" s="687"/>
      <c r="VTC8" s="687"/>
      <c r="VTD8" s="687"/>
      <c r="VTE8" s="687"/>
      <c r="VTF8" s="687"/>
      <c r="VTG8" s="687"/>
      <c r="VTH8" s="687"/>
      <c r="VTI8" s="687"/>
      <c r="VTJ8" s="687"/>
      <c r="VTK8" s="687"/>
      <c r="VTL8" s="687"/>
      <c r="VTM8" s="687"/>
      <c r="VTN8" s="687"/>
      <c r="VTO8" s="687"/>
      <c r="VTP8" s="687"/>
      <c r="VTQ8" s="687"/>
      <c r="VTR8" s="687"/>
      <c r="VTS8" s="687"/>
      <c r="VTT8" s="687"/>
      <c r="VTU8" s="687"/>
      <c r="VTV8" s="687"/>
      <c r="VTW8" s="687"/>
      <c r="VTX8" s="687"/>
      <c r="VTY8" s="687"/>
      <c r="VTZ8" s="687"/>
      <c r="VUA8" s="687"/>
      <c r="VUB8" s="687"/>
      <c r="VUC8" s="687"/>
      <c r="VUD8" s="687"/>
      <c r="VUE8" s="687"/>
      <c r="VUF8" s="687"/>
      <c r="VUG8" s="687"/>
      <c r="VUH8" s="687"/>
      <c r="VUI8" s="687"/>
      <c r="VUJ8" s="687"/>
      <c r="VUK8" s="687"/>
      <c r="VUL8" s="687"/>
      <c r="VUM8" s="687"/>
      <c r="VUN8" s="687"/>
      <c r="VUO8" s="687"/>
      <c r="VUP8" s="687"/>
      <c r="VUQ8" s="687"/>
      <c r="VUR8" s="687"/>
      <c r="VUS8" s="687"/>
      <c r="VUT8" s="687"/>
      <c r="VUU8" s="687"/>
      <c r="VUV8" s="687"/>
      <c r="VUW8" s="687"/>
      <c r="VUX8" s="687"/>
      <c r="VUY8" s="687"/>
      <c r="VUZ8" s="687"/>
      <c r="VVA8" s="687"/>
      <c r="VVB8" s="687"/>
      <c r="VVC8" s="687"/>
      <c r="VVD8" s="687"/>
      <c r="VVE8" s="687"/>
      <c r="VVF8" s="687"/>
      <c r="VVG8" s="687"/>
      <c r="VVH8" s="687"/>
      <c r="VVI8" s="687"/>
      <c r="VVJ8" s="687"/>
      <c r="VVK8" s="687"/>
      <c r="VVL8" s="687"/>
      <c r="VVM8" s="687"/>
      <c r="VVN8" s="687"/>
      <c r="VVO8" s="687"/>
      <c r="VVP8" s="687"/>
      <c r="VVQ8" s="687"/>
      <c r="VVR8" s="687"/>
      <c r="VVS8" s="687"/>
      <c r="VVT8" s="687"/>
      <c r="VVU8" s="687"/>
      <c r="VVV8" s="687"/>
      <c r="VVW8" s="687"/>
      <c r="VVX8" s="687"/>
      <c r="VVY8" s="687"/>
      <c r="VVZ8" s="687"/>
      <c r="VWA8" s="687"/>
      <c r="VWB8" s="687"/>
      <c r="VWC8" s="687"/>
      <c r="VWD8" s="687"/>
      <c r="VWE8" s="687"/>
      <c r="VWF8" s="687"/>
      <c r="VWG8" s="687"/>
      <c r="VWH8" s="687"/>
      <c r="VWI8" s="687"/>
      <c r="VWJ8" s="687"/>
      <c r="VWK8" s="687"/>
      <c r="VWL8" s="687"/>
      <c r="VWM8" s="687"/>
      <c r="VWN8" s="687"/>
      <c r="VWO8" s="687"/>
      <c r="VWP8" s="687"/>
      <c r="VWQ8" s="687"/>
      <c r="VWR8" s="687"/>
      <c r="VWS8" s="687"/>
      <c r="VWT8" s="687"/>
      <c r="VWU8" s="687"/>
      <c r="VWV8" s="687"/>
      <c r="VWW8" s="687"/>
      <c r="VWX8" s="687"/>
      <c r="VWY8" s="687"/>
      <c r="VWZ8" s="687"/>
      <c r="VXA8" s="687"/>
      <c r="VXB8" s="687"/>
      <c r="VXC8" s="687"/>
      <c r="VXD8" s="687"/>
      <c r="VXE8" s="687"/>
      <c r="VXF8" s="687"/>
      <c r="VXG8" s="687"/>
      <c r="VXH8" s="687"/>
      <c r="VXI8" s="687"/>
      <c r="VXJ8" s="687"/>
      <c r="VXK8" s="687"/>
      <c r="VXL8" s="687"/>
      <c r="VXM8" s="687"/>
      <c r="VXN8" s="687"/>
      <c r="VXO8" s="687"/>
      <c r="VXP8" s="687"/>
      <c r="VXQ8" s="687"/>
      <c r="VXR8" s="687"/>
      <c r="VXS8" s="687"/>
      <c r="VXT8" s="687"/>
      <c r="VXU8" s="687"/>
      <c r="VXV8" s="687"/>
      <c r="VXW8" s="687"/>
      <c r="VXX8" s="687"/>
      <c r="VXY8" s="687"/>
      <c r="VXZ8" s="687"/>
      <c r="VYA8" s="687"/>
      <c r="VYB8" s="687"/>
      <c r="VYC8" s="687"/>
      <c r="VYD8" s="687"/>
      <c r="VYE8" s="687"/>
      <c r="VYF8" s="687"/>
      <c r="VYG8" s="687"/>
      <c r="VYH8" s="687"/>
      <c r="VYI8" s="687"/>
      <c r="VYJ8" s="687"/>
      <c r="VYK8" s="687"/>
      <c r="VYL8" s="687"/>
      <c r="VYM8" s="687"/>
      <c r="VYN8" s="687"/>
      <c r="VYO8" s="687"/>
      <c r="VYP8" s="687"/>
      <c r="VYQ8" s="687"/>
      <c r="VYR8" s="687"/>
      <c r="VYS8" s="687"/>
      <c r="VYT8" s="687"/>
      <c r="VYU8" s="687"/>
      <c r="VYV8" s="687"/>
      <c r="VYW8" s="687"/>
      <c r="VYX8" s="687"/>
      <c r="VYY8" s="687"/>
      <c r="VYZ8" s="687"/>
      <c r="VZA8" s="687"/>
      <c r="VZB8" s="687"/>
      <c r="VZC8" s="687"/>
      <c r="VZD8" s="687"/>
      <c r="VZE8" s="687"/>
      <c r="VZF8" s="687"/>
      <c r="VZG8" s="687"/>
      <c r="VZH8" s="687"/>
      <c r="VZI8" s="687"/>
      <c r="VZJ8" s="687"/>
      <c r="VZK8" s="687"/>
      <c r="VZL8" s="687"/>
      <c r="VZM8" s="687"/>
      <c r="VZN8" s="687"/>
      <c r="VZO8" s="687"/>
      <c r="VZP8" s="687"/>
      <c r="VZQ8" s="687"/>
      <c r="VZR8" s="687"/>
      <c r="VZS8" s="687"/>
      <c r="VZT8" s="687"/>
      <c r="VZU8" s="687"/>
      <c r="VZV8" s="687"/>
      <c r="VZW8" s="687"/>
      <c r="VZX8" s="687"/>
      <c r="VZY8" s="687"/>
      <c r="VZZ8" s="687"/>
      <c r="WAA8" s="687"/>
      <c r="WAB8" s="687"/>
      <c r="WAC8" s="687"/>
      <c r="WAD8" s="687"/>
      <c r="WAE8" s="687"/>
      <c r="WAF8" s="687"/>
      <c r="WAG8" s="687"/>
      <c r="WAH8" s="687"/>
      <c r="WAI8" s="687"/>
      <c r="WAJ8" s="687"/>
      <c r="WAK8" s="687"/>
      <c r="WAL8" s="687"/>
      <c r="WAM8" s="687"/>
      <c r="WAN8" s="687"/>
      <c r="WAO8" s="687"/>
      <c r="WAP8" s="687"/>
      <c r="WAQ8" s="687"/>
      <c r="WAR8" s="687"/>
      <c r="WAS8" s="687"/>
      <c r="WAT8" s="687"/>
      <c r="WAU8" s="687"/>
      <c r="WAV8" s="687"/>
      <c r="WAW8" s="687"/>
      <c r="WAX8" s="687"/>
      <c r="WAY8" s="687"/>
      <c r="WAZ8" s="687"/>
      <c r="WBA8" s="687"/>
      <c r="WBB8" s="687"/>
      <c r="WBC8" s="687"/>
      <c r="WBD8" s="687"/>
      <c r="WBE8" s="687"/>
      <c r="WBF8" s="687"/>
      <c r="WBG8" s="687"/>
      <c r="WBH8" s="687"/>
      <c r="WBI8" s="687"/>
      <c r="WBJ8" s="687"/>
      <c r="WBK8" s="687"/>
      <c r="WBL8" s="687"/>
      <c r="WBM8" s="687"/>
      <c r="WBN8" s="687"/>
      <c r="WBO8" s="687"/>
      <c r="WBP8" s="687"/>
      <c r="WBQ8" s="687"/>
      <c r="WBR8" s="687"/>
      <c r="WBS8" s="687"/>
      <c r="WBT8" s="687"/>
      <c r="WBU8" s="687"/>
      <c r="WBV8" s="687"/>
      <c r="WBW8" s="687"/>
      <c r="WBX8" s="687"/>
      <c r="WBY8" s="687"/>
      <c r="WBZ8" s="687"/>
      <c r="WCA8" s="687"/>
      <c r="WCB8" s="687"/>
      <c r="WCC8" s="687"/>
      <c r="WCD8" s="687"/>
      <c r="WCE8" s="687"/>
      <c r="WCF8" s="687"/>
      <c r="WCG8" s="687"/>
      <c r="WCH8" s="687"/>
      <c r="WCI8" s="687"/>
      <c r="WCJ8" s="687"/>
      <c r="WCK8" s="687"/>
      <c r="WCL8" s="687"/>
      <c r="WCM8" s="687"/>
      <c r="WCN8" s="687"/>
      <c r="WCO8" s="687"/>
      <c r="WCP8" s="687"/>
      <c r="WCQ8" s="687"/>
      <c r="WCR8" s="687"/>
      <c r="WCS8" s="687"/>
      <c r="WCT8" s="687"/>
      <c r="WCU8" s="687"/>
      <c r="WCV8" s="687"/>
      <c r="WCW8" s="687"/>
      <c r="WCX8" s="687"/>
      <c r="WCY8" s="687"/>
      <c r="WCZ8" s="687"/>
      <c r="WDA8" s="687"/>
      <c r="WDB8" s="687"/>
      <c r="WDC8" s="687"/>
      <c r="WDD8" s="687"/>
      <c r="WDE8" s="687"/>
      <c r="WDF8" s="687"/>
      <c r="WDG8" s="687"/>
      <c r="WDH8" s="687"/>
      <c r="WDI8" s="687"/>
      <c r="WDJ8" s="687"/>
      <c r="WDK8" s="687"/>
      <c r="WDL8" s="687"/>
      <c r="WDM8" s="687"/>
      <c r="WDN8" s="687"/>
      <c r="WDO8" s="687"/>
      <c r="WDP8" s="687"/>
      <c r="WDQ8" s="687"/>
      <c r="WDR8" s="687"/>
      <c r="WDS8" s="687"/>
      <c r="WDT8" s="687"/>
      <c r="WDU8" s="687"/>
      <c r="WDV8" s="687"/>
      <c r="WDW8" s="687"/>
      <c r="WDX8" s="687"/>
      <c r="WDY8" s="687"/>
      <c r="WDZ8" s="687"/>
      <c r="WEA8" s="687"/>
      <c r="WEB8" s="687"/>
      <c r="WEC8" s="687"/>
      <c r="WED8" s="687"/>
      <c r="WEE8" s="687"/>
      <c r="WEF8" s="687"/>
      <c r="WEG8" s="687"/>
      <c r="WEH8" s="687"/>
      <c r="WEI8" s="687"/>
      <c r="WEJ8" s="687"/>
      <c r="WEK8" s="687"/>
      <c r="WEL8" s="687"/>
      <c r="WEM8" s="687"/>
      <c r="WEN8" s="687"/>
      <c r="WEO8" s="687"/>
      <c r="WEP8" s="687"/>
      <c r="WEQ8" s="687"/>
      <c r="WER8" s="687"/>
      <c r="WES8" s="687"/>
      <c r="WET8" s="687"/>
      <c r="WEU8" s="687"/>
      <c r="WEV8" s="687"/>
      <c r="WEW8" s="687"/>
      <c r="WEX8" s="687"/>
      <c r="WEY8" s="687"/>
      <c r="WEZ8" s="687"/>
      <c r="WFA8" s="687"/>
      <c r="WFB8" s="687"/>
      <c r="WFC8" s="687"/>
      <c r="WFD8" s="687"/>
      <c r="WFE8" s="687"/>
      <c r="WFF8" s="687"/>
      <c r="WFG8" s="687"/>
      <c r="WFH8" s="687"/>
      <c r="WFI8" s="687"/>
      <c r="WFJ8" s="687"/>
      <c r="WFK8" s="687"/>
      <c r="WFL8" s="687"/>
      <c r="WFM8" s="687"/>
      <c r="WFN8" s="687"/>
      <c r="WFO8" s="687"/>
      <c r="WFP8" s="687"/>
      <c r="WFQ8" s="687"/>
      <c r="WFR8" s="687"/>
      <c r="WFS8" s="687"/>
      <c r="WFT8" s="687"/>
      <c r="WFU8" s="687"/>
      <c r="WFV8" s="687"/>
      <c r="WFW8" s="687"/>
      <c r="WFX8" s="687"/>
      <c r="WFY8" s="687"/>
      <c r="WFZ8" s="687"/>
      <c r="WGA8" s="687"/>
      <c r="WGB8" s="687"/>
      <c r="WGC8" s="687"/>
      <c r="WGD8" s="687"/>
      <c r="WGE8" s="687"/>
      <c r="WGF8" s="687"/>
      <c r="WGG8" s="687"/>
      <c r="WGH8" s="687"/>
      <c r="WGI8" s="687"/>
      <c r="WGJ8" s="687"/>
      <c r="WGK8" s="687"/>
      <c r="WGL8" s="687"/>
      <c r="WGM8" s="687"/>
      <c r="WGN8" s="687"/>
      <c r="WGO8" s="687"/>
      <c r="WGP8" s="687"/>
      <c r="WGQ8" s="687"/>
      <c r="WGR8" s="687"/>
      <c r="WGS8" s="687"/>
      <c r="WGT8" s="687"/>
      <c r="WGU8" s="687"/>
      <c r="WGV8" s="687"/>
      <c r="WGW8" s="687"/>
      <c r="WGX8" s="687"/>
      <c r="WGY8" s="687"/>
      <c r="WGZ8" s="687"/>
      <c r="WHA8" s="687"/>
      <c r="WHB8" s="687"/>
      <c r="WHC8" s="687"/>
      <c r="WHD8" s="687"/>
      <c r="WHE8" s="687"/>
      <c r="WHF8" s="687"/>
      <c r="WHG8" s="687"/>
      <c r="WHH8" s="687"/>
      <c r="WHI8" s="687"/>
      <c r="WHJ8" s="687"/>
      <c r="WHK8" s="687"/>
      <c r="WHL8" s="687"/>
      <c r="WHM8" s="687"/>
      <c r="WHN8" s="687"/>
      <c r="WHO8" s="687"/>
      <c r="WHP8" s="687"/>
      <c r="WHQ8" s="687"/>
      <c r="WHR8" s="687"/>
      <c r="WHS8" s="687"/>
      <c r="WHT8" s="687"/>
      <c r="WHU8" s="687"/>
      <c r="WHV8" s="687"/>
      <c r="WHW8" s="687"/>
      <c r="WHX8" s="687"/>
      <c r="WHY8" s="687"/>
      <c r="WHZ8" s="687"/>
      <c r="WIA8" s="687"/>
      <c r="WIB8" s="687"/>
      <c r="WIC8" s="687"/>
      <c r="WID8" s="687"/>
      <c r="WIE8" s="687"/>
      <c r="WIF8" s="687"/>
      <c r="WIG8" s="687"/>
      <c r="WIH8" s="687"/>
      <c r="WII8" s="687"/>
      <c r="WIJ8" s="687"/>
      <c r="WIK8" s="687"/>
      <c r="WIL8" s="687"/>
      <c r="WIM8" s="687"/>
      <c r="WIN8" s="687"/>
      <c r="WIO8" s="687"/>
      <c r="WIP8" s="687"/>
      <c r="WIQ8" s="687"/>
      <c r="WIR8" s="687"/>
      <c r="WIS8" s="687"/>
      <c r="WIT8" s="687"/>
      <c r="WIU8" s="687"/>
      <c r="WIV8" s="687"/>
      <c r="WIW8" s="687"/>
      <c r="WIX8" s="687"/>
      <c r="WIY8" s="687"/>
      <c r="WIZ8" s="687"/>
      <c r="WJA8" s="687"/>
      <c r="WJB8" s="687"/>
      <c r="WJC8" s="687"/>
      <c r="WJD8" s="687"/>
      <c r="WJE8" s="687"/>
      <c r="WJF8" s="687"/>
      <c r="WJG8" s="687"/>
      <c r="WJH8" s="687"/>
      <c r="WJI8" s="687"/>
      <c r="WJJ8" s="687"/>
      <c r="WJK8" s="687"/>
      <c r="WJL8" s="687"/>
      <c r="WJM8" s="687"/>
      <c r="WJN8" s="687"/>
      <c r="WJO8" s="687"/>
      <c r="WJP8" s="687"/>
      <c r="WJQ8" s="687"/>
      <c r="WJR8" s="687"/>
      <c r="WJS8" s="687"/>
      <c r="WJT8" s="687"/>
      <c r="WJU8" s="687"/>
      <c r="WJV8" s="687"/>
      <c r="WJW8" s="687"/>
      <c r="WJX8" s="687"/>
      <c r="WJY8" s="687"/>
      <c r="WJZ8" s="687"/>
      <c r="WKA8" s="687"/>
      <c r="WKB8" s="687"/>
      <c r="WKC8" s="687"/>
      <c r="WKD8" s="687"/>
      <c r="WKE8" s="687"/>
      <c r="WKF8" s="687"/>
      <c r="WKG8" s="687"/>
      <c r="WKH8" s="687"/>
      <c r="WKI8" s="687"/>
      <c r="WKJ8" s="687"/>
      <c r="WKK8" s="687"/>
      <c r="WKL8" s="687"/>
      <c r="WKM8" s="687"/>
      <c r="WKN8" s="687"/>
      <c r="WKO8" s="687"/>
      <c r="WKP8" s="687"/>
      <c r="WKQ8" s="687"/>
      <c r="WKR8" s="687"/>
      <c r="WKS8" s="687"/>
      <c r="WKT8" s="687"/>
      <c r="WKU8" s="687"/>
      <c r="WKV8" s="687"/>
      <c r="WKW8" s="687"/>
      <c r="WKX8" s="687"/>
      <c r="WKY8" s="687"/>
      <c r="WKZ8" s="687"/>
      <c r="WLA8" s="687"/>
      <c r="WLB8" s="687"/>
      <c r="WLC8" s="687"/>
      <c r="WLD8" s="687"/>
      <c r="WLE8" s="687"/>
      <c r="WLF8" s="687"/>
      <c r="WLG8" s="687"/>
      <c r="WLH8" s="687"/>
      <c r="WLI8" s="687"/>
      <c r="WLJ8" s="687"/>
      <c r="WLK8" s="687"/>
      <c r="WLL8" s="687"/>
      <c r="WLM8" s="687"/>
      <c r="WLN8" s="687"/>
      <c r="WLO8" s="687"/>
      <c r="WLP8" s="687"/>
      <c r="WLQ8" s="687"/>
      <c r="WLR8" s="687"/>
      <c r="WLS8" s="687"/>
      <c r="WLT8" s="687"/>
      <c r="WLU8" s="687"/>
      <c r="WLV8" s="687"/>
      <c r="WLW8" s="687"/>
      <c r="WLX8" s="687"/>
      <c r="WLY8" s="687"/>
      <c r="WLZ8" s="687"/>
      <c r="WMA8" s="687"/>
      <c r="WMB8" s="687"/>
      <c r="WMC8" s="687"/>
      <c r="WMD8" s="687"/>
      <c r="WME8" s="687"/>
      <c r="WMF8" s="687"/>
      <c r="WMG8" s="687"/>
      <c r="WMH8" s="687"/>
      <c r="WMI8" s="687"/>
      <c r="WMJ8" s="687"/>
      <c r="WMK8" s="687"/>
      <c r="WML8" s="687"/>
      <c r="WMM8" s="687"/>
      <c r="WMN8" s="687"/>
      <c r="WMO8" s="687"/>
      <c r="WMP8" s="687"/>
      <c r="WMQ8" s="687"/>
      <c r="WMR8" s="687"/>
      <c r="WMS8" s="687"/>
      <c r="WMT8" s="687"/>
      <c r="WMU8" s="687"/>
      <c r="WMV8" s="687"/>
      <c r="WMW8" s="687"/>
      <c r="WMX8" s="687"/>
      <c r="WMY8" s="687"/>
      <c r="WMZ8" s="687"/>
      <c r="WNA8" s="687"/>
      <c r="WNB8" s="687"/>
      <c r="WNC8" s="687"/>
      <c r="WND8" s="687"/>
      <c r="WNE8" s="687"/>
      <c r="WNF8" s="687"/>
      <c r="WNG8" s="687"/>
      <c r="WNH8" s="687"/>
      <c r="WNI8" s="687"/>
      <c r="WNJ8" s="687"/>
      <c r="WNK8" s="687"/>
      <c r="WNL8" s="687"/>
      <c r="WNM8" s="687"/>
      <c r="WNN8" s="687"/>
      <c r="WNO8" s="687"/>
      <c r="WNP8" s="687"/>
      <c r="WNQ8" s="687"/>
      <c r="WNR8" s="687"/>
      <c r="WNS8" s="687"/>
      <c r="WNT8" s="687"/>
      <c r="WNU8" s="687"/>
      <c r="WNV8" s="687"/>
      <c r="WNW8" s="687"/>
      <c r="WNX8" s="687"/>
      <c r="WNY8" s="687"/>
      <c r="WNZ8" s="687"/>
      <c r="WOA8" s="687"/>
      <c r="WOB8" s="687"/>
      <c r="WOC8" s="687"/>
      <c r="WOD8" s="687"/>
      <c r="WOE8" s="687"/>
      <c r="WOF8" s="687"/>
      <c r="WOG8" s="687"/>
      <c r="WOH8" s="687"/>
      <c r="WOI8" s="687"/>
      <c r="WOJ8" s="687"/>
      <c r="WOK8" s="687"/>
      <c r="WOL8" s="687"/>
      <c r="WOM8" s="687"/>
      <c r="WON8" s="687"/>
      <c r="WOO8" s="687"/>
      <c r="WOP8" s="687"/>
      <c r="WOQ8" s="687"/>
      <c r="WOR8" s="687"/>
      <c r="WOS8" s="687"/>
      <c r="WOT8" s="687"/>
      <c r="WOU8" s="687"/>
      <c r="WOV8" s="687"/>
      <c r="WOW8" s="687"/>
      <c r="WOX8" s="687"/>
      <c r="WOY8" s="687"/>
      <c r="WOZ8" s="687"/>
      <c r="WPA8" s="687"/>
      <c r="WPB8" s="687"/>
      <c r="WPC8" s="687"/>
      <c r="WPD8" s="687"/>
      <c r="WPE8" s="687"/>
      <c r="WPF8" s="687"/>
      <c r="WPG8" s="687"/>
      <c r="WPH8" s="687"/>
      <c r="WPI8" s="687"/>
      <c r="WPJ8" s="687"/>
      <c r="WPK8" s="687"/>
      <c r="WPL8" s="687"/>
      <c r="WPM8" s="687"/>
      <c r="WPN8" s="687"/>
      <c r="WPO8" s="687"/>
      <c r="WPP8" s="687"/>
      <c r="WPQ8" s="687"/>
      <c r="WPR8" s="687"/>
      <c r="WPS8" s="687"/>
      <c r="WPT8" s="687"/>
      <c r="WPU8" s="687"/>
      <c r="WPV8" s="687"/>
      <c r="WPW8" s="687"/>
      <c r="WPX8" s="687"/>
      <c r="WPY8" s="687"/>
      <c r="WPZ8" s="687"/>
      <c r="WQA8" s="687"/>
      <c r="WQB8" s="687"/>
      <c r="WQC8" s="687"/>
      <c r="WQD8" s="687"/>
      <c r="WQE8" s="687"/>
      <c r="WQF8" s="687"/>
      <c r="WQG8" s="687"/>
      <c r="WQH8" s="687"/>
      <c r="WQI8" s="687"/>
      <c r="WQJ8" s="687"/>
      <c r="WQK8" s="687"/>
      <c r="WQL8" s="687"/>
      <c r="WQM8" s="687"/>
      <c r="WQN8" s="687"/>
      <c r="WQO8" s="687"/>
      <c r="WQP8" s="687"/>
      <c r="WQQ8" s="687"/>
      <c r="WQR8" s="687"/>
      <c r="WQS8" s="687"/>
      <c r="WQT8" s="687"/>
      <c r="WQU8" s="687"/>
      <c r="WQV8" s="687"/>
      <c r="WQW8" s="687"/>
      <c r="WQX8" s="687"/>
      <c r="WQY8" s="687"/>
      <c r="WQZ8" s="687"/>
      <c r="WRA8" s="687"/>
      <c r="WRB8" s="687"/>
      <c r="WRC8" s="687"/>
      <c r="WRD8" s="687"/>
      <c r="WRE8" s="687"/>
      <c r="WRF8" s="687"/>
      <c r="WRG8" s="687"/>
      <c r="WRH8" s="687"/>
      <c r="WRI8" s="687"/>
      <c r="WRJ8" s="687"/>
      <c r="WRK8" s="687"/>
      <c r="WRL8" s="687"/>
      <c r="WRM8" s="687"/>
      <c r="WRN8" s="687"/>
      <c r="WRO8" s="687"/>
      <c r="WRP8" s="687"/>
      <c r="WRQ8" s="687"/>
      <c r="WRR8" s="687"/>
      <c r="WRS8" s="687"/>
      <c r="WRT8" s="687"/>
      <c r="WRU8" s="687"/>
      <c r="WRV8" s="687"/>
      <c r="WRW8" s="687"/>
      <c r="WRX8" s="687"/>
      <c r="WRY8" s="687"/>
      <c r="WRZ8" s="687"/>
      <c r="WSA8" s="687"/>
      <c r="WSB8" s="687"/>
      <c r="WSC8" s="687"/>
      <c r="WSD8" s="687"/>
      <c r="WSE8" s="687"/>
      <c r="WSF8" s="687"/>
      <c r="WSG8" s="687"/>
      <c r="WSH8" s="687"/>
      <c r="WSI8" s="687"/>
      <c r="WSJ8" s="687"/>
      <c r="WSK8" s="687"/>
      <c r="WSL8" s="687"/>
      <c r="WSM8" s="687"/>
      <c r="WSN8" s="687"/>
      <c r="WSO8" s="687"/>
      <c r="WSP8" s="687"/>
      <c r="WSQ8" s="687"/>
      <c r="WSR8" s="687"/>
      <c r="WSS8" s="687"/>
      <c r="WST8" s="687"/>
      <c r="WSU8" s="687"/>
      <c r="WSV8" s="687"/>
      <c r="WSW8" s="687"/>
      <c r="WSX8" s="687"/>
      <c r="WSY8" s="687"/>
      <c r="WSZ8" s="687"/>
      <c r="WTA8" s="687"/>
      <c r="WTB8" s="687"/>
      <c r="WTC8" s="687"/>
      <c r="WTD8" s="687"/>
      <c r="WTE8" s="687"/>
      <c r="WTF8" s="687"/>
      <c r="WTG8" s="687"/>
      <c r="WTH8" s="687"/>
      <c r="WTI8" s="687"/>
      <c r="WTJ8" s="687"/>
      <c r="WTK8" s="687"/>
      <c r="WTL8" s="687"/>
      <c r="WTM8" s="687"/>
      <c r="WTN8" s="687"/>
      <c r="WTO8" s="687"/>
      <c r="WTP8" s="687"/>
      <c r="WTQ8" s="687"/>
      <c r="WTR8" s="687"/>
      <c r="WTS8" s="687"/>
      <c r="WTT8" s="687"/>
      <c r="WTU8" s="687"/>
      <c r="WTV8" s="687"/>
      <c r="WTW8" s="687"/>
      <c r="WTX8" s="687"/>
      <c r="WTY8" s="687"/>
      <c r="WTZ8" s="687"/>
      <c r="WUA8" s="687"/>
      <c r="WUB8" s="687"/>
      <c r="WUC8" s="687"/>
      <c r="WUD8" s="687"/>
      <c r="WUE8" s="687"/>
      <c r="WUF8" s="687"/>
      <c r="WUG8" s="687"/>
      <c r="WUH8" s="687"/>
      <c r="WUI8" s="687"/>
      <c r="WUJ8" s="687"/>
      <c r="WUK8" s="687"/>
      <c r="WUL8" s="687"/>
      <c r="WUM8" s="687"/>
      <c r="WUN8" s="687"/>
      <c r="WUO8" s="687"/>
      <c r="WUP8" s="687"/>
      <c r="WUQ8" s="687"/>
      <c r="WUR8" s="687"/>
      <c r="WUS8" s="687"/>
      <c r="WUT8" s="687"/>
      <c r="WUU8" s="687"/>
      <c r="WUV8" s="687"/>
      <c r="WUW8" s="687"/>
      <c r="WUX8" s="687"/>
      <c r="WUY8" s="687"/>
      <c r="WUZ8" s="687"/>
      <c r="WVA8" s="687"/>
      <c r="WVB8" s="687"/>
      <c r="WVC8" s="687"/>
      <c r="WVD8" s="687"/>
      <c r="WVE8" s="687"/>
      <c r="WVF8" s="687"/>
      <c r="WVG8" s="687"/>
      <c r="WVH8" s="687"/>
      <c r="WVI8" s="687"/>
      <c r="WVJ8" s="687"/>
      <c r="WVK8" s="687"/>
      <c r="WVL8" s="687"/>
      <c r="WVM8" s="687"/>
      <c r="WVN8" s="687"/>
      <c r="WVO8" s="687"/>
      <c r="WVP8" s="687"/>
      <c r="WVQ8" s="687"/>
      <c r="WVR8" s="687"/>
      <c r="WVS8" s="687"/>
      <c r="WVT8" s="687"/>
      <c r="WVU8" s="687"/>
      <c r="WVV8" s="687"/>
      <c r="WVW8" s="687"/>
      <c r="WVX8" s="687"/>
      <c r="WVY8" s="687"/>
      <c r="WVZ8" s="687"/>
      <c r="WWA8" s="687"/>
      <c r="WWB8" s="687"/>
      <c r="WWC8" s="687"/>
      <c r="WWD8" s="687"/>
      <c r="WWE8" s="687"/>
      <c r="WWF8" s="687"/>
      <c r="WWG8" s="687"/>
      <c r="WWH8" s="687"/>
      <c r="WWI8" s="687"/>
      <c r="WWJ8" s="687"/>
      <c r="WWK8" s="687"/>
      <c r="WWL8" s="687"/>
      <c r="WWM8" s="687"/>
      <c r="WWN8" s="687"/>
      <c r="WWO8" s="687"/>
      <c r="WWP8" s="687"/>
      <c r="WWQ8" s="687"/>
      <c r="WWR8" s="687"/>
      <c r="WWS8" s="687"/>
      <c r="WWT8" s="687"/>
      <c r="WWU8" s="687"/>
      <c r="WWV8" s="687"/>
      <c r="WWW8" s="687"/>
      <c r="WWX8" s="687"/>
      <c r="WWY8" s="687"/>
      <c r="WWZ8" s="687"/>
      <c r="WXA8" s="687"/>
      <c r="WXB8" s="687"/>
      <c r="WXC8" s="687"/>
      <c r="WXD8" s="687"/>
      <c r="WXE8" s="687"/>
      <c r="WXF8" s="687"/>
      <c r="WXG8" s="687"/>
      <c r="WXH8" s="687"/>
      <c r="WXI8" s="687"/>
      <c r="WXJ8" s="687"/>
      <c r="WXK8" s="687"/>
      <c r="WXL8" s="687"/>
      <c r="WXM8" s="687"/>
      <c r="WXN8" s="687"/>
      <c r="WXO8" s="687"/>
      <c r="WXP8" s="687"/>
      <c r="WXQ8" s="687"/>
      <c r="WXR8" s="687"/>
      <c r="WXS8" s="687"/>
      <c r="WXT8" s="687"/>
      <c r="WXU8" s="687"/>
      <c r="WXV8" s="687"/>
      <c r="WXW8" s="687"/>
      <c r="WXX8" s="687"/>
      <c r="WXY8" s="687"/>
      <c r="WXZ8" s="687"/>
      <c r="WYA8" s="687"/>
      <c r="WYB8" s="687"/>
      <c r="WYC8" s="687"/>
      <c r="WYD8" s="687"/>
      <c r="WYE8" s="687"/>
      <c r="WYF8" s="687"/>
      <c r="WYG8" s="687"/>
      <c r="WYH8" s="687"/>
      <c r="WYI8" s="687"/>
      <c r="WYJ8" s="687"/>
      <c r="WYK8" s="687"/>
      <c r="WYL8" s="687"/>
      <c r="WYM8" s="687"/>
      <c r="WYN8" s="687"/>
      <c r="WYO8" s="687"/>
      <c r="WYP8" s="687"/>
      <c r="WYQ8" s="687"/>
      <c r="WYR8" s="687"/>
      <c r="WYS8" s="687"/>
      <c r="WYT8" s="687"/>
      <c r="WYU8" s="687"/>
      <c r="WYV8" s="687"/>
      <c r="WYW8" s="687"/>
      <c r="WYX8" s="687"/>
      <c r="WYY8" s="687"/>
      <c r="WYZ8" s="687"/>
      <c r="WZA8" s="687"/>
      <c r="WZB8" s="687"/>
      <c r="WZC8" s="687"/>
      <c r="WZD8" s="687"/>
      <c r="WZE8" s="687"/>
      <c r="WZF8" s="687"/>
      <c r="WZG8" s="687"/>
      <c r="WZH8" s="687"/>
      <c r="WZI8" s="687"/>
      <c r="WZJ8" s="687"/>
      <c r="WZK8" s="687"/>
      <c r="WZL8" s="687"/>
      <c r="WZM8" s="687"/>
      <c r="WZN8" s="687"/>
      <c r="WZO8" s="687"/>
      <c r="WZP8" s="687"/>
      <c r="WZQ8" s="687"/>
      <c r="WZR8" s="687"/>
      <c r="WZS8" s="687"/>
      <c r="WZT8" s="687"/>
      <c r="WZU8" s="687"/>
      <c r="WZV8" s="687"/>
      <c r="WZW8" s="687"/>
      <c r="WZX8" s="687"/>
      <c r="WZY8" s="687"/>
      <c r="WZZ8" s="687"/>
      <c r="XAA8" s="687"/>
      <c r="XAB8" s="687"/>
      <c r="XAC8" s="687"/>
      <c r="XAD8" s="687"/>
      <c r="XAE8" s="687"/>
      <c r="XAF8" s="687"/>
      <c r="XAG8" s="687"/>
      <c r="XAH8" s="687"/>
      <c r="XAI8" s="687"/>
      <c r="XAJ8" s="687"/>
      <c r="XAK8" s="687"/>
      <c r="XAL8" s="687"/>
      <c r="XAM8" s="687"/>
      <c r="XAN8" s="687"/>
      <c r="XAO8" s="687"/>
      <c r="XAP8" s="687"/>
      <c r="XAQ8" s="687"/>
      <c r="XAR8" s="687"/>
      <c r="XAS8" s="687"/>
      <c r="XAT8" s="687"/>
      <c r="XAU8" s="687"/>
      <c r="XAV8" s="687"/>
      <c r="XAW8" s="687"/>
      <c r="XAX8" s="687"/>
      <c r="XAY8" s="687"/>
      <c r="XAZ8" s="687"/>
      <c r="XBA8" s="687"/>
      <c r="XBB8" s="687"/>
      <c r="XBC8" s="687"/>
      <c r="XBD8" s="687"/>
      <c r="XBE8" s="687"/>
      <c r="XBF8" s="687"/>
      <c r="XBG8" s="687"/>
      <c r="XBH8" s="687"/>
      <c r="XBI8" s="687"/>
      <c r="XBJ8" s="687"/>
      <c r="XBK8" s="687"/>
      <c r="XBL8" s="687"/>
      <c r="XBM8" s="687"/>
      <c r="XBN8" s="687"/>
      <c r="XBO8" s="687"/>
      <c r="XBP8" s="687"/>
      <c r="XBQ8" s="687"/>
      <c r="XBR8" s="687"/>
      <c r="XBS8" s="687"/>
      <c r="XBT8" s="687"/>
      <c r="XBU8" s="687"/>
      <c r="XBV8" s="687"/>
      <c r="XBW8" s="687"/>
      <c r="XBX8" s="687"/>
      <c r="XBY8" s="687"/>
      <c r="XBZ8" s="687"/>
      <c r="XCA8" s="687"/>
      <c r="XCB8" s="687"/>
      <c r="XCC8" s="687"/>
      <c r="XCD8" s="687"/>
      <c r="XCE8" s="687"/>
      <c r="XCF8" s="687"/>
      <c r="XCG8" s="687"/>
      <c r="XCH8" s="687"/>
      <c r="XCI8" s="687"/>
      <c r="XCJ8" s="687"/>
      <c r="XCK8" s="687"/>
      <c r="XCL8" s="687"/>
      <c r="XCM8" s="687"/>
      <c r="XCN8" s="687"/>
      <c r="XCO8" s="687"/>
      <c r="XCP8" s="687"/>
      <c r="XCQ8" s="687"/>
      <c r="XCR8" s="687"/>
      <c r="XCS8" s="687"/>
      <c r="XCT8" s="687"/>
      <c r="XCU8" s="687"/>
      <c r="XCV8" s="687"/>
      <c r="XCW8" s="687"/>
      <c r="XCX8" s="687"/>
      <c r="XCY8" s="687"/>
      <c r="XCZ8" s="687"/>
      <c r="XDA8" s="687"/>
      <c r="XDB8" s="687"/>
      <c r="XDC8" s="687"/>
      <c r="XDD8" s="687"/>
      <c r="XDE8" s="687"/>
      <c r="XDF8" s="687"/>
      <c r="XDG8" s="687"/>
      <c r="XDH8" s="687"/>
      <c r="XDI8" s="687"/>
      <c r="XDJ8" s="687"/>
      <c r="XDK8" s="687"/>
      <c r="XDL8" s="687"/>
      <c r="XDM8" s="687"/>
      <c r="XDN8" s="687"/>
      <c r="XDO8" s="687"/>
      <c r="XDP8" s="687"/>
      <c r="XDQ8" s="687"/>
      <c r="XDR8" s="687"/>
      <c r="XDS8" s="687"/>
      <c r="XDT8" s="687"/>
      <c r="XDU8" s="687"/>
      <c r="XDV8" s="687"/>
      <c r="XDW8" s="687"/>
      <c r="XDX8" s="687"/>
      <c r="XDY8" s="687"/>
      <c r="XDZ8" s="687"/>
      <c r="XEA8" s="687"/>
      <c r="XEB8" s="687"/>
      <c r="XEC8" s="687"/>
      <c r="XED8" s="687"/>
      <c r="XEE8" s="687"/>
      <c r="XEF8" s="687"/>
      <c r="XEG8" s="687"/>
      <c r="XEH8" s="687"/>
      <c r="XEI8" s="687"/>
      <c r="XEJ8" s="687"/>
      <c r="XEK8" s="687"/>
      <c r="XEL8" s="687"/>
      <c r="XEM8" s="687"/>
      <c r="XEN8" s="687"/>
      <c r="XEO8" s="687"/>
      <c r="XEP8" s="687"/>
      <c r="XEQ8" s="687"/>
      <c r="XER8" s="687"/>
      <c r="XES8" s="687"/>
      <c r="XET8" s="687"/>
      <c r="XEU8" s="687"/>
      <c r="XEV8" s="687"/>
      <c r="XEW8" s="687"/>
      <c r="XEX8" s="687"/>
      <c r="XEY8" s="687"/>
    </row>
    <row r="9" spans="1:16379" x14ac:dyDescent="0.25">
      <c r="B9" s="1191" t="s">
        <v>1037</v>
      </c>
      <c r="C9" s="1191">
        <v>1002</v>
      </c>
      <c r="D9" s="976" t="s">
        <v>1233</v>
      </c>
      <c r="E9" s="976" t="s">
        <v>1234</v>
      </c>
      <c r="F9" s="1024">
        <v>30000000</v>
      </c>
      <c r="G9" s="974">
        <v>40000000</v>
      </c>
      <c r="H9" s="974"/>
      <c r="I9" s="974"/>
      <c r="J9" s="974"/>
      <c r="K9" s="975"/>
      <c r="L9" s="974"/>
      <c r="M9" s="974">
        <v>0</v>
      </c>
      <c r="N9" s="1325">
        <f t="shared" si="0"/>
        <v>30000000</v>
      </c>
      <c r="O9" s="1326">
        <f>IF($H9="",$G9-$N9,$H9-$N9)</f>
        <v>10000000</v>
      </c>
      <c r="P9" s="1147"/>
      <c r="Q9" s="974"/>
      <c r="R9" s="976"/>
      <c r="U9" s="687"/>
      <c r="V9" s="687"/>
      <c r="W9" s="686"/>
      <c r="X9" s="686"/>
      <c r="Y9" s="686"/>
      <c r="Z9" s="686"/>
    </row>
    <row r="10" spans="1:16379" x14ac:dyDescent="0.25">
      <c r="B10" s="1191" t="s">
        <v>1037</v>
      </c>
      <c r="C10" s="1191">
        <v>1002</v>
      </c>
      <c r="D10" s="976" t="s">
        <v>947</v>
      </c>
      <c r="E10" s="976"/>
      <c r="F10" s="1024">
        <v>34300500</v>
      </c>
      <c r="G10" s="973">
        <v>38932500</v>
      </c>
      <c r="H10" s="974"/>
      <c r="I10" s="974"/>
      <c r="J10" s="974"/>
      <c r="K10" s="975"/>
      <c r="L10" s="974"/>
      <c r="M10" s="974">
        <v>0</v>
      </c>
      <c r="N10" s="1325">
        <f t="shared" si="0"/>
        <v>34300500</v>
      </c>
      <c r="O10" s="1326">
        <f>IF($H10="",$G10-$N10,$H10-$N10)</f>
        <v>4632000</v>
      </c>
      <c r="P10" s="1147"/>
      <c r="Q10" s="974"/>
      <c r="R10" s="976"/>
      <c r="S10" s="687" t="s">
        <v>948</v>
      </c>
      <c r="T10" s="687">
        <v>4632000</v>
      </c>
      <c r="U10" s="687"/>
      <c r="V10" s="687"/>
      <c r="W10" s="686"/>
      <c r="X10" s="686"/>
      <c r="Y10" s="686"/>
      <c r="Z10" s="686"/>
    </row>
    <row r="11" spans="1:16379" ht="15.75" x14ac:dyDescent="0.25">
      <c r="A11" s="723"/>
      <c r="B11" s="720" t="s">
        <v>949</v>
      </c>
      <c r="C11" s="720">
        <v>1002</v>
      </c>
      <c r="D11" s="699" t="s">
        <v>850</v>
      </c>
      <c r="E11" s="700"/>
      <c r="F11" s="700"/>
      <c r="G11" s="724"/>
      <c r="H11" s="702"/>
      <c r="I11" s="701"/>
      <c r="J11" s="702"/>
      <c r="K11" s="726"/>
      <c r="L11" s="702"/>
      <c r="M11" s="707">
        <v>0</v>
      </c>
      <c r="N11" s="869">
        <v>0</v>
      </c>
      <c r="O11" s="869">
        <f>SUMIF(C6:C10,"1002",O6:O10)</f>
        <v>156193565</v>
      </c>
      <c r="P11" s="1148"/>
      <c r="Q11" s="742"/>
      <c r="R11" s="705"/>
      <c r="S11" s="722"/>
      <c r="T11" s="722"/>
      <c r="U11" s="722"/>
      <c r="V11" s="722"/>
      <c r="W11" s="723"/>
      <c r="X11" s="723"/>
      <c r="Y11" s="723"/>
      <c r="Z11" s="723"/>
      <c r="AA11" s="723"/>
      <c r="AB11" s="723"/>
      <c r="AC11" s="723"/>
      <c r="AD11" s="723"/>
      <c r="AE11" s="723"/>
      <c r="AF11" s="723"/>
      <c r="AG11" s="723"/>
      <c r="AH11" s="723"/>
      <c r="AI11" s="723"/>
      <c r="AJ11" s="723"/>
      <c r="AK11" s="723"/>
      <c r="AL11" s="723"/>
      <c r="AM11" s="723"/>
      <c r="AN11" s="723"/>
      <c r="AO11" s="723"/>
      <c r="AP11" s="723"/>
      <c r="AQ11" s="723"/>
      <c r="AR11" s="723"/>
      <c r="AS11" s="723"/>
      <c r="AT11" s="723"/>
      <c r="AU11" s="723"/>
      <c r="AV11" s="723"/>
      <c r="AW11" s="723"/>
      <c r="AX11" s="723"/>
      <c r="AY11" s="723"/>
      <c r="AZ11" s="723"/>
      <c r="BA11" s="723"/>
      <c r="BB11" s="723"/>
      <c r="BC11" s="723"/>
      <c r="BD11" s="723"/>
      <c r="BE11" s="723"/>
      <c r="BF11" s="723"/>
      <c r="BG11" s="723"/>
      <c r="BH11" s="723"/>
      <c r="BI11" s="723"/>
      <c r="BJ11" s="723"/>
      <c r="BK11" s="723"/>
      <c r="BL11" s="723"/>
      <c r="BM11" s="723"/>
      <c r="BN11" s="723"/>
      <c r="BO11" s="723"/>
      <c r="BP11" s="723"/>
      <c r="BQ11" s="723"/>
      <c r="BR11" s="723"/>
      <c r="BS11" s="723"/>
      <c r="BT11" s="723"/>
      <c r="BU11" s="723"/>
      <c r="BV11" s="723"/>
      <c r="BW11" s="723"/>
      <c r="BX11" s="723"/>
      <c r="BY11" s="723"/>
      <c r="BZ11" s="723"/>
      <c r="CA11" s="723"/>
      <c r="CB11" s="723"/>
      <c r="CC11" s="723"/>
      <c r="CD11" s="723"/>
      <c r="CE11" s="723"/>
      <c r="CF11" s="723"/>
      <c r="CG11" s="723"/>
      <c r="CH11" s="723"/>
      <c r="CI11" s="723"/>
      <c r="CJ11" s="723"/>
      <c r="CK11" s="723"/>
      <c r="CL11" s="723"/>
      <c r="CM11" s="723"/>
      <c r="CN11" s="723"/>
      <c r="CO11" s="723"/>
      <c r="CP11" s="723"/>
      <c r="CQ11" s="723"/>
      <c r="CR11" s="723"/>
      <c r="CS11" s="723"/>
      <c r="CT11" s="723"/>
      <c r="CU11" s="723"/>
      <c r="CV11" s="723"/>
      <c r="CW11" s="723"/>
      <c r="CX11" s="723"/>
      <c r="CY11" s="723"/>
      <c r="CZ11" s="723"/>
      <c r="DA11" s="723"/>
      <c r="DB11" s="723"/>
      <c r="DC11" s="723"/>
      <c r="DD11" s="723"/>
      <c r="DE11" s="723"/>
      <c r="DF11" s="723"/>
      <c r="DG11" s="723"/>
      <c r="DH11" s="723"/>
      <c r="DI11" s="723"/>
      <c r="DJ11" s="723"/>
      <c r="DK11" s="723"/>
      <c r="DL11" s="723"/>
      <c r="DM11" s="723"/>
      <c r="DN11" s="723"/>
      <c r="DO11" s="723"/>
      <c r="DP11" s="723"/>
      <c r="DQ11" s="723"/>
      <c r="DR11" s="723"/>
      <c r="DS11" s="723"/>
      <c r="DT11" s="723"/>
      <c r="DU11" s="723"/>
      <c r="DV11" s="723"/>
      <c r="DW11" s="723"/>
      <c r="DX11" s="723"/>
      <c r="DY11" s="723"/>
      <c r="DZ11" s="723"/>
      <c r="EA11" s="723"/>
      <c r="EB11" s="723"/>
      <c r="EC11" s="723"/>
      <c r="ED11" s="723"/>
      <c r="EE11" s="723"/>
      <c r="EF11" s="723"/>
      <c r="EG11" s="723"/>
      <c r="EH11" s="723"/>
      <c r="EI11" s="723"/>
      <c r="EJ11" s="723"/>
      <c r="EK11" s="723"/>
      <c r="EL11" s="723"/>
      <c r="EM11" s="723"/>
      <c r="EN11" s="723"/>
      <c r="EO11" s="723"/>
      <c r="EP11" s="723"/>
      <c r="EQ11" s="723"/>
      <c r="ER11" s="723"/>
      <c r="ES11" s="723"/>
      <c r="ET11" s="723"/>
      <c r="EU11" s="723"/>
      <c r="EV11" s="723"/>
      <c r="EW11" s="723"/>
      <c r="EX11" s="723"/>
      <c r="EY11" s="723"/>
      <c r="EZ11" s="723"/>
      <c r="FA11" s="723"/>
      <c r="FB11" s="723"/>
      <c r="FC11" s="723"/>
      <c r="FD11" s="723"/>
      <c r="FE11" s="723"/>
      <c r="FF11" s="723"/>
      <c r="FG11" s="723"/>
      <c r="FH11" s="723"/>
      <c r="FI11" s="723"/>
      <c r="FJ11" s="723"/>
      <c r="FK11" s="723"/>
      <c r="FL11" s="723"/>
      <c r="FM11" s="723"/>
      <c r="FN11" s="723"/>
      <c r="FO11" s="723"/>
      <c r="FP11" s="723"/>
      <c r="FQ11" s="723"/>
      <c r="FR11" s="723"/>
      <c r="FS11" s="723"/>
      <c r="FT11" s="723"/>
      <c r="FU11" s="723"/>
      <c r="FV11" s="723"/>
      <c r="FW11" s="723"/>
      <c r="FX11" s="723"/>
      <c r="FY11" s="723"/>
      <c r="FZ11" s="723"/>
      <c r="GA11" s="723"/>
      <c r="GB11" s="723"/>
      <c r="GC11" s="723"/>
      <c r="GD11" s="723"/>
      <c r="GE11" s="723"/>
      <c r="GF11" s="723"/>
      <c r="GG11" s="723"/>
      <c r="GH11" s="723"/>
      <c r="GI11" s="723"/>
      <c r="GJ11" s="723"/>
      <c r="GK11" s="723"/>
      <c r="GL11" s="723"/>
      <c r="GM11" s="723"/>
      <c r="GN11" s="723"/>
      <c r="GO11" s="723"/>
      <c r="GP11" s="723"/>
      <c r="GQ11" s="723"/>
      <c r="GR11" s="723"/>
      <c r="GS11" s="723"/>
      <c r="GT11" s="723"/>
      <c r="GU11" s="723"/>
      <c r="GV11" s="723"/>
      <c r="GW11" s="723"/>
      <c r="GX11" s="723"/>
      <c r="GY11" s="723"/>
      <c r="GZ11" s="723"/>
      <c r="HA11" s="723"/>
      <c r="HB11" s="723"/>
      <c r="HC11" s="723"/>
      <c r="HD11" s="723"/>
      <c r="HE11" s="723"/>
      <c r="HF11" s="723"/>
      <c r="HG11" s="723"/>
      <c r="HH11" s="723"/>
      <c r="HI11" s="723"/>
      <c r="HJ11" s="723"/>
      <c r="HK11" s="723"/>
      <c r="HL11" s="723"/>
      <c r="HM11" s="723"/>
      <c r="HN11" s="723"/>
      <c r="HO11" s="723"/>
      <c r="HP11" s="723"/>
      <c r="HQ11" s="723"/>
      <c r="HR11" s="723"/>
      <c r="HS11" s="723"/>
      <c r="HT11" s="723"/>
      <c r="HU11" s="723"/>
      <c r="HV11" s="723"/>
      <c r="HW11" s="723"/>
      <c r="HX11" s="723"/>
      <c r="HY11" s="723"/>
      <c r="HZ11" s="723"/>
      <c r="IA11" s="723"/>
      <c r="IB11" s="723"/>
      <c r="IC11" s="723"/>
      <c r="ID11" s="723"/>
      <c r="IE11" s="723"/>
      <c r="IF11" s="723"/>
      <c r="IG11" s="723"/>
      <c r="IH11" s="723"/>
      <c r="II11" s="723"/>
      <c r="IJ11" s="723"/>
      <c r="IK11" s="723"/>
      <c r="IL11" s="723"/>
      <c r="IM11" s="723"/>
      <c r="IN11" s="723"/>
      <c r="IO11" s="723"/>
      <c r="IP11" s="723"/>
      <c r="IQ11" s="723"/>
      <c r="IR11" s="723"/>
      <c r="IS11" s="723"/>
      <c r="IT11" s="723"/>
      <c r="IU11" s="723"/>
      <c r="IV11" s="723"/>
      <c r="IW11" s="723"/>
      <c r="IX11" s="723"/>
      <c r="IY11" s="723"/>
      <c r="IZ11" s="723"/>
      <c r="JA11" s="723"/>
      <c r="JB11" s="723"/>
      <c r="JC11" s="723"/>
      <c r="JD11" s="723"/>
      <c r="JE11" s="723"/>
      <c r="JF11" s="723"/>
      <c r="JG11" s="723"/>
      <c r="JH11" s="723"/>
      <c r="JI11" s="723"/>
      <c r="JJ11" s="723"/>
      <c r="JK11" s="723"/>
      <c r="JL11" s="723"/>
      <c r="JM11" s="723"/>
      <c r="JN11" s="723"/>
      <c r="JO11" s="723"/>
      <c r="JP11" s="723"/>
      <c r="JQ11" s="723"/>
      <c r="JR11" s="723"/>
      <c r="JS11" s="723"/>
      <c r="JT11" s="723"/>
      <c r="JU11" s="723"/>
      <c r="JV11" s="723"/>
      <c r="JW11" s="723"/>
      <c r="JX11" s="723"/>
      <c r="JY11" s="723"/>
      <c r="JZ11" s="723"/>
      <c r="KA11" s="723"/>
      <c r="KB11" s="723"/>
      <c r="KC11" s="723"/>
      <c r="KD11" s="723"/>
      <c r="KE11" s="723"/>
      <c r="KF11" s="723"/>
      <c r="KG11" s="723"/>
      <c r="KH11" s="723"/>
      <c r="KI11" s="723"/>
      <c r="KJ11" s="723"/>
      <c r="KK11" s="723"/>
      <c r="KL11" s="723"/>
      <c r="KM11" s="723"/>
      <c r="KN11" s="723"/>
      <c r="KO11" s="723"/>
      <c r="KP11" s="723"/>
      <c r="KQ11" s="723"/>
      <c r="KR11" s="723"/>
      <c r="KS11" s="723"/>
      <c r="KT11" s="723"/>
      <c r="KU11" s="723"/>
      <c r="KV11" s="723"/>
      <c r="KW11" s="723"/>
      <c r="KX11" s="723"/>
      <c r="KY11" s="723"/>
      <c r="KZ11" s="723"/>
      <c r="LA11" s="723"/>
      <c r="LB11" s="723"/>
      <c r="LC11" s="723"/>
      <c r="LD11" s="723"/>
      <c r="LE11" s="723"/>
      <c r="LF11" s="723"/>
      <c r="LG11" s="723"/>
      <c r="LH11" s="723"/>
      <c r="LI11" s="723"/>
      <c r="LJ11" s="723"/>
      <c r="LK11" s="723"/>
      <c r="LL11" s="723"/>
      <c r="LM11" s="723"/>
      <c r="LN11" s="723"/>
      <c r="LO11" s="723"/>
      <c r="LP11" s="723"/>
      <c r="LQ11" s="723"/>
      <c r="LR11" s="723"/>
      <c r="LS11" s="723"/>
      <c r="LT11" s="723"/>
      <c r="LU11" s="723"/>
      <c r="LV11" s="723"/>
      <c r="LW11" s="723"/>
      <c r="LX11" s="723"/>
      <c r="LY11" s="723"/>
      <c r="LZ11" s="723"/>
      <c r="MA11" s="723"/>
      <c r="MB11" s="723"/>
      <c r="MC11" s="723"/>
      <c r="MD11" s="723"/>
      <c r="ME11" s="723"/>
      <c r="MF11" s="723"/>
      <c r="MG11" s="723"/>
      <c r="MH11" s="723"/>
      <c r="MI11" s="723"/>
      <c r="MJ11" s="723"/>
      <c r="MK11" s="723"/>
      <c r="ML11" s="723"/>
      <c r="MM11" s="723"/>
      <c r="MN11" s="723"/>
      <c r="MO11" s="723"/>
      <c r="MP11" s="723"/>
      <c r="MQ11" s="723"/>
      <c r="MR11" s="723"/>
      <c r="MS11" s="723"/>
      <c r="MT11" s="723"/>
      <c r="MU11" s="723"/>
      <c r="MV11" s="723"/>
      <c r="MW11" s="723"/>
      <c r="MX11" s="723"/>
      <c r="MY11" s="723"/>
      <c r="MZ11" s="723"/>
      <c r="NA11" s="723"/>
      <c r="NB11" s="723"/>
      <c r="NC11" s="723"/>
      <c r="ND11" s="723"/>
      <c r="NE11" s="723"/>
      <c r="NF11" s="723"/>
      <c r="NG11" s="723"/>
      <c r="NH11" s="723"/>
      <c r="NI11" s="723"/>
      <c r="NJ11" s="723"/>
      <c r="NK11" s="723"/>
      <c r="NL11" s="723"/>
      <c r="NM11" s="723"/>
      <c r="NN11" s="723"/>
      <c r="NO11" s="723"/>
      <c r="NP11" s="723"/>
      <c r="NQ11" s="723"/>
      <c r="NR11" s="723"/>
      <c r="NS11" s="723"/>
      <c r="NT11" s="723"/>
      <c r="NU11" s="723"/>
      <c r="NV11" s="723"/>
      <c r="NW11" s="723"/>
      <c r="NX11" s="723"/>
      <c r="NY11" s="723"/>
      <c r="NZ11" s="723"/>
      <c r="OA11" s="723"/>
      <c r="OB11" s="723"/>
      <c r="OC11" s="723"/>
      <c r="OD11" s="723"/>
      <c r="OE11" s="723"/>
      <c r="OF11" s="723"/>
      <c r="OG11" s="723"/>
      <c r="OH11" s="723"/>
      <c r="OI11" s="723"/>
      <c r="OJ11" s="723"/>
      <c r="OK11" s="723"/>
      <c r="OL11" s="723"/>
      <c r="OM11" s="723"/>
      <c r="ON11" s="723"/>
      <c r="OO11" s="723"/>
      <c r="OP11" s="723"/>
      <c r="OQ11" s="723"/>
      <c r="OR11" s="723"/>
      <c r="OS11" s="723"/>
      <c r="OT11" s="723"/>
      <c r="OU11" s="723"/>
      <c r="OV11" s="723"/>
      <c r="OW11" s="723"/>
      <c r="OX11" s="723"/>
      <c r="OY11" s="723"/>
      <c r="OZ11" s="723"/>
      <c r="PA11" s="723"/>
      <c r="PB11" s="723"/>
      <c r="PC11" s="723"/>
      <c r="PD11" s="723"/>
      <c r="PE11" s="723"/>
      <c r="PF11" s="723"/>
      <c r="PG11" s="723"/>
      <c r="PH11" s="723"/>
      <c r="PI11" s="723"/>
      <c r="PJ11" s="723"/>
      <c r="PK11" s="723"/>
      <c r="PL11" s="723"/>
      <c r="PM11" s="723"/>
      <c r="PN11" s="723"/>
      <c r="PO11" s="723"/>
      <c r="PP11" s="723"/>
      <c r="PQ11" s="723"/>
      <c r="PR11" s="723"/>
      <c r="PS11" s="723"/>
      <c r="PT11" s="723"/>
      <c r="PU11" s="723"/>
      <c r="PV11" s="723"/>
      <c r="PW11" s="723"/>
      <c r="PX11" s="723"/>
      <c r="PY11" s="723"/>
      <c r="PZ11" s="723"/>
      <c r="QA11" s="723"/>
      <c r="QB11" s="723"/>
      <c r="QC11" s="723"/>
      <c r="QD11" s="723"/>
      <c r="QE11" s="723"/>
      <c r="QF11" s="723"/>
      <c r="QG11" s="723"/>
      <c r="QH11" s="723"/>
      <c r="QI11" s="723"/>
      <c r="QJ11" s="723"/>
      <c r="QK11" s="723"/>
      <c r="QL11" s="723"/>
      <c r="QM11" s="723"/>
      <c r="QN11" s="723"/>
      <c r="QO11" s="723"/>
      <c r="QP11" s="723"/>
      <c r="QQ11" s="723"/>
      <c r="QR11" s="723"/>
      <c r="QS11" s="723"/>
      <c r="QT11" s="723"/>
      <c r="QU11" s="723"/>
      <c r="QV11" s="723"/>
      <c r="QW11" s="723"/>
      <c r="QX11" s="723"/>
      <c r="QY11" s="723"/>
      <c r="QZ11" s="723"/>
      <c r="RA11" s="723"/>
      <c r="RB11" s="723"/>
      <c r="RC11" s="723"/>
      <c r="RD11" s="723"/>
      <c r="RE11" s="723"/>
      <c r="RF11" s="723"/>
      <c r="RG11" s="723"/>
      <c r="RH11" s="723"/>
      <c r="RI11" s="723"/>
      <c r="RJ11" s="723"/>
      <c r="RK11" s="723"/>
      <c r="RL11" s="723"/>
      <c r="RM11" s="723"/>
      <c r="RN11" s="723"/>
      <c r="RO11" s="723"/>
      <c r="RP11" s="723"/>
      <c r="RQ11" s="723"/>
      <c r="RR11" s="723"/>
      <c r="RS11" s="723"/>
      <c r="RT11" s="723"/>
      <c r="RU11" s="723"/>
      <c r="RV11" s="723"/>
      <c r="RW11" s="723"/>
      <c r="RX11" s="723"/>
      <c r="RY11" s="723"/>
      <c r="RZ11" s="723"/>
      <c r="SA11" s="723"/>
      <c r="SB11" s="723"/>
      <c r="SC11" s="723"/>
      <c r="SD11" s="723"/>
      <c r="SE11" s="723"/>
      <c r="SF11" s="723"/>
      <c r="SG11" s="723"/>
      <c r="SH11" s="723"/>
      <c r="SI11" s="723"/>
      <c r="SJ11" s="723"/>
      <c r="SK11" s="723"/>
      <c r="SL11" s="723"/>
      <c r="SM11" s="723"/>
      <c r="SN11" s="723"/>
      <c r="SO11" s="723"/>
      <c r="SP11" s="723"/>
      <c r="SQ11" s="723"/>
      <c r="SR11" s="723"/>
      <c r="SS11" s="723"/>
      <c r="ST11" s="723"/>
      <c r="SU11" s="723"/>
      <c r="SV11" s="723"/>
      <c r="SW11" s="723"/>
      <c r="SX11" s="723"/>
      <c r="SY11" s="723"/>
      <c r="SZ11" s="723"/>
      <c r="TA11" s="723"/>
      <c r="TB11" s="723"/>
      <c r="TC11" s="723"/>
      <c r="TD11" s="723"/>
      <c r="TE11" s="723"/>
      <c r="TF11" s="723"/>
      <c r="TG11" s="723"/>
      <c r="TH11" s="723"/>
      <c r="TI11" s="723"/>
      <c r="TJ11" s="723"/>
      <c r="TK11" s="723"/>
      <c r="TL11" s="723"/>
      <c r="TM11" s="723"/>
      <c r="TN11" s="723"/>
      <c r="TO11" s="723"/>
      <c r="TP11" s="723"/>
      <c r="TQ11" s="723"/>
      <c r="TR11" s="723"/>
      <c r="TS11" s="723"/>
      <c r="TT11" s="723"/>
      <c r="TU11" s="723"/>
      <c r="TV11" s="723"/>
      <c r="TW11" s="723"/>
      <c r="TX11" s="723"/>
      <c r="TY11" s="723"/>
      <c r="TZ11" s="723"/>
      <c r="UA11" s="723"/>
      <c r="UB11" s="723"/>
      <c r="UC11" s="723"/>
      <c r="UD11" s="723"/>
      <c r="UE11" s="723"/>
      <c r="UF11" s="723"/>
      <c r="UG11" s="723"/>
      <c r="UH11" s="723"/>
      <c r="UI11" s="723"/>
      <c r="UJ11" s="723"/>
      <c r="UK11" s="723"/>
      <c r="UL11" s="723"/>
      <c r="UM11" s="723"/>
      <c r="UN11" s="723"/>
      <c r="UO11" s="723"/>
      <c r="UP11" s="723"/>
      <c r="UQ11" s="723"/>
      <c r="UR11" s="723"/>
      <c r="US11" s="723"/>
      <c r="UT11" s="723"/>
      <c r="UU11" s="723"/>
      <c r="UV11" s="723"/>
      <c r="UW11" s="723"/>
      <c r="UX11" s="723"/>
      <c r="UY11" s="723"/>
      <c r="UZ11" s="723"/>
      <c r="VA11" s="723"/>
      <c r="VB11" s="723"/>
      <c r="VC11" s="723"/>
      <c r="VD11" s="723"/>
      <c r="VE11" s="723"/>
      <c r="VF11" s="723"/>
      <c r="VG11" s="723"/>
      <c r="VH11" s="723"/>
      <c r="VI11" s="723"/>
      <c r="VJ11" s="723"/>
      <c r="VK11" s="723"/>
      <c r="VL11" s="723"/>
      <c r="VM11" s="723"/>
      <c r="VN11" s="723"/>
      <c r="VO11" s="723"/>
      <c r="VP11" s="723"/>
      <c r="VQ11" s="723"/>
      <c r="VR11" s="723"/>
      <c r="VS11" s="723"/>
      <c r="VT11" s="723"/>
      <c r="VU11" s="723"/>
      <c r="VV11" s="723"/>
      <c r="VW11" s="723"/>
      <c r="VX11" s="723"/>
      <c r="VY11" s="723"/>
      <c r="VZ11" s="723"/>
      <c r="WA11" s="723"/>
      <c r="WB11" s="723"/>
      <c r="WC11" s="723"/>
      <c r="WD11" s="723"/>
      <c r="WE11" s="723"/>
      <c r="WF11" s="723"/>
      <c r="WG11" s="723"/>
      <c r="WH11" s="723"/>
      <c r="WI11" s="723"/>
      <c r="WJ11" s="723"/>
      <c r="WK11" s="723"/>
      <c r="WL11" s="723"/>
      <c r="WM11" s="723"/>
      <c r="WN11" s="723"/>
      <c r="WO11" s="723"/>
      <c r="WP11" s="723"/>
      <c r="WQ11" s="723"/>
      <c r="WR11" s="723"/>
      <c r="WS11" s="723"/>
      <c r="WT11" s="723"/>
      <c r="WU11" s="723"/>
      <c r="WV11" s="723"/>
      <c r="WW11" s="723"/>
      <c r="WX11" s="723"/>
      <c r="WY11" s="723"/>
      <c r="WZ11" s="723"/>
      <c r="XA11" s="723"/>
      <c r="XB11" s="723"/>
      <c r="XC11" s="723"/>
      <c r="XD11" s="723"/>
      <c r="XE11" s="723"/>
      <c r="XF11" s="723"/>
      <c r="XG11" s="723"/>
      <c r="XH11" s="723"/>
      <c r="XI11" s="723"/>
      <c r="XJ11" s="723"/>
      <c r="XK11" s="723"/>
      <c r="XL11" s="723"/>
      <c r="XM11" s="723"/>
      <c r="XN11" s="723"/>
      <c r="XO11" s="723"/>
      <c r="XP11" s="723"/>
      <c r="XQ11" s="723"/>
      <c r="XR11" s="723"/>
      <c r="XS11" s="723"/>
      <c r="XT11" s="723"/>
      <c r="XU11" s="723"/>
      <c r="XV11" s="723"/>
      <c r="XW11" s="723"/>
      <c r="XX11" s="723"/>
      <c r="XY11" s="723"/>
      <c r="XZ11" s="723"/>
      <c r="YA11" s="723"/>
      <c r="YB11" s="723"/>
      <c r="YC11" s="723"/>
      <c r="YD11" s="723"/>
      <c r="YE11" s="723"/>
      <c r="YF11" s="723"/>
      <c r="YG11" s="723"/>
      <c r="YH11" s="723"/>
      <c r="YI11" s="723"/>
      <c r="YJ11" s="723"/>
      <c r="YK11" s="723"/>
      <c r="YL11" s="723"/>
      <c r="YM11" s="723"/>
      <c r="YN11" s="723"/>
      <c r="YO11" s="723"/>
      <c r="YP11" s="723"/>
      <c r="YQ11" s="723"/>
      <c r="YR11" s="723"/>
      <c r="YS11" s="723"/>
      <c r="YT11" s="723"/>
      <c r="YU11" s="723"/>
      <c r="YV11" s="723"/>
      <c r="YW11" s="723"/>
      <c r="YX11" s="723"/>
      <c r="YY11" s="723"/>
      <c r="YZ11" s="723"/>
      <c r="ZA11" s="723"/>
      <c r="ZB11" s="723"/>
      <c r="ZC11" s="723"/>
      <c r="ZD11" s="723"/>
      <c r="ZE11" s="723"/>
      <c r="ZF11" s="723"/>
      <c r="ZG11" s="723"/>
      <c r="ZH11" s="723"/>
      <c r="ZI11" s="723"/>
      <c r="ZJ11" s="723"/>
      <c r="ZK11" s="723"/>
      <c r="ZL11" s="723"/>
      <c r="ZM11" s="723"/>
      <c r="ZN11" s="723"/>
      <c r="ZO11" s="723"/>
      <c r="ZP11" s="723"/>
      <c r="ZQ11" s="723"/>
      <c r="ZR11" s="723"/>
      <c r="ZS11" s="723"/>
      <c r="ZT11" s="723"/>
      <c r="ZU11" s="723"/>
      <c r="ZV11" s="723"/>
      <c r="ZW11" s="723"/>
      <c r="ZX11" s="723"/>
      <c r="ZY11" s="723"/>
      <c r="ZZ11" s="723"/>
      <c r="AAA11" s="723"/>
      <c r="AAB11" s="723"/>
      <c r="AAC11" s="723"/>
      <c r="AAD11" s="723"/>
      <c r="AAE11" s="723"/>
      <c r="AAF11" s="723"/>
      <c r="AAG11" s="723"/>
      <c r="AAH11" s="723"/>
      <c r="AAI11" s="723"/>
      <c r="AAJ11" s="723"/>
      <c r="AAK11" s="723"/>
      <c r="AAL11" s="723"/>
      <c r="AAM11" s="723"/>
      <c r="AAN11" s="723"/>
      <c r="AAO11" s="723"/>
      <c r="AAP11" s="723"/>
      <c r="AAQ11" s="723"/>
      <c r="AAR11" s="723"/>
      <c r="AAS11" s="723"/>
      <c r="AAT11" s="723"/>
      <c r="AAU11" s="723"/>
      <c r="AAV11" s="723"/>
      <c r="AAW11" s="723"/>
      <c r="AAX11" s="723"/>
      <c r="AAY11" s="723"/>
      <c r="AAZ11" s="723"/>
      <c r="ABA11" s="723"/>
      <c r="ABB11" s="723"/>
      <c r="ABC11" s="723"/>
      <c r="ABD11" s="723"/>
      <c r="ABE11" s="723"/>
      <c r="ABF11" s="723"/>
      <c r="ABG11" s="723"/>
      <c r="ABH11" s="723"/>
      <c r="ABI11" s="723"/>
      <c r="ABJ11" s="723"/>
      <c r="ABK11" s="723"/>
      <c r="ABL11" s="723"/>
      <c r="ABM11" s="723"/>
      <c r="ABN11" s="723"/>
      <c r="ABO11" s="723"/>
      <c r="ABP11" s="723"/>
      <c r="ABQ11" s="723"/>
      <c r="ABR11" s="723"/>
      <c r="ABS11" s="723"/>
      <c r="ABT11" s="723"/>
      <c r="ABU11" s="723"/>
      <c r="ABV11" s="723"/>
      <c r="ABW11" s="723"/>
      <c r="ABX11" s="723"/>
      <c r="ABY11" s="723"/>
      <c r="ABZ11" s="723"/>
      <c r="ACA11" s="723"/>
      <c r="ACB11" s="723"/>
      <c r="ACC11" s="723"/>
      <c r="ACD11" s="723"/>
      <c r="ACE11" s="723"/>
      <c r="ACF11" s="723"/>
      <c r="ACG11" s="723"/>
      <c r="ACH11" s="723"/>
      <c r="ACI11" s="723"/>
      <c r="ACJ11" s="723"/>
      <c r="ACK11" s="723"/>
      <c r="ACL11" s="723"/>
      <c r="ACM11" s="723"/>
      <c r="ACN11" s="723"/>
      <c r="ACO11" s="723"/>
      <c r="ACP11" s="723"/>
      <c r="ACQ11" s="723"/>
      <c r="ACR11" s="723"/>
      <c r="ACS11" s="723"/>
      <c r="ACT11" s="723"/>
      <c r="ACU11" s="723"/>
      <c r="ACV11" s="723"/>
      <c r="ACW11" s="723"/>
      <c r="ACX11" s="723"/>
      <c r="ACY11" s="723"/>
      <c r="ACZ11" s="723"/>
      <c r="ADA11" s="723"/>
      <c r="ADB11" s="723"/>
      <c r="ADC11" s="723"/>
      <c r="ADD11" s="723"/>
      <c r="ADE11" s="723"/>
      <c r="ADF11" s="723"/>
      <c r="ADG11" s="723"/>
      <c r="ADH11" s="723"/>
      <c r="ADI11" s="723"/>
      <c r="ADJ11" s="723"/>
      <c r="ADK11" s="723"/>
      <c r="ADL11" s="723"/>
      <c r="ADM11" s="723"/>
      <c r="ADN11" s="723"/>
      <c r="ADO11" s="723"/>
      <c r="ADP11" s="723"/>
      <c r="ADQ11" s="723"/>
      <c r="ADR11" s="723"/>
      <c r="ADS11" s="723"/>
      <c r="ADT11" s="723"/>
      <c r="ADU11" s="723"/>
      <c r="ADV11" s="723"/>
      <c r="ADW11" s="723"/>
      <c r="ADX11" s="723"/>
      <c r="ADY11" s="723"/>
      <c r="ADZ11" s="723"/>
      <c r="AEA11" s="723"/>
      <c r="AEB11" s="723"/>
      <c r="AEC11" s="723"/>
      <c r="AED11" s="723"/>
      <c r="AEE11" s="723"/>
      <c r="AEF11" s="723"/>
      <c r="AEG11" s="723"/>
      <c r="AEH11" s="723"/>
      <c r="AEI11" s="723"/>
      <c r="AEJ11" s="723"/>
      <c r="AEK11" s="723"/>
      <c r="AEL11" s="723"/>
      <c r="AEM11" s="723"/>
      <c r="AEN11" s="723"/>
      <c r="AEO11" s="723"/>
      <c r="AEP11" s="723"/>
      <c r="AEQ11" s="723"/>
      <c r="AER11" s="723"/>
      <c r="AES11" s="723"/>
      <c r="AET11" s="723"/>
      <c r="AEU11" s="723"/>
      <c r="AEV11" s="723"/>
      <c r="AEW11" s="723"/>
      <c r="AEX11" s="723"/>
      <c r="AEY11" s="723"/>
      <c r="AEZ11" s="723"/>
      <c r="AFA11" s="723"/>
      <c r="AFB11" s="723"/>
      <c r="AFC11" s="723"/>
      <c r="AFD11" s="723"/>
      <c r="AFE11" s="723"/>
      <c r="AFF11" s="723"/>
      <c r="AFG11" s="723"/>
      <c r="AFH11" s="723"/>
      <c r="AFI11" s="723"/>
      <c r="AFJ11" s="723"/>
      <c r="AFK11" s="723"/>
      <c r="AFL11" s="723"/>
      <c r="AFM11" s="723"/>
      <c r="AFN11" s="723"/>
      <c r="AFO11" s="723"/>
      <c r="AFP11" s="723"/>
      <c r="AFQ11" s="723"/>
      <c r="AFR11" s="723"/>
      <c r="AFS11" s="723"/>
      <c r="AFT11" s="723"/>
      <c r="AFU11" s="723"/>
      <c r="AFV11" s="723"/>
      <c r="AFW11" s="723"/>
      <c r="AFX11" s="723"/>
      <c r="AFY11" s="723"/>
      <c r="AFZ11" s="723"/>
      <c r="AGA11" s="723"/>
      <c r="AGB11" s="723"/>
      <c r="AGC11" s="723"/>
      <c r="AGD11" s="723"/>
      <c r="AGE11" s="723"/>
      <c r="AGF11" s="723"/>
      <c r="AGG11" s="723"/>
      <c r="AGH11" s="723"/>
      <c r="AGI11" s="723"/>
      <c r="AGJ11" s="723"/>
      <c r="AGK11" s="723"/>
      <c r="AGL11" s="723"/>
      <c r="AGM11" s="723"/>
      <c r="AGN11" s="723"/>
      <c r="AGO11" s="723"/>
      <c r="AGP11" s="723"/>
      <c r="AGQ11" s="723"/>
      <c r="AGR11" s="723"/>
      <c r="AGS11" s="723"/>
      <c r="AGT11" s="723"/>
      <c r="AGU11" s="723"/>
      <c r="AGV11" s="723"/>
      <c r="AGW11" s="723"/>
      <c r="AGX11" s="723"/>
      <c r="AGY11" s="723"/>
      <c r="AGZ11" s="723"/>
      <c r="AHA11" s="723"/>
      <c r="AHB11" s="723"/>
      <c r="AHC11" s="723"/>
      <c r="AHD11" s="723"/>
      <c r="AHE11" s="723"/>
      <c r="AHF11" s="723"/>
      <c r="AHG11" s="723"/>
      <c r="AHH11" s="723"/>
      <c r="AHI11" s="723"/>
      <c r="AHJ11" s="723"/>
      <c r="AHK11" s="723"/>
      <c r="AHL11" s="723"/>
      <c r="AHM11" s="723"/>
      <c r="AHN11" s="723"/>
      <c r="AHO11" s="723"/>
      <c r="AHP11" s="723"/>
      <c r="AHQ11" s="723"/>
      <c r="AHR11" s="723"/>
      <c r="AHS11" s="723"/>
      <c r="AHT11" s="723"/>
      <c r="AHU11" s="723"/>
      <c r="AHV11" s="723"/>
      <c r="AHW11" s="723"/>
      <c r="AHX11" s="723"/>
      <c r="AHY11" s="723"/>
      <c r="AHZ11" s="723"/>
      <c r="AIA11" s="723"/>
      <c r="AIB11" s="723"/>
      <c r="AIC11" s="723"/>
      <c r="AID11" s="723"/>
      <c r="AIE11" s="723"/>
      <c r="AIF11" s="723"/>
      <c r="AIG11" s="723"/>
      <c r="AIH11" s="723"/>
      <c r="AII11" s="723"/>
      <c r="AIJ11" s="723"/>
      <c r="AIK11" s="723"/>
      <c r="AIL11" s="723"/>
      <c r="AIM11" s="723"/>
      <c r="AIN11" s="723"/>
      <c r="AIO11" s="723"/>
      <c r="AIP11" s="723"/>
      <c r="AIQ11" s="723"/>
      <c r="AIR11" s="723"/>
      <c r="AIS11" s="723"/>
      <c r="AIT11" s="723"/>
      <c r="AIU11" s="723"/>
      <c r="AIV11" s="723"/>
      <c r="AIW11" s="723"/>
      <c r="AIX11" s="723"/>
      <c r="AIY11" s="723"/>
      <c r="AIZ11" s="723"/>
      <c r="AJA11" s="723"/>
      <c r="AJB11" s="723"/>
      <c r="AJC11" s="723"/>
      <c r="AJD11" s="723"/>
      <c r="AJE11" s="723"/>
      <c r="AJF11" s="723"/>
      <c r="AJG11" s="723"/>
      <c r="AJH11" s="723"/>
      <c r="AJI11" s="723"/>
      <c r="AJJ11" s="723"/>
      <c r="AJK11" s="723"/>
      <c r="AJL11" s="723"/>
      <c r="AJM11" s="723"/>
      <c r="AJN11" s="723"/>
      <c r="AJO11" s="723"/>
      <c r="AJP11" s="723"/>
      <c r="AJQ11" s="723"/>
      <c r="AJR11" s="723"/>
      <c r="AJS11" s="723"/>
      <c r="AJT11" s="723"/>
      <c r="AJU11" s="723"/>
      <c r="AJV11" s="723"/>
      <c r="AJW11" s="723"/>
      <c r="AJX11" s="723"/>
      <c r="AJY11" s="723"/>
      <c r="AJZ11" s="723"/>
      <c r="AKA11" s="723"/>
      <c r="AKB11" s="723"/>
      <c r="AKC11" s="723"/>
      <c r="AKD11" s="723"/>
      <c r="AKE11" s="723"/>
      <c r="AKF11" s="723"/>
      <c r="AKG11" s="723"/>
      <c r="AKH11" s="723"/>
      <c r="AKI11" s="723"/>
      <c r="AKJ11" s="723"/>
      <c r="AKK11" s="723"/>
      <c r="AKL11" s="723"/>
      <c r="AKM11" s="723"/>
      <c r="AKN11" s="723"/>
      <c r="AKO11" s="723"/>
      <c r="AKP11" s="723"/>
      <c r="AKQ11" s="723"/>
      <c r="AKR11" s="723"/>
      <c r="AKS11" s="723"/>
      <c r="AKT11" s="723"/>
      <c r="AKU11" s="723"/>
      <c r="AKV11" s="723"/>
      <c r="AKW11" s="723"/>
      <c r="AKX11" s="723"/>
      <c r="AKY11" s="723"/>
      <c r="AKZ11" s="723"/>
      <c r="ALA11" s="723"/>
      <c r="ALB11" s="723"/>
      <c r="ALC11" s="723"/>
      <c r="ALD11" s="723"/>
      <c r="ALE11" s="723"/>
      <c r="ALF11" s="723"/>
      <c r="ALG11" s="723"/>
      <c r="ALH11" s="723"/>
      <c r="ALI11" s="723"/>
      <c r="ALJ11" s="723"/>
      <c r="ALK11" s="723"/>
      <c r="ALL11" s="723"/>
      <c r="ALM11" s="723"/>
      <c r="ALN11" s="723"/>
      <c r="ALO11" s="723"/>
      <c r="ALP11" s="723"/>
      <c r="ALQ11" s="723"/>
      <c r="ALR11" s="723"/>
      <c r="ALS11" s="723"/>
      <c r="ALT11" s="723"/>
      <c r="ALU11" s="723"/>
      <c r="ALV11" s="723"/>
      <c r="ALW11" s="723"/>
      <c r="ALX11" s="723"/>
      <c r="ALY11" s="723"/>
      <c r="ALZ11" s="723"/>
      <c r="AMA11" s="723"/>
      <c r="AMB11" s="723"/>
      <c r="AMC11" s="723"/>
      <c r="AMD11" s="723"/>
      <c r="AME11" s="723"/>
      <c r="AMF11" s="723"/>
      <c r="AMG11" s="723"/>
      <c r="AMH11" s="723"/>
      <c r="AMI11" s="723"/>
      <c r="AMJ11" s="723"/>
      <c r="AMK11" s="723"/>
      <c r="AML11" s="723"/>
      <c r="AMM11" s="723"/>
      <c r="AMN11" s="723"/>
      <c r="AMO11" s="723"/>
      <c r="AMP11" s="723"/>
      <c r="AMQ11" s="723"/>
      <c r="AMR11" s="723"/>
      <c r="AMS11" s="723"/>
      <c r="AMT11" s="723"/>
      <c r="AMU11" s="723"/>
      <c r="AMV11" s="723"/>
      <c r="AMW11" s="723"/>
      <c r="AMX11" s="723"/>
      <c r="AMY11" s="723"/>
      <c r="AMZ11" s="723"/>
      <c r="ANA11" s="723"/>
      <c r="ANB11" s="723"/>
      <c r="ANC11" s="723"/>
      <c r="AND11" s="723"/>
      <c r="ANE11" s="723"/>
      <c r="ANF11" s="723"/>
      <c r="ANG11" s="723"/>
      <c r="ANH11" s="723"/>
      <c r="ANI11" s="723"/>
      <c r="ANJ11" s="723"/>
      <c r="ANK11" s="723"/>
      <c r="ANL11" s="723"/>
      <c r="ANM11" s="723"/>
      <c r="ANN11" s="723"/>
      <c r="ANO11" s="723"/>
      <c r="ANP11" s="723"/>
      <c r="ANQ11" s="723"/>
      <c r="ANR11" s="723"/>
      <c r="ANS11" s="723"/>
      <c r="ANT11" s="723"/>
      <c r="ANU11" s="723"/>
      <c r="ANV11" s="723"/>
      <c r="ANW11" s="723"/>
      <c r="ANX11" s="723"/>
      <c r="ANY11" s="723"/>
      <c r="ANZ11" s="723"/>
      <c r="AOA11" s="723"/>
      <c r="AOB11" s="723"/>
      <c r="AOC11" s="723"/>
      <c r="AOD11" s="723"/>
      <c r="AOE11" s="723"/>
      <c r="AOF11" s="723"/>
      <c r="AOG11" s="723"/>
      <c r="AOH11" s="723"/>
      <c r="AOI11" s="723"/>
      <c r="AOJ11" s="723"/>
      <c r="AOK11" s="723"/>
      <c r="AOL11" s="723"/>
      <c r="AOM11" s="723"/>
      <c r="AON11" s="723"/>
      <c r="AOO11" s="723"/>
      <c r="AOP11" s="723"/>
      <c r="AOQ11" s="723"/>
      <c r="AOR11" s="723"/>
      <c r="AOS11" s="723"/>
      <c r="AOT11" s="723"/>
      <c r="AOU11" s="723"/>
      <c r="AOV11" s="723"/>
      <c r="AOW11" s="723"/>
      <c r="AOX11" s="723"/>
      <c r="AOY11" s="723"/>
      <c r="AOZ11" s="723"/>
      <c r="APA11" s="723"/>
      <c r="APB11" s="723"/>
      <c r="APC11" s="723"/>
      <c r="APD11" s="723"/>
      <c r="APE11" s="723"/>
      <c r="APF11" s="723"/>
      <c r="APG11" s="723"/>
      <c r="APH11" s="723"/>
      <c r="API11" s="723"/>
      <c r="APJ11" s="723"/>
      <c r="APK11" s="723"/>
      <c r="APL11" s="723"/>
      <c r="APM11" s="723"/>
      <c r="APN11" s="723"/>
      <c r="APO11" s="723"/>
      <c r="APP11" s="723"/>
      <c r="APQ11" s="723"/>
      <c r="APR11" s="723"/>
      <c r="APS11" s="723"/>
      <c r="APT11" s="723"/>
      <c r="APU11" s="723"/>
      <c r="APV11" s="723"/>
      <c r="APW11" s="723"/>
      <c r="APX11" s="723"/>
      <c r="APY11" s="723"/>
      <c r="APZ11" s="723"/>
      <c r="AQA11" s="723"/>
      <c r="AQB11" s="723"/>
      <c r="AQC11" s="723"/>
      <c r="AQD11" s="723"/>
      <c r="AQE11" s="723"/>
      <c r="AQF11" s="723"/>
      <c r="AQG11" s="723"/>
      <c r="AQH11" s="723"/>
      <c r="AQI11" s="723"/>
      <c r="AQJ11" s="723"/>
      <c r="AQK11" s="723"/>
      <c r="AQL11" s="723"/>
      <c r="AQM11" s="723"/>
      <c r="AQN11" s="723"/>
      <c r="AQO11" s="723"/>
      <c r="AQP11" s="723"/>
      <c r="AQQ11" s="723"/>
      <c r="AQR11" s="723"/>
      <c r="AQS11" s="723"/>
      <c r="AQT11" s="723"/>
      <c r="AQU11" s="723"/>
      <c r="AQV11" s="723"/>
      <c r="AQW11" s="723"/>
      <c r="AQX11" s="723"/>
      <c r="AQY11" s="723"/>
      <c r="AQZ11" s="723"/>
      <c r="ARA11" s="723"/>
      <c r="ARB11" s="723"/>
      <c r="ARC11" s="723"/>
      <c r="ARD11" s="723"/>
      <c r="ARE11" s="723"/>
      <c r="ARF11" s="723"/>
      <c r="ARG11" s="723"/>
      <c r="ARH11" s="723"/>
      <c r="ARI11" s="723"/>
      <c r="ARJ11" s="723"/>
      <c r="ARK11" s="723"/>
      <c r="ARL11" s="723"/>
      <c r="ARM11" s="723"/>
      <c r="ARN11" s="723"/>
      <c r="ARO11" s="723"/>
      <c r="ARP11" s="723"/>
      <c r="ARQ11" s="723"/>
      <c r="ARR11" s="723"/>
      <c r="ARS11" s="723"/>
      <c r="ART11" s="723"/>
      <c r="ARU11" s="723"/>
      <c r="ARV11" s="723"/>
      <c r="ARW11" s="723"/>
      <c r="ARX11" s="723"/>
      <c r="ARY11" s="723"/>
      <c r="ARZ11" s="723"/>
      <c r="ASA11" s="723"/>
      <c r="ASB11" s="723"/>
      <c r="ASC11" s="723"/>
      <c r="ASD11" s="723"/>
      <c r="ASE11" s="723"/>
      <c r="ASF11" s="723"/>
      <c r="ASG11" s="723"/>
      <c r="ASH11" s="723"/>
      <c r="ASI11" s="723"/>
      <c r="ASJ11" s="723"/>
      <c r="ASK11" s="723"/>
      <c r="ASL11" s="723"/>
      <c r="ASM11" s="723"/>
      <c r="ASN11" s="723"/>
      <c r="ASO11" s="723"/>
      <c r="ASP11" s="723"/>
      <c r="ASQ11" s="723"/>
      <c r="ASR11" s="723"/>
      <c r="ASS11" s="723"/>
      <c r="AST11" s="723"/>
      <c r="ASU11" s="723"/>
      <c r="ASV11" s="723"/>
      <c r="ASW11" s="723"/>
      <c r="ASX11" s="723"/>
      <c r="ASY11" s="723"/>
      <c r="ASZ11" s="723"/>
      <c r="ATA11" s="723"/>
      <c r="ATB11" s="723"/>
      <c r="ATC11" s="723"/>
      <c r="ATD11" s="723"/>
      <c r="ATE11" s="723"/>
      <c r="ATF11" s="723"/>
      <c r="ATG11" s="723"/>
      <c r="ATH11" s="723"/>
      <c r="ATI11" s="723"/>
      <c r="ATJ11" s="723"/>
      <c r="ATK11" s="723"/>
      <c r="ATL11" s="723"/>
      <c r="ATM11" s="723"/>
      <c r="ATN11" s="723"/>
      <c r="ATO11" s="723"/>
      <c r="ATP11" s="723"/>
      <c r="ATQ11" s="723"/>
      <c r="ATR11" s="723"/>
      <c r="ATS11" s="723"/>
      <c r="ATT11" s="723"/>
      <c r="ATU11" s="723"/>
      <c r="ATV11" s="723"/>
      <c r="ATW11" s="723"/>
      <c r="ATX11" s="723"/>
      <c r="ATY11" s="723"/>
      <c r="ATZ11" s="723"/>
      <c r="AUA11" s="723"/>
      <c r="AUB11" s="723"/>
      <c r="AUC11" s="723"/>
      <c r="AUD11" s="723"/>
      <c r="AUE11" s="723"/>
      <c r="AUF11" s="723"/>
      <c r="AUG11" s="723"/>
      <c r="AUH11" s="723"/>
      <c r="AUI11" s="723"/>
      <c r="AUJ11" s="723"/>
      <c r="AUK11" s="723"/>
      <c r="AUL11" s="723"/>
      <c r="AUM11" s="723"/>
      <c r="AUN11" s="723"/>
      <c r="AUO11" s="723"/>
      <c r="AUP11" s="723"/>
      <c r="AUQ11" s="723"/>
      <c r="AUR11" s="723"/>
      <c r="AUS11" s="723"/>
      <c r="AUT11" s="723"/>
      <c r="AUU11" s="723"/>
      <c r="AUV11" s="723"/>
      <c r="AUW11" s="723"/>
      <c r="AUX11" s="723"/>
      <c r="AUY11" s="723"/>
      <c r="AUZ11" s="723"/>
      <c r="AVA11" s="723"/>
      <c r="AVB11" s="723"/>
      <c r="AVC11" s="723"/>
      <c r="AVD11" s="723"/>
      <c r="AVE11" s="723"/>
      <c r="AVF11" s="723"/>
      <c r="AVG11" s="723"/>
      <c r="AVH11" s="723"/>
      <c r="AVI11" s="723"/>
      <c r="AVJ11" s="723"/>
      <c r="AVK11" s="723"/>
      <c r="AVL11" s="723"/>
      <c r="AVM11" s="723"/>
      <c r="AVN11" s="723"/>
      <c r="AVO11" s="723"/>
      <c r="AVP11" s="723"/>
      <c r="AVQ11" s="723"/>
      <c r="AVR11" s="723"/>
      <c r="AVS11" s="723"/>
      <c r="AVT11" s="723"/>
      <c r="AVU11" s="723"/>
      <c r="AVV11" s="723"/>
      <c r="AVW11" s="723"/>
      <c r="AVX11" s="723"/>
      <c r="AVY11" s="723"/>
      <c r="AVZ11" s="723"/>
      <c r="AWA11" s="723"/>
      <c r="AWB11" s="723"/>
      <c r="AWC11" s="723"/>
      <c r="AWD11" s="723"/>
      <c r="AWE11" s="723"/>
      <c r="AWF11" s="723"/>
      <c r="AWG11" s="723"/>
      <c r="AWH11" s="723"/>
      <c r="AWI11" s="723"/>
      <c r="AWJ11" s="723"/>
      <c r="AWK11" s="723"/>
      <c r="AWL11" s="723"/>
      <c r="AWM11" s="723"/>
      <c r="AWN11" s="723"/>
      <c r="AWO11" s="723"/>
      <c r="AWP11" s="723"/>
      <c r="AWQ11" s="723"/>
      <c r="AWR11" s="723"/>
      <c r="AWS11" s="723"/>
      <c r="AWT11" s="723"/>
      <c r="AWU11" s="723"/>
      <c r="AWV11" s="723"/>
      <c r="AWW11" s="723"/>
      <c r="AWX11" s="723"/>
      <c r="AWY11" s="723"/>
      <c r="AWZ11" s="723"/>
      <c r="AXA11" s="723"/>
      <c r="AXB11" s="723"/>
      <c r="AXC11" s="723"/>
      <c r="AXD11" s="723"/>
      <c r="AXE11" s="723"/>
      <c r="AXF11" s="723"/>
      <c r="AXG11" s="723"/>
      <c r="AXH11" s="723"/>
      <c r="AXI11" s="723"/>
      <c r="AXJ11" s="723"/>
      <c r="AXK11" s="723"/>
      <c r="AXL11" s="723"/>
      <c r="AXM11" s="723"/>
      <c r="AXN11" s="723"/>
      <c r="AXO11" s="723"/>
      <c r="AXP11" s="723"/>
      <c r="AXQ11" s="723"/>
      <c r="AXR11" s="723"/>
      <c r="AXS11" s="723"/>
      <c r="AXT11" s="723"/>
      <c r="AXU11" s="723"/>
      <c r="AXV11" s="723"/>
      <c r="AXW11" s="723"/>
      <c r="AXX11" s="723"/>
      <c r="AXY11" s="723"/>
      <c r="AXZ11" s="723"/>
      <c r="AYA11" s="723"/>
      <c r="AYB11" s="723"/>
      <c r="AYC11" s="723"/>
      <c r="AYD11" s="723"/>
      <c r="AYE11" s="723"/>
      <c r="AYF11" s="723"/>
      <c r="AYG11" s="723"/>
      <c r="AYH11" s="723"/>
      <c r="AYI11" s="723"/>
      <c r="AYJ11" s="723"/>
      <c r="AYK11" s="723"/>
      <c r="AYL11" s="723"/>
      <c r="AYM11" s="723"/>
      <c r="AYN11" s="723"/>
      <c r="AYO11" s="723"/>
      <c r="AYP11" s="723"/>
      <c r="AYQ11" s="723"/>
      <c r="AYR11" s="723"/>
      <c r="AYS11" s="723"/>
      <c r="AYT11" s="723"/>
      <c r="AYU11" s="723"/>
      <c r="AYV11" s="723"/>
      <c r="AYW11" s="723"/>
      <c r="AYX11" s="723"/>
      <c r="AYY11" s="723"/>
      <c r="AYZ11" s="723"/>
      <c r="AZA11" s="723"/>
      <c r="AZB11" s="723"/>
      <c r="AZC11" s="723"/>
      <c r="AZD11" s="723"/>
      <c r="AZE11" s="723"/>
      <c r="AZF11" s="723"/>
      <c r="AZG11" s="723"/>
      <c r="AZH11" s="723"/>
      <c r="AZI11" s="723"/>
      <c r="AZJ11" s="723"/>
      <c r="AZK11" s="723"/>
      <c r="AZL11" s="723"/>
      <c r="AZM11" s="723"/>
      <c r="AZN11" s="723"/>
      <c r="AZO11" s="723"/>
      <c r="AZP11" s="723"/>
      <c r="AZQ11" s="723"/>
      <c r="AZR11" s="723"/>
      <c r="AZS11" s="723"/>
      <c r="AZT11" s="723"/>
      <c r="AZU11" s="723"/>
      <c r="AZV11" s="723"/>
      <c r="AZW11" s="723"/>
      <c r="AZX11" s="723"/>
      <c r="AZY11" s="723"/>
      <c r="AZZ11" s="723"/>
      <c r="BAA11" s="723"/>
      <c r="BAB11" s="723"/>
      <c r="BAC11" s="723"/>
      <c r="BAD11" s="723"/>
      <c r="BAE11" s="723"/>
      <c r="BAF11" s="723"/>
      <c r="BAG11" s="723"/>
      <c r="BAH11" s="723"/>
      <c r="BAI11" s="723"/>
      <c r="BAJ11" s="723"/>
      <c r="BAK11" s="723"/>
      <c r="BAL11" s="723"/>
      <c r="BAM11" s="723"/>
      <c r="BAN11" s="723"/>
      <c r="BAO11" s="723"/>
      <c r="BAP11" s="723"/>
      <c r="BAQ11" s="723"/>
      <c r="BAR11" s="723"/>
      <c r="BAS11" s="723"/>
      <c r="BAT11" s="723"/>
      <c r="BAU11" s="723"/>
      <c r="BAV11" s="723"/>
      <c r="BAW11" s="723"/>
      <c r="BAX11" s="723"/>
      <c r="BAY11" s="723"/>
      <c r="BAZ11" s="723"/>
      <c r="BBA11" s="723"/>
      <c r="BBB11" s="723"/>
      <c r="BBC11" s="723"/>
      <c r="BBD11" s="723"/>
      <c r="BBE11" s="723"/>
      <c r="BBF11" s="723"/>
      <c r="BBG11" s="723"/>
      <c r="BBH11" s="723"/>
      <c r="BBI11" s="723"/>
      <c r="BBJ11" s="723"/>
      <c r="BBK11" s="723"/>
      <c r="BBL11" s="723"/>
      <c r="BBM11" s="723"/>
      <c r="BBN11" s="723"/>
      <c r="BBO11" s="723"/>
      <c r="BBP11" s="723"/>
      <c r="BBQ11" s="723"/>
      <c r="BBR11" s="723"/>
      <c r="BBS11" s="723"/>
      <c r="BBT11" s="723"/>
      <c r="BBU11" s="723"/>
      <c r="BBV11" s="723"/>
      <c r="BBW11" s="723"/>
      <c r="BBX11" s="723"/>
      <c r="BBY11" s="723"/>
      <c r="BBZ11" s="723"/>
      <c r="BCA11" s="723"/>
      <c r="BCB11" s="723"/>
      <c r="BCC11" s="723"/>
      <c r="BCD11" s="723"/>
      <c r="BCE11" s="723"/>
      <c r="BCF11" s="723"/>
      <c r="BCG11" s="723"/>
      <c r="BCH11" s="723"/>
      <c r="BCI11" s="723"/>
      <c r="BCJ11" s="723"/>
      <c r="BCK11" s="723"/>
      <c r="BCL11" s="723"/>
      <c r="BCM11" s="723"/>
      <c r="BCN11" s="723"/>
      <c r="BCO11" s="723"/>
      <c r="BCP11" s="723"/>
      <c r="BCQ11" s="723"/>
      <c r="BCR11" s="723"/>
      <c r="BCS11" s="723"/>
      <c r="BCT11" s="723"/>
      <c r="BCU11" s="723"/>
      <c r="BCV11" s="723"/>
      <c r="BCW11" s="723"/>
      <c r="BCX11" s="723"/>
      <c r="BCY11" s="723"/>
      <c r="BCZ11" s="723"/>
      <c r="BDA11" s="723"/>
      <c r="BDB11" s="723"/>
      <c r="BDC11" s="723"/>
      <c r="BDD11" s="723"/>
      <c r="BDE11" s="723"/>
      <c r="BDF11" s="723"/>
      <c r="BDG11" s="723"/>
      <c r="BDH11" s="723"/>
      <c r="BDI11" s="723"/>
      <c r="BDJ11" s="723"/>
      <c r="BDK11" s="723"/>
      <c r="BDL11" s="723"/>
      <c r="BDM11" s="723"/>
      <c r="BDN11" s="723"/>
      <c r="BDO11" s="723"/>
      <c r="BDP11" s="723"/>
      <c r="BDQ11" s="723"/>
      <c r="BDR11" s="723"/>
      <c r="BDS11" s="723"/>
      <c r="BDT11" s="723"/>
      <c r="BDU11" s="723"/>
      <c r="BDV11" s="723"/>
      <c r="BDW11" s="723"/>
      <c r="BDX11" s="723"/>
      <c r="BDY11" s="723"/>
      <c r="BDZ11" s="723"/>
      <c r="BEA11" s="723"/>
      <c r="BEB11" s="723"/>
      <c r="BEC11" s="723"/>
      <c r="BED11" s="723"/>
      <c r="BEE11" s="723"/>
      <c r="BEF11" s="723"/>
      <c r="BEG11" s="723"/>
      <c r="BEH11" s="723"/>
      <c r="BEI11" s="723"/>
      <c r="BEJ11" s="723"/>
      <c r="BEK11" s="723"/>
      <c r="BEL11" s="723"/>
      <c r="BEM11" s="723"/>
      <c r="BEN11" s="723"/>
      <c r="BEO11" s="723"/>
      <c r="BEP11" s="723"/>
      <c r="BEQ11" s="723"/>
      <c r="BER11" s="723"/>
      <c r="BES11" s="723"/>
      <c r="BET11" s="723"/>
      <c r="BEU11" s="723"/>
      <c r="BEV11" s="723"/>
      <c r="BEW11" s="723"/>
      <c r="BEX11" s="723"/>
      <c r="BEY11" s="723"/>
      <c r="BEZ11" s="723"/>
      <c r="BFA11" s="723"/>
      <c r="BFB11" s="723"/>
      <c r="BFC11" s="723"/>
      <c r="BFD11" s="723"/>
      <c r="BFE11" s="723"/>
      <c r="BFF11" s="723"/>
      <c r="BFG11" s="723"/>
      <c r="BFH11" s="723"/>
      <c r="BFI11" s="723"/>
      <c r="BFJ11" s="723"/>
      <c r="BFK11" s="723"/>
      <c r="BFL11" s="723"/>
      <c r="BFM11" s="723"/>
      <c r="BFN11" s="723"/>
      <c r="BFO11" s="723"/>
      <c r="BFP11" s="723"/>
      <c r="BFQ11" s="723"/>
      <c r="BFR11" s="723"/>
      <c r="BFS11" s="723"/>
      <c r="BFT11" s="723"/>
      <c r="BFU11" s="723"/>
      <c r="BFV11" s="723"/>
      <c r="BFW11" s="723"/>
      <c r="BFX11" s="723"/>
      <c r="BFY11" s="723"/>
      <c r="BFZ11" s="723"/>
      <c r="BGA11" s="723"/>
      <c r="BGB11" s="723"/>
      <c r="BGC11" s="723"/>
      <c r="BGD11" s="723"/>
      <c r="BGE11" s="723"/>
      <c r="BGF11" s="723"/>
      <c r="BGG11" s="723"/>
      <c r="BGH11" s="723"/>
      <c r="BGI11" s="723"/>
      <c r="BGJ11" s="723"/>
      <c r="BGK11" s="723"/>
      <c r="BGL11" s="723"/>
      <c r="BGM11" s="723"/>
      <c r="BGN11" s="723"/>
      <c r="BGO11" s="723"/>
      <c r="BGP11" s="723"/>
      <c r="BGQ11" s="723"/>
      <c r="BGR11" s="723"/>
      <c r="BGS11" s="723"/>
      <c r="BGT11" s="723"/>
      <c r="BGU11" s="723"/>
      <c r="BGV11" s="723"/>
      <c r="BGW11" s="723"/>
      <c r="BGX11" s="723"/>
      <c r="BGY11" s="723"/>
      <c r="BGZ11" s="723"/>
      <c r="BHA11" s="723"/>
      <c r="BHB11" s="723"/>
      <c r="BHC11" s="723"/>
      <c r="BHD11" s="723"/>
      <c r="BHE11" s="723"/>
      <c r="BHF11" s="723"/>
      <c r="BHG11" s="723"/>
      <c r="BHH11" s="723"/>
      <c r="BHI11" s="723"/>
      <c r="BHJ11" s="723"/>
      <c r="BHK11" s="723"/>
      <c r="BHL11" s="723"/>
      <c r="BHM11" s="723"/>
      <c r="BHN11" s="723"/>
      <c r="BHO11" s="723"/>
      <c r="BHP11" s="723"/>
      <c r="BHQ11" s="723"/>
      <c r="BHR11" s="723"/>
      <c r="BHS11" s="723"/>
      <c r="BHT11" s="723"/>
      <c r="BHU11" s="723"/>
      <c r="BHV11" s="723"/>
      <c r="BHW11" s="723"/>
      <c r="BHX11" s="723"/>
      <c r="BHY11" s="723"/>
      <c r="BHZ11" s="723"/>
      <c r="BIA11" s="723"/>
      <c r="BIB11" s="723"/>
      <c r="BIC11" s="723"/>
      <c r="BID11" s="723"/>
      <c r="BIE11" s="723"/>
      <c r="BIF11" s="723"/>
      <c r="BIG11" s="723"/>
      <c r="BIH11" s="723"/>
      <c r="BII11" s="723"/>
      <c r="BIJ11" s="723"/>
      <c r="BIK11" s="723"/>
      <c r="BIL11" s="723"/>
      <c r="BIM11" s="723"/>
      <c r="BIN11" s="723"/>
      <c r="BIO11" s="723"/>
      <c r="BIP11" s="723"/>
      <c r="BIQ11" s="723"/>
      <c r="BIR11" s="723"/>
      <c r="BIS11" s="723"/>
      <c r="BIT11" s="723"/>
      <c r="BIU11" s="723"/>
      <c r="BIV11" s="723"/>
      <c r="BIW11" s="723"/>
      <c r="BIX11" s="723"/>
      <c r="BIY11" s="723"/>
      <c r="BIZ11" s="723"/>
      <c r="BJA11" s="723"/>
      <c r="BJB11" s="723"/>
      <c r="BJC11" s="723"/>
      <c r="BJD11" s="723"/>
      <c r="BJE11" s="723"/>
      <c r="BJF11" s="723"/>
      <c r="BJG11" s="723"/>
      <c r="BJH11" s="723"/>
      <c r="BJI11" s="723"/>
      <c r="BJJ11" s="723"/>
      <c r="BJK11" s="723"/>
      <c r="BJL11" s="723"/>
      <c r="BJM11" s="723"/>
      <c r="BJN11" s="723"/>
      <c r="BJO11" s="723"/>
      <c r="BJP11" s="723"/>
      <c r="BJQ11" s="723"/>
      <c r="BJR11" s="723"/>
      <c r="BJS11" s="723"/>
      <c r="BJT11" s="723"/>
      <c r="BJU11" s="723"/>
      <c r="BJV11" s="723"/>
      <c r="BJW11" s="723"/>
      <c r="BJX11" s="723"/>
      <c r="BJY11" s="723"/>
      <c r="BJZ11" s="723"/>
      <c r="BKA11" s="723"/>
      <c r="BKB11" s="723"/>
      <c r="BKC11" s="723"/>
      <c r="BKD11" s="723"/>
      <c r="BKE11" s="723"/>
      <c r="BKF11" s="723"/>
      <c r="BKG11" s="723"/>
      <c r="BKH11" s="723"/>
      <c r="BKI11" s="723"/>
      <c r="BKJ11" s="723"/>
      <c r="BKK11" s="723"/>
      <c r="BKL11" s="723"/>
      <c r="BKM11" s="723"/>
      <c r="BKN11" s="723"/>
      <c r="BKO11" s="723"/>
      <c r="BKP11" s="723"/>
      <c r="BKQ11" s="723"/>
      <c r="BKR11" s="723"/>
      <c r="BKS11" s="723"/>
      <c r="BKT11" s="723"/>
      <c r="BKU11" s="723"/>
      <c r="BKV11" s="723"/>
      <c r="BKW11" s="723"/>
      <c r="BKX11" s="723"/>
      <c r="BKY11" s="723"/>
      <c r="BKZ11" s="723"/>
      <c r="BLA11" s="723"/>
      <c r="BLB11" s="723"/>
      <c r="BLC11" s="723"/>
      <c r="BLD11" s="723"/>
      <c r="BLE11" s="723"/>
      <c r="BLF11" s="723"/>
      <c r="BLG11" s="723"/>
      <c r="BLH11" s="723"/>
      <c r="BLI11" s="723"/>
      <c r="BLJ11" s="723"/>
      <c r="BLK11" s="723"/>
      <c r="BLL11" s="723"/>
      <c r="BLM11" s="723"/>
      <c r="BLN11" s="723"/>
      <c r="BLO11" s="723"/>
      <c r="BLP11" s="723"/>
      <c r="BLQ11" s="723"/>
      <c r="BLR11" s="723"/>
      <c r="BLS11" s="723"/>
      <c r="BLT11" s="723"/>
      <c r="BLU11" s="723"/>
      <c r="BLV11" s="723"/>
      <c r="BLW11" s="723"/>
      <c r="BLX11" s="723"/>
      <c r="BLY11" s="723"/>
      <c r="BLZ11" s="723"/>
      <c r="BMA11" s="723"/>
      <c r="BMB11" s="723"/>
      <c r="BMC11" s="723"/>
      <c r="BMD11" s="723"/>
      <c r="BME11" s="723"/>
      <c r="BMF11" s="723"/>
      <c r="BMG11" s="723"/>
      <c r="BMH11" s="723"/>
      <c r="BMI11" s="723"/>
      <c r="BMJ11" s="723"/>
      <c r="BMK11" s="723"/>
      <c r="BML11" s="723"/>
      <c r="BMM11" s="723"/>
      <c r="BMN11" s="723"/>
      <c r="BMO11" s="723"/>
      <c r="BMP11" s="723"/>
      <c r="BMQ11" s="723"/>
      <c r="BMR11" s="723"/>
      <c r="BMS11" s="723"/>
      <c r="BMT11" s="723"/>
      <c r="BMU11" s="723"/>
      <c r="BMV11" s="723"/>
      <c r="BMW11" s="723"/>
      <c r="BMX11" s="723"/>
      <c r="BMY11" s="723"/>
      <c r="BMZ11" s="723"/>
      <c r="BNA11" s="723"/>
      <c r="BNB11" s="723"/>
      <c r="BNC11" s="723"/>
      <c r="BND11" s="723"/>
      <c r="BNE11" s="723"/>
      <c r="BNF11" s="723"/>
      <c r="BNG11" s="723"/>
      <c r="BNH11" s="723"/>
      <c r="BNI11" s="723"/>
      <c r="BNJ11" s="723"/>
      <c r="BNK11" s="723"/>
      <c r="BNL11" s="723"/>
      <c r="BNM11" s="723"/>
      <c r="BNN11" s="723"/>
      <c r="BNO11" s="723"/>
      <c r="BNP11" s="723"/>
      <c r="BNQ11" s="723"/>
      <c r="BNR11" s="723"/>
      <c r="BNS11" s="723"/>
      <c r="BNT11" s="723"/>
      <c r="BNU11" s="723"/>
      <c r="BNV11" s="723"/>
      <c r="BNW11" s="723"/>
      <c r="BNX11" s="723"/>
      <c r="BNY11" s="723"/>
      <c r="BNZ11" s="723"/>
      <c r="BOA11" s="723"/>
      <c r="BOB11" s="723"/>
      <c r="BOC11" s="723"/>
      <c r="BOD11" s="723"/>
      <c r="BOE11" s="723"/>
      <c r="BOF11" s="723"/>
      <c r="BOG11" s="723"/>
      <c r="BOH11" s="723"/>
      <c r="BOI11" s="723"/>
      <c r="BOJ11" s="723"/>
      <c r="BOK11" s="723"/>
      <c r="BOL11" s="723"/>
      <c r="BOM11" s="723"/>
      <c r="BON11" s="723"/>
      <c r="BOO11" s="723"/>
      <c r="BOP11" s="723"/>
      <c r="BOQ11" s="723"/>
      <c r="BOR11" s="723"/>
      <c r="BOS11" s="723"/>
      <c r="BOT11" s="723"/>
      <c r="BOU11" s="723"/>
      <c r="BOV11" s="723"/>
      <c r="BOW11" s="723"/>
      <c r="BOX11" s="723"/>
      <c r="BOY11" s="723"/>
      <c r="BOZ11" s="723"/>
      <c r="BPA11" s="723"/>
      <c r="BPB11" s="723"/>
      <c r="BPC11" s="723"/>
      <c r="BPD11" s="723"/>
      <c r="BPE11" s="723"/>
      <c r="BPF11" s="723"/>
      <c r="BPG11" s="723"/>
      <c r="BPH11" s="723"/>
      <c r="BPI11" s="723"/>
      <c r="BPJ11" s="723"/>
      <c r="BPK11" s="723"/>
      <c r="BPL11" s="723"/>
      <c r="BPM11" s="723"/>
      <c r="BPN11" s="723"/>
      <c r="BPO11" s="723"/>
      <c r="BPP11" s="723"/>
      <c r="BPQ11" s="723"/>
      <c r="BPR11" s="723"/>
      <c r="BPS11" s="723"/>
      <c r="BPT11" s="723"/>
      <c r="BPU11" s="723"/>
      <c r="BPV11" s="723"/>
      <c r="BPW11" s="723"/>
      <c r="BPX11" s="723"/>
      <c r="BPY11" s="723"/>
      <c r="BPZ11" s="723"/>
      <c r="BQA11" s="723"/>
      <c r="BQB11" s="723"/>
      <c r="BQC11" s="723"/>
      <c r="BQD11" s="723"/>
      <c r="BQE11" s="723"/>
      <c r="BQF11" s="723"/>
      <c r="BQG11" s="723"/>
      <c r="BQH11" s="723"/>
      <c r="BQI11" s="723"/>
      <c r="BQJ11" s="723"/>
      <c r="BQK11" s="723"/>
      <c r="BQL11" s="723"/>
      <c r="BQM11" s="723"/>
      <c r="BQN11" s="723"/>
      <c r="BQO11" s="723"/>
      <c r="BQP11" s="723"/>
      <c r="BQQ11" s="723"/>
      <c r="BQR11" s="723"/>
      <c r="BQS11" s="723"/>
      <c r="BQT11" s="723"/>
      <c r="BQU11" s="723"/>
      <c r="BQV11" s="723"/>
      <c r="BQW11" s="723"/>
      <c r="BQX11" s="723"/>
      <c r="BQY11" s="723"/>
      <c r="BQZ11" s="723"/>
      <c r="BRA11" s="723"/>
      <c r="BRB11" s="723"/>
      <c r="BRC11" s="723"/>
      <c r="BRD11" s="723"/>
      <c r="BRE11" s="723"/>
      <c r="BRF11" s="723"/>
      <c r="BRG11" s="723"/>
      <c r="BRH11" s="723"/>
      <c r="BRI11" s="723"/>
      <c r="BRJ11" s="723"/>
      <c r="BRK11" s="723"/>
      <c r="BRL11" s="723"/>
      <c r="BRM11" s="723"/>
      <c r="BRN11" s="723"/>
      <c r="BRO11" s="723"/>
      <c r="BRP11" s="723"/>
      <c r="BRQ11" s="723"/>
      <c r="BRR11" s="723"/>
      <c r="BRS11" s="723"/>
      <c r="BRT11" s="723"/>
      <c r="BRU11" s="723"/>
      <c r="BRV11" s="723"/>
      <c r="BRW11" s="723"/>
      <c r="BRX11" s="723"/>
      <c r="BRY11" s="723"/>
      <c r="BRZ11" s="723"/>
      <c r="BSA11" s="723"/>
      <c r="BSB11" s="723"/>
      <c r="BSC11" s="723"/>
      <c r="BSD11" s="723"/>
      <c r="BSE11" s="723"/>
      <c r="BSF11" s="723"/>
      <c r="BSG11" s="723"/>
      <c r="BSH11" s="723"/>
      <c r="BSI11" s="723"/>
      <c r="BSJ11" s="723"/>
      <c r="BSK11" s="723"/>
      <c r="BSL11" s="723"/>
      <c r="BSM11" s="723"/>
      <c r="BSN11" s="723"/>
      <c r="BSO11" s="723"/>
      <c r="BSP11" s="723"/>
      <c r="BSQ11" s="723"/>
      <c r="BSR11" s="723"/>
      <c r="BSS11" s="723"/>
      <c r="BST11" s="723"/>
      <c r="BSU11" s="723"/>
      <c r="BSV11" s="723"/>
      <c r="BSW11" s="723"/>
      <c r="BSX11" s="723"/>
      <c r="BSY11" s="723"/>
      <c r="BSZ11" s="723"/>
      <c r="BTA11" s="723"/>
      <c r="BTB11" s="723"/>
      <c r="BTC11" s="723"/>
      <c r="BTD11" s="723"/>
      <c r="BTE11" s="723"/>
      <c r="BTF11" s="723"/>
      <c r="BTG11" s="723"/>
      <c r="BTH11" s="723"/>
      <c r="BTI11" s="723"/>
      <c r="BTJ11" s="723"/>
      <c r="BTK11" s="723"/>
      <c r="BTL11" s="723"/>
      <c r="BTM11" s="723"/>
      <c r="BTN11" s="723"/>
      <c r="BTO11" s="723"/>
      <c r="BTP11" s="723"/>
      <c r="BTQ11" s="723"/>
      <c r="BTR11" s="723"/>
      <c r="BTS11" s="723"/>
      <c r="BTT11" s="723"/>
      <c r="BTU11" s="723"/>
      <c r="BTV11" s="723"/>
      <c r="BTW11" s="723"/>
      <c r="BTX11" s="723"/>
      <c r="BTY11" s="723"/>
      <c r="BTZ11" s="723"/>
      <c r="BUA11" s="723"/>
      <c r="BUB11" s="723"/>
      <c r="BUC11" s="723"/>
      <c r="BUD11" s="723"/>
      <c r="BUE11" s="723"/>
      <c r="BUF11" s="723"/>
      <c r="BUG11" s="723"/>
      <c r="BUH11" s="723"/>
      <c r="BUI11" s="723"/>
      <c r="BUJ11" s="723"/>
      <c r="BUK11" s="723"/>
      <c r="BUL11" s="723"/>
      <c r="BUM11" s="723"/>
      <c r="BUN11" s="723"/>
      <c r="BUO11" s="723"/>
      <c r="BUP11" s="723"/>
      <c r="BUQ11" s="723"/>
      <c r="BUR11" s="723"/>
      <c r="BUS11" s="723"/>
      <c r="BUT11" s="723"/>
      <c r="BUU11" s="723"/>
      <c r="BUV11" s="723"/>
      <c r="BUW11" s="723"/>
      <c r="BUX11" s="723"/>
      <c r="BUY11" s="723"/>
      <c r="BUZ11" s="723"/>
      <c r="BVA11" s="723"/>
      <c r="BVB11" s="723"/>
      <c r="BVC11" s="723"/>
      <c r="BVD11" s="723"/>
      <c r="BVE11" s="723"/>
      <c r="BVF11" s="723"/>
      <c r="BVG11" s="723"/>
      <c r="BVH11" s="723"/>
      <c r="BVI11" s="723"/>
      <c r="BVJ11" s="723"/>
      <c r="BVK11" s="723"/>
      <c r="BVL11" s="723"/>
      <c r="BVM11" s="723"/>
      <c r="BVN11" s="723"/>
      <c r="BVO11" s="723"/>
      <c r="BVP11" s="723"/>
      <c r="BVQ11" s="723"/>
      <c r="BVR11" s="723"/>
      <c r="BVS11" s="723"/>
      <c r="BVT11" s="723"/>
      <c r="BVU11" s="723"/>
      <c r="BVV11" s="723"/>
      <c r="BVW11" s="723"/>
      <c r="BVX11" s="723"/>
      <c r="BVY11" s="723"/>
      <c r="BVZ11" s="723"/>
      <c r="BWA11" s="723"/>
      <c r="BWB11" s="723"/>
      <c r="BWC11" s="723"/>
      <c r="BWD11" s="723"/>
      <c r="BWE11" s="723"/>
      <c r="BWF11" s="723"/>
      <c r="BWG11" s="723"/>
      <c r="BWH11" s="723"/>
      <c r="BWI11" s="723"/>
      <c r="BWJ11" s="723"/>
      <c r="BWK11" s="723"/>
      <c r="BWL11" s="723"/>
      <c r="BWM11" s="723"/>
      <c r="BWN11" s="723"/>
      <c r="BWO11" s="723"/>
      <c r="BWP11" s="723"/>
      <c r="BWQ11" s="723"/>
      <c r="BWR11" s="723"/>
      <c r="BWS11" s="723"/>
      <c r="BWT11" s="723"/>
      <c r="BWU11" s="723"/>
      <c r="BWV11" s="723"/>
      <c r="BWW11" s="723"/>
      <c r="BWX11" s="723"/>
      <c r="BWY11" s="723"/>
      <c r="BWZ11" s="723"/>
      <c r="BXA11" s="723"/>
      <c r="BXB11" s="723"/>
      <c r="BXC11" s="723"/>
      <c r="BXD11" s="723"/>
      <c r="BXE11" s="723"/>
      <c r="BXF11" s="723"/>
      <c r="BXG11" s="723"/>
      <c r="BXH11" s="723"/>
      <c r="BXI11" s="723"/>
      <c r="BXJ11" s="723"/>
      <c r="BXK11" s="723"/>
      <c r="BXL11" s="723"/>
      <c r="BXM11" s="723"/>
      <c r="BXN11" s="723"/>
      <c r="BXO11" s="723"/>
      <c r="BXP11" s="723"/>
      <c r="BXQ11" s="723"/>
      <c r="BXR11" s="723"/>
      <c r="BXS11" s="723"/>
      <c r="BXT11" s="723"/>
      <c r="BXU11" s="723"/>
      <c r="BXV11" s="723"/>
      <c r="BXW11" s="723"/>
      <c r="BXX11" s="723"/>
      <c r="BXY11" s="723"/>
      <c r="BXZ11" s="723"/>
      <c r="BYA11" s="723"/>
      <c r="BYB11" s="723"/>
      <c r="BYC11" s="723"/>
      <c r="BYD11" s="723"/>
      <c r="BYE11" s="723"/>
      <c r="BYF11" s="723"/>
      <c r="BYG11" s="723"/>
      <c r="BYH11" s="723"/>
      <c r="BYI11" s="723"/>
      <c r="BYJ11" s="723"/>
      <c r="BYK11" s="723"/>
      <c r="BYL11" s="723"/>
      <c r="BYM11" s="723"/>
      <c r="BYN11" s="723"/>
      <c r="BYO11" s="723"/>
      <c r="BYP11" s="723"/>
      <c r="BYQ11" s="723"/>
      <c r="BYR11" s="723"/>
      <c r="BYS11" s="723"/>
      <c r="BYT11" s="723"/>
      <c r="BYU11" s="723"/>
      <c r="BYV11" s="723"/>
      <c r="BYW11" s="723"/>
      <c r="BYX11" s="723"/>
      <c r="BYY11" s="723"/>
      <c r="BYZ11" s="723"/>
      <c r="BZA11" s="723"/>
      <c r="BZB11" s="723"/>
      <c r="BZC11" s="723"/>
      <c r="BZD11" s="723"/>
      <c r="BZE11" s="723"/>
      <c r="BZF11" s="723"/>
      <c r="BZG11" s="723"/>
      <c r="BZH11" s="723"/>
      <c r="BZI11" s="723"/>
      <c r="BZJ11" s="723"/>
      <c r="BZK11" s="723"/>
      <c r="BZL11" s="723"/>
      <c r="BZM11" s="723"/>
      <c r="BZN11" s="723"/>
      <c r="BZO11" s="723"/>
      <c r="BZP11" s="723"/>
      <c r="BZQ11" s="723"/>
      <c r="BZR11" s="723"/>
      <c r="BZS11" s="723"/>
      <c r="BZT11" s="723"/>
      <c r="BZU11" s="723"/>
      <c r="BZV11" s="723"/>
      <c r="BZW11" s="723"/>
      <c r="BZX11" s="723"/>
      <c r="BZY11" s="723"/>
      <c r="BZZ11" s="723"/>
      <c r="CAA11" s="723"/>
      <c r="CAB11" s="723"/>
      <c r="CAC11" s="723"/>
      <c r="CAD11" s="723"/>
      <c r="CAE11" s="723"/>
      <c r="CAF11" s="723"/>
      <c r="CAG11" s="723"/>
      <c r="CAH11" s="723"/>
      <c r="CAI11" s="723"/>
      <c r="CAJ11" s="723"/>
      <c r="CAK11" s="723"/>
      <c r="CAL11" s="723"/>
      <c r="CAM11" s="723"/>
      <c r="CAN11" s="723"/>
      <c r="CAO11" s="723"/>
      <c r="CAP11" s="723"/>
      <c r="CAQ11" s="723"/>
      <c r="CAR11" s="723"/>
      <c r="CAS11" s="723"/>
      <c r="CAT11" s="723"/>
      <c r="CAU11" s="723"/>
      <c r="CAV11" s="723"/>
      <c r="CAW11" s="723"/>
      <c r="CAX11" s="723"/>
      <c r="CAY11" s="723"/>
      <c r="CAZ11" s="723"/>
      <c r="CBA11" s="723"/>
      <c r="CBB11" s="723"/>
      <c r="CBC11" s="723"/>
      <c r="CBD11" s="723"/>
      <c r="CBE11" s="723"/>
      <c r="CBF11" s="723"/>
      <c r="CBG11" s="723"/>
      <c r="CBH11" s="723"/>
      <c r="CBI11" s="723"/>
      <c r="CBJ11" s="723"/>
      <c r="CBK11" s="723"/>
      <c r="CBL11" s="723"/>
      <c r="CBM11" s="723"/>
      <c r="CBN11" s="723"/>
      <c r="CBO11" s="723"/>
      <c r="CBP11" s="723"/>
      <c r="CBQ11" s="723"/>
      <c r="CBR11" s="723"/>
      <c r="CBS11" s="723"/>
      <c r="CBT11" s="723"/>
      <c r="CBU11" s="723"/>
      <c r="CBV11" s="723"/>
      <c r="CBW11" s="723"/>
      <c r="CBX11" s="723"/>
      <c r="CBY11" s="723"/>
      <c r="CBZ11" s="723"/>
      <c r="CCA11" s="723"/>
      <c r="CCB11" s="723"/>
      <c r="CCC11" s="723"/>
      <c r="CCD11" s="723"/>
      <c r="CCE11" s="723"/>
      <c r="CCF11" s="723"/>
      <c r="CCG11" s="723"/>
      <c r="CCH11" s="723"/>
      <c r="CCI11" s="723"/>
      <c r="CCJ11" s="723"/>
      <c r="CCK11" s="723"/>
      <c r="CCL11" s="723"/>
      <c r="CCM11" s="723"/>
      <c r="CCN11" s="723"/>
      <c r="CCO11" s="723"/>
      <c r="CCP11" s="723"/>
      <c r="CCQ11" s="723"/>
      <c r="CCR11" s="723"/>
      <c r="CCS11" s="723"/>
      <c r="CCT11" s="723"/>
      <c r="CCU11" s="723"/>
      <c r="CCV11" s="723"/>
      <c r="CCW11" s="723"/>
      <c r="CCX11" s="723"/>
      <c r="CCY11" s="723"/>
      <c r="CCZ11" s="723"/>
      <c r="CDA11" s="723"/>
      <c r="CDB11" s="723"/>
      <c r="CDC11" s="723"/>
      <c r="CDD11" s="723"/>
      <c r="CDE11" s="723"/>
      <c r="CDF11" s="723"/>
      <c r="CDG11" s="723"/>
      <c r="CDH11" s="723"/>
      <c r="CDI11" s="723"/>
      <c r="CDJ11" s="723"/>
      <c r="CDK11" s="723"/>
      <c r="CDL11" s="723"/>
      <c r="CDM11" s="723"/>
      <c r="CDN11" s="723"/>
      <c r="CDO11" s="723"/>
      <c r="CDP11" s="723"/>
      <c r="CDQ11" s="723"/>
      <c r="CDR11" s="723"/>
      <c r="CDS11" s="723"/>
      <c r="CDT11" s="723"/>
      <c r="CDU11" s="723"/>
      <c r="CDV11" s="723"/>
      <c r="CDW11" s="723"/>
      <c r="CDX11" s="723"/>
      <c r="CDY11" s="723"/>
      <c r="CDZ11" s="723"/>
      <c r="CEA11" s="723"/>
      <c r="CEB11" s="723"/>
      <c r="CEC11" s="723"/>
      <c r="CED11" s="723"/>
      <c r="CEE11" s="723"/>
      <c r="CEF11" s="723"/>
      <c r="CEG11" s="723"/>
      <c r="CEH11" s="723"/>
      <c r="CEI11" s="723"/>
      <c r="CEJ11" s="723"/>
      <c r="CEK11" s="723"/>
      <c r="CEL11" s="723"/>
      <c r="CEM11" s="723"/>
      <c r="CEN11" s="723"/>
      <c r="CEO11" s="723"/>
      <c r="CEP11" s="723"/>
      <c r="CEQ11" s="723"/>
      <c r="CER11" s="723"/>
      <c r="CES11" s="723"/>
      <c r="CET11" s="723"/>
      <c r="CEU11" s="723"/>
      <c r="CEV11" s="723"/>
      <c r="CEW11" s="723"/>
      <c r="CEX11" s="723"/>
      <c r="CEY11" s="723"/>
      <c r="CEZ11" s="723"/>
      <c r="CFA11" s="723"/>
      <c r="CFB11" s="723"/>
      <c r="CFC11" s="723"/>
      <c r="CFD11" s="723"/>
      <c r="CFE11" s="723"/>
      <c r="CFF11" s="723"/>
      <c r="CFG11" s="723"/>
      <c r="CFH11" s="723"/>
      <c r="CFI11" s="723"/>
      <c r="CFJ11" s="723"/>
      <c r="CFK11" s="723"/>
      <c r="CFL11" s="723"/>
      <c r="CFM11" s="723"/>
      <c r="CFN11" s="723"/>
      <c r="CFO11" s="723"/>
      <c r="CFP11" s="723"/>
      <c r="CFQ11" s="723"/>
      <c r="CFR11" s="723"/>
      <c r="CFS11" s="723"/>
      <c r="CFT11" s="723"/>
      <c r="CFU11" s="723"/>
      <c r="CFV11" s="723"/>
      <c r="CFW11" s="723"/>
      <c r="CFX11" s="723"/>
      <c r="CFY11" s="723"/>
      <c r="CFZ11" s="723"/>
      <c r="CGA11" s="723"/>
      <c r="CGB11" s="723"/>
      <c r="CGC11" s="723"/>
      <c r="CGD11" s="723"/>
      <c r="CGE11" s="723"/>
      <c r="CGF11" s="723"/>
      <c r="CGG11" s="723"/>
      <c r="CGH11" s="723"/>
      <c r="CGI11" s="723"/>
      <c r="CGJ11" s="723"/>
      <c r="CGK11" s="723"/>
      <c r="CGL11" s="723"/>
      <c r="CGM11" s="723"/>
      <c r="CGN11" s="723"/>
      <c r="CGO11" s="723"/>
      <c r="CGP11" s="723"/>
      <c r="CGQ11" s="723"/>
      <c r="CGR11" s="723"/>
      <c r="CGS11" s="723"/>
      <c r="CGT11" s="723"/>
      <c r="CGU11" s="723"/>
      <c r="CGV11" s="723"/>
      <c r="CGW11" s="723"/>
      <c r="CGX11" s="723"/>
      <c r="CGY11" s="723"/>
      <c r="CGZ11" s="723"/>
      <c r="CHA11" s="723"/>
      <c r="CHB11" s="723"/>
      <c r="CHC11" s="723"/>
      <c r="CHD11" s="723"/>
      <c r="CHE11" s="723"/>
      <c r="CHF11" s="723"/>
      <c r="CHG11" s="723"/>
      <c r="CHH11" s="723"/>
      <c r="CHI11" s="723"/>
      <c r="CHJ11" s="723"/>
      <c r="CHK11" s="723"/>
      <c r="CHL11" s="723"/>
      <c r="CHM11" s="723"/>
      <c r="CHN11" s="723"/>
      <c r="CHO11" s="723"/>
      <c r="CHP11" s="723"/>
      <c r="CHQ11" s="723"/>
      <c r="CHR11" s="723"/>
      <c r="CHS11" s="723"/>
      <c r="CHT11" s="723"/>
      <c r="CHU11" s="723"/>
      <c r="CHV11" s="723"/>
      <c r="CHW11" s="723"/>
      <c r="CHX11" s="723"/>
      <c r="CHY11" s="723"/>
      <c r="CHZ11" s="723"/>
      <c r="CIA11" s="723"/>
      <c r="CIB11" s="723"/>
      <c r="CIC11" s="723"/>
      <c r="CID11" s="723"/>
      <c r="CIE11" s="723"/>
      <c r="CIF11" s="723"/>
      <c r="CIG11" s="723"/>
      <c r="CIH11" s="723"/>
      <c r="CII11" s="723"/>
      <c r="CIJ11" s="723"/>
      <c r="CIK11" s="723"/>
      <c r="CIL11" s="723"/>
      <c r="CIM11" s="723"/>
      <c r="CIN11" s="723"/>
      <c r="CIO11" s="723"/>
      <c r="CIP11" s="723"/>
      <c r="CIQ11" s="723"/>
      <c r="CIR11" s="723"/>
      <c r="CIS11" s="723"/>
      <c r="CIT11" s="723"/>
      <c r="CIU11" s="723"/>
      <c r="CIV11" s="723"/>
      <c r="CIW11" s="723"/>
      <c r="CIX11" s="723"/>
      <c r="CIY11" s="723"/>
      <c r="CIZ11" s="723"/>
      <c r="CJA11" s="723"/>
      <c r="CJB11" s="723"/>
      <c r="CJC11" s="723"/>
      <c r="CJD11" s="723"/>
      <c r="CJE11" s="723"/>
      <c r="CJF11" s="723"/>
      <c r="CJG11" s="723"/>
      <c r="CJH11" s="723"/>
      <c r="CJI11" s="723"/>
      <c r="CJJ11" s="723"/>
      <c r="CJK11" s="723"/>
      <c r="CJL11" s="723"/>
      <c r="CJM11" s="723"/>
      <c r="CJN11" s="723"/>
      <c r="CJO11" s="723"/>
      <c r="CJP11" s="723"/>
      <c r="CJQ11" s="723"/>
      <c r="CJR11" s="723"/>
      <c r="CJS11" s="723"/>
      <c r="CJT11" s="723"/>
      <c r="CJU11" s="723"/>
      <c r="CJV11" s="723"/>
      <c r="CJW11" s="723"/>
      <c r="CJX11" s="723"/>
      <c r="CJY11" s="723"/>
      <c r="CJZ11" s="723"/>
      <c r="CKA11" s="723"/>
      <c r="CKB11" s="723"/>
      <c r="CKC11" s="723"/>
      <c r="CKD11" s="723"/>
      <c r="CKE11" s="723"/>
      <c r="CKF11" s="723"/>
      <c r="CKG11" s="723"/>
      <c r="CKH11" s="723"/>
      <c r="CKI11" s="723"/>
      <c r="CKJ11" s="723"/>
      <c r="CKK11" s="723"/>
      <c r="CKL11" s="723"/>
      <c r="CKM11" s="723"/>
      <c r="CKN11" s="723"/>
      <c r="CKO11" s="723"/>
      <c r="CKP11" s="723"/>
      <c r="CKQ11" s="723"/>
      <c r="CKR11" s="723"/>
      <c r="CKS11" s="723"/>
      <c r="CKT11" s="723"/>
      <c r="CKU11" s="723"/>
      <c r="CKV11" s="723"/>
      <c r="CKW11" s="723"/>
      <c r="CKX11" s="723"/>
      <c r="CKY11" s="723"/>
      <c r="CKZ11" s="723"/>
      <c r="CLA11" s="723"/>
      <c r="CLB11" s="723"/>
      <c r="CLC11" s="723"/>
      <c r="CLD11" s="723"/>
      <c r="CLE11" s="723"/>
      <c r="CLF11" s="723"/>
      <c r="CLG11" s="723"/>
      <c r="CLH11" s="723"/>
      <c r="CLI11" s="723"/>
      <c r="CLJ11" s="723"/>
      <c r="CLK11" s="723"/>
      <c r="CLL11" s="723"/>
      <c r="CLM11" s="723"/>
      <c r="CLN11" s="723"/>
      <c r="CLO11" s="723"/>
      <c r="CLP11" s="723"/>
      <c r="CLQ11" s="723"/>
      <c r="CLR11" s="723"/>
      <c r="CLS11" s="723"/>
      <c r="CLT11" s="723"/>
      <c r="CLU11" s="723"/>
      <c r="CLV11" s="723"/>
      <c r="CLW11" s="723"/>
      <c r="CLX11" s="723"/>
      <c r="CLY11" s="723"/>
      <c r="CLZ11" s="723"/>
      <c r="CMA11" s="723"/>
      <c r="CMB11" s="723"/>
      <c r="CMC11" s="723"/>
      <c r="CMD11" s="723"/>
      <c r="CME11" s="723"/>
      <c r="CMF11" s="723"/>
      <c r="CMG11" s="723"/>
      <c r="CMH11" s="723"/>
      <c r="CMI11" s="723"/>
      <c r="CMJ11" s="723"/>
      <c r="CMK11" s="723"/>
      <c r="CML11" s="723"/>
      <c r="CMM11" s="723"/>
      <c r="CMN11" s="723"/>
      <c r="CMO11" s="723"/>
      <c r="CMP11" s="723"/>
      <c r="CMQ11" s="723"/>
      <c r="CMR11" s="723"/>
      <c r="CMS11" s="723"/>
      <c r="CMT11" s="723"/>
      <c r="CMU11" s="723"/>
      <c r="CMV11" s="723"/>
      <c r="CMW11" s="723"/>
      <c r="CMX11" s="723"/>
      <c r="CMY11" s="723"/>
      <c r="CMZ11" s="723"/>
      <c r="CNA11" s="723"/>
      <c r="CNB11" s="723"/>
      <c r="CNC11" s="723"/>
      <c r="CND11" s="723"/>
      <c r="CNE11" s="723"/>
      <c r="CNF11" s="723"/>
      <c r="CNG11" s="723"/>
      <c r="CNH11" s="723"/>
      <c r="CNI11" s="723"/>
      <c r="CNJ11" s="723"/>
      <c r="CNK11" s="723"/>
      <c r="CNL11" s="723"/>
      <c r="CNM11" s="723"/>
      <c r="CNN11" s="723"/>
      <c r="CNO11" s="723"/>
      <c r="CNP11" s="723"/>
      <c r="CNQ11" s="723"/>
      <c r="CNR11" s="723"/>
      <c r="CNS11" s="723"/>
      <c r="CNT11" s="723"/>
      <c r="CNU11" s="723"/>
      <c r="CNV11" s="723"/>
      <c r="CNW11" s="723"/>
      <c r="CNX11" s="723"/>
      <c r="CNY11" s="723"/>
      <c r="CNZ11" s="723"/>
      <c r="COA11" s="723"/>
      <c r="COB11" s="723"/>
      <c r="COC11" s="723"/>
      <c r="COD11" s="723"/>
      <c r="COE11" s="723"/>
      <c r="COF11" s="723"/>
      <c r="COG11" s="723"/>
      <c r="COH11" s="723"/>
      <c r="COI11" s="723"/>
      <c r="COJ11" s="723"/>
      <c r="COK11" s="723"/>
      <c r="COL11" s="723"/>
      <c r="COM11" s="723"/>
      <c r="CON11" s="723"/>
      <c r="COO11" s="723"/>
      <c r="COP11" s="723"/>
      <c r="COQ11" s="723"/>
      <c r="COR11" s="723"/>
      <c r="COS11" s="723"/>
      <c r="COT11" s="723"/>
      <c r="COU11" s="723"/>
      <c r="COV11" s="723"/>
      <c r="COW11" s="723"/>
      <c r="COX11" s="723"/>
      <c r="COY11" s="723"/>
      <c r="COZ11" s="723"/>
      <c r="CPA11" s="723"/>
      <c r="CPB11" s="723"/>
      <c r="CPC11" s="723"/>
      <c r="CPD11" s="723"/>
      <c r="CPE11" s="723"/>
      <c r="CPF11" s="723"/>
      <c r="CPG11" s="723"/>
      <c r="CPH11" s="723"/>
      <c r="CPI11" s="723"/>
      <c r="CPJ11" s="723"/>
      <c r="CPK11" s="723"/>
      <c r="CPL11" s="723"/>
      <c r="CPM11" s="723"/>
      <c r="CPN11" s="723"/>
      <c r="CPO11" s="723"/>
      <c r="CPP11" s="723"/>
      <c r="CPQ11" s="723"/>
      <c r="CPR11" s="723"/>
      <c r="CPS11" s="723"/>
      <c r="CPT11" s="723"/>
      <c r="CPU11" s="723"/>
      <c r="CPV11" s="723"/>
      <c r="CPW11" s="723"/>
      <c r="CPX11" s="723"/>
      <c r="CPY11" s="723"/>
      <c r="CPZ11" s="723"/>
      <c r="CQA11" s="723"/>
      <c r="CQB11" s="723"/>
      <c r="CQC11" s="723"/>
      <c r="CQD11" s="723"/>
      <c r="CQE11" s="723"/>
      <c r="CQF11" s="723"/>
      <c r="CQG11" s="723"/>
      <c r="CQH11" s="723"/>
      <c r="CQI11" s="723"/>
      <c r="CQJ11" s="723"/>
      <c r="CQK11" s="723"/>
      <c r="CQL11" s="723"/>
      <c r="CQM11" s="723"/>
      <c r="CQN11" s="723"/>
      <c r="CQO11" s="723"/>
      <c r="CQP11" s="723"/>
      <c r="CQQ11" s="723"/>
      <c r="CQR11" s="723"/>
      <c r="CQS11" s="723"/>
      <c r="CQT11" s="723"/>
      <c r="CQU11" s="723"/>
      <c r="CQV11" s="723"/>
      <c r="CQW11" s="723"/>
      <c r="CQX11" s="723"/>
      <c r="CQY11" s="723"/>
      <c r="CQZ11" s="723"/>
      <c r="CRA11" s="723"/>
      <c r="CRB11" s="723"/>
      <c r="CRC11" s="723"/>
      <c r="CRD11" s="723"/>
      <c r="CRE11" s="723"/>
      <c r="CRF11" s="723"/>
      <c r="CRG11" s="723"/>
      <c r="CRH11" s="723"/>
      <c r="CRI11" s="723"/>
      <c r="CRJ11" s="723"/>
      <c r="CRK11" s="723"/>
      <c r="CRL11" s="723"/>
      <c r="CRM11" s="723"/>
      <c r="CRN11" s="723"/>
      <c r="CRO11" s="723"/>
      <c r="CRP11" s="723"/>
      <c r="CRQ11" s="723"/>
      <c r="CRR11" s="723"/>
      <c r="CRS11" s="723"/>
      <c r="CRT11" s="723"/>
      <c r="CRU11" s="723"/>
      <c r="CRV11" s="723"/>
      <c r="CRW11" s="723"/>
      <c r="CRX11" s="723"/>
      <c r="CRY11" s="723"/>
      <c r="CRZ11" s="723"/>
      <c r="CSA11" s="723"/>
      <c r="CSB11" s="723"/>
      <c r="CSC11" s="723"/>
      <c r="CSD11" s="723"/>
      <c r="CSE11" s="723"/>
      <c r="CSF11" s="723"/>
      <c r="CSG11" s="723"/>
      <c r="CSH11" s="723"/>
      <c r="CSI11" s="723"/>
      <c r="CSJ11" s="723"/>
      <c r="CSK11" s="723"/>
      <c r="CSL11" s="723"/>
      <c r="CSM11" s="723"/>
      <c r="CSN11" s="723"/>
      <c r="CSO11" s="723"/>
      <c r="CSP11" s="723"/>
      <c r="CSQ11" s="723"/>
      <c r="CSR11" s="723"/>
      <c r="CSS11" s="723"/>
      <c r="CST11" s="723"/>
      <c r="CSU11" s="723"/>
      <c r="CSV11" s="723"/>
      <c r="CSW11" s="723"/>
      <c r="CSX11" s="723"/>
      <c r="CSY11" s="723"/>
      <c r="CSZ11" s="723"/>
      <c r="CTA11" s="723"/>
      <c r="CTB11" s="723"/>
      <c r="CTC11" s="723"/>
      <c r="CTD11" s="723"/>
      <c r="CTE11" s="723"/>
      <c r="CTF11" s="723"/>
      <c r="CTG11" s="723"/>
      <c r="CTH11" s="723"/>
      <c r="CTI11" s="723"/>
      <c r="CTJ11" s="723"/>
      <c r="CTK11" s="723"/>
      <c r="CTL11" s="723"/>
      <c r="CTM11" s="723"/>
      <c r="CTN11" s="723"/>
      <c r="CTO11" s="723"/>
      <c r="CTP11" s="723"/>
      <c r="CTQ11" s="723"/>
      <c r="CTR11" s="723"/>
      <c r="CTS11" s="723"/>
      <c r="CTT11" s="723"/>
      <c r="CTU11" s="723"/>
      <c r="CTV11" s="723"/>
      <c r="CTW11" s="723"/>
      <c r="CTX11" s="723"/>
      <c r="CTY11" s="723"/>
      <c r="CTZ11" s="723"/>
      <c r="CUA11" s="723"/>
      <c r="CUB11" s="723"/>
      <c r="CUC11" s="723"/>
      <c r="CUD11" s="723"/>
      <c r="CUE11" s="723"/>
      <c r="CUF11" s="723"/>
      <c r="CUG11" s="723"/>
      <c r="CUH11" s="723"/>
      <c r="CUI11" s="723"/>
      <c r="CUJ11" s="723"/>
      <c r="CUK11" s="723"/>
      <c r="CUL11" s="723"/>
      <c r="CUM11" s="723"/>
      <c r="CUN11" s="723"/>
      <c r="CUO11" s="723"/>
      <c r="CUP11" s="723"/>
      <c r="CUQ11" s="723"/>
      <c r="CUR11" s="723"/>
      <c r="CUS11" s="723"/>
      <c r="CUT11" s="723"/>
      <c r="CUU11" s="723"/>
      <c r="CUV11" s="723"/>
      <c r="CUW11" s="723"/>
      <c r="CUX11" s="723"/>
      <c r="CUY11" s="723"/>
      <c r="CUZ11" s="723"/>
      <c r="CVA11" s="723"/>
      <c r="CVB11" s="723"/>
      <c r="CVC11" s="723"/>
      <c r="CVD11" s="723"/>
      <c r="CVE11" s="723"/>
      <c r="CVF11" s="723"/>
      <c r="CVG11" s="723"/>
      <c r="CVH11" s="723"/>
      <c r="CVI11" s="723"/>
      <c r="CVJ11" s="723"/>
      <c r="CVK11" s="723"/>
      <c r="CVL11" s="723"/>
      <c r="CVM11" s="723"/>
      <c r="CVN11" s="723"/>
      <c r="CVO11" s="723"/>
      <c r="CVP11" s="723"/>
      <c r="CVQ11" s="723"/>
      <c r="CVR11" s="723"/>
      <c r="CVS11" s="723"/>
      <c r="CVT11" s="723"/>
      <c r="CVU11" s="723"/>
      <c r="CVV11" s="723"/>
      <c r="CVW11" s="723"/>
      <c r="CVX11" s="723"/>
      <c r="CVY11" s="723"/>
      <c r="CVZ11" s="723"/>
      <c r="CWA11" s="723"/>
      <c r="CWB11" s="723"/>
      <c r="CWC11" s="723"/>
      <c r="CWD11" s="723"/>
      <c r="CWE11" s="723"/>
      <c r="CWF11" s="723"/>
      <c r="CWG11" s="723"/>
      <c r="CWH11" s="723"/>
      <c r="CWI11" s="723"/>
      <c r="CWJ11" s="723"/>
      <c r="CWK11" s="723"/>
      <c r="CWL11" s="723"/>
      <c r="CWM11" s="723"/>
      <c r="CWN11" s="723"/>
      <c r="CWO11" s="723"/>
      <c r="CWP11" s="723"/>
      <c r="CWQ11" s="723"/>
      <c r="CWR11" s="723"/>
      <c r="CWS11" s="723"/>
      <c r="CWT11" s="723"/>
      <c r="CWU11" s="723"/>
      <c r="CWV11" s="723"/>
      <c r="CWW11" s="723"/>
      <c r="CWX11" s="723"/>
      <c r="CWY11" s="723"/>
      <c r="CWZ11" s="723"/>
      <c r="CXA11" s="723"/>
      <c r="CXB11" s="723"/>
      <c r="CXC11" s="723"/>
      <c r="CXD11" s="723"/>
      <c r="CXE11" s="723"/>
      <c r="CXF11" s="723"/>
      <c r="CXG11" s="723"/>
      <c r="CXH11" s="723"/>
      <c r="CXI11" s="723"/>
      <c r="CXJ11" s="723"/>
      <c r="CXK11" s="723"/>
      <c r="CXL11" s="723"/>
      <c r="CXM11" s="723"/>
      <c r="CXN11" s="723"/>
      <c r="CXO11" s="723"/>
      <c r="CXP11" s="723"/>
      <c r="CXQ11" s="723"/>
      <c r="CXR11" s="723"/>
      <c r="CXS11" s="723"/>
      <c r="CXT11" s="723"/>
      <c r="CXU11" s="723"/>
      <c r="CXV11" s="723"/>
      <c r="CXW11" s="723"/>
      <c r="CXX11" s="723"/>
      <c r="CXY11" s="723"/>
      <c r="CXZ11" s="723"/>
      <c r="CYA11" s="723"/>
      <c r="CYB11" s="723"/>
      <c r="CYC11" s="723"/>
      <c r="CYD11" s="723"/>
      <c r="CYE11" s="723"/>
      <c r="CYF11" s="723"/>
      <c r="CYG11" s="723"/>
      <c r="CYH11" s="723"/>
      <c r="CYI11" s="723"/>
      <c r="CYJ11" s="723"/>
      <c r="CYK11" s="723"/>
      <c r="CYL11" s="723"/>
      <c r="CYM11" s="723"/>
      <c r="CYN11" s="723"/>
      <c r="CYO11" s="723"/>
      <c r="CYP11" s="723"/>
      <c r="CYQ11" s="723"/>
      <c r="CYR11" s="723"/>
      <c r="CYS11" s="723"/>
      <c r="CYT11" s="723"/>
      <c r="CYU11" s="723"/>
      <c r="CYV11" s="723"/>
      <c r="CYW11" s="723"/>
      <c r="CYX11" s="723"/>
      <c r="CYY11" s="723"/>
      <c r="CYZ11" s="723"/>
      <c r="CZA11" s="723"/>
      <c r="CZB11" s="723"/>
      <c r="CZC11" s="723"/>
      <c r="CZD11" s="723"/>
      <c r="CZE11" s="723"/>
      <c r="CZF11" s="723"/>
      <c r="CZG11" s="723"/>
      <c r="CZH11" s="723"/>
      <c r="CZI11" s="723"/>
      <c r="CZJ11" s="723"/>
      <c r="CZK11" s="723"/>
      <c r="CZL11" s="723"/>
      <c r="CZM11" s="723"/>
      <c r="CZN11" s="723"/>
      <c r="CZO11" s="723"/>
      <c r="CZP11" s="723"/>
      <c r="CZQ11" s="723"/>
      <c r="CZR11" s="723"/>
      <c r="CZS11" s="723"/>
      <c r="CZT11" s="723"/>
      <c r="CZU11" s="723"/>
      <c r="CZV11" s="723"/>
      <c r="CZW11" s="723"/>
      <c r="CZX11" s="723"/>
      <c r="CZY11" s="723"/>
      <c r="CZZ11" s="723"/>
      <c r="DAA11" s="723"/>
      <c r="DAB11" s="723"/>
      <c r="DAC11" s="723"/>
      <c r="DAD11" s="723"/>
      <c r="DAE11" s="723"/>
      <c r="DAF11" s="723"/>
      <c r="DAG11" s="723"/>
      <c r="DAH11" s="723"/>
      <c r="DAI11" s="723"/>
      <c r="DAJ11" s="723"/>
      <c r="DAK11" s="723"/>
      <c r="DAL11" s="723"/>
      <c r="DAM11" s="723"/>
      <c r="DAN11" s="723"/>
      <c r="DAO11" s="723"/>
      <c r="DAP11" s="723"/>
      <c r="DAQ11" s="723"/>
      <c r="DAR11" s="723"/>
      <c r="DAS11" s="723"/>
      <c r="DAT11" s="723"/>
      <c r="DAU11" s="723"/>
      <c r="DAV11" s="723"/>
      <c r="DAW11" s="723"/>
      <c r="DAX11" s="723"/>
      <c r="DAY11" s="723"/>
      <c r="DAZ11" s="723"/>
      <c r="DBA11" s="723"/>
      <c r="DBB11" s="723"/>
      <c r="DBC11" s="723"/>
      <c r="DBD11" s="723"/>
      <c r="DBE11" s="723"/>
      <c r="DBF11" s="723"/>
      <c r="DBG11" s="723"/>
      <c r="DBH11" s="723"/>
      <c r="DBI11" s="723"/>
      <c r="DBJ11" s="723"/>
      <c r="DBK11" s="723"/>
      <c r="DBL11" s="723"/>
      <c r="DBM11" s="723"/>
      <c r="DBN11" s="723"/>
      <c r="DBO11" s="723"/>
      <c r="DBP11" s="723"/>
      <c r="DBQ11" s="723"/>
      <c r="DBR11" s="723"/>
      <c r="DBS11" s="723"/>
      <c r="DBT11" s="723"/>
      <c r="DBU11" s="723"/>
      <c r="DBV11" s="723"/>
      <c r="DBW11" s="723"/>
      <c r="DBX11" s="723"/>
      <c r="DBY11" s="723"/>
      <c r="DBZ11" s="723"/>
      <c r="DCA11" s="723"/>
      <c r="DCB11" s="723"/>
      <c r="DCC11" s="723"/>
      <c r="DCD11" s="723"/>
      <c r="DCE11" s="723"/>
      <c r="DCF11" s="723"/>
      <c r="DCG11" s="723"/>
      <c r="DCH11" s="723"/>
      <c r="DCI11" s="723"/>
      <c r="DCJ11" s="723"/>
      <c r="DCK11" s="723"/>
      <c r="DCL11" s="723"/>
      <c r="DCM11" s="723"/>
      <c r="DCN11" s="723"/>
      <c r="DCO11" s="723"/>
      <c r="DCP11" s="723"/>
      <c r="DCQ11" s="723"/>
      <c r="DCR11" s="723"/>
      <c r="DCS11" s="723"/>
      <c r="DCT11" s="723"/>
      <c r="DCU11" s="723"/>
      <c r="DCV11" s="723"/>
      <c r="DCW11" s="723"/>
      <c r="DCX11" s="723"/>
      <c r="DCY11" s="723"/>
      <c r="DCZ11" s="723"/>
      <c r="DDA11" s="723"/>
      <c r="DDB11" s="723"/>
      <c r="DDC11" s="723"/>
      <c r="DDD11" s="723"/>
      <c r="DDE11" s="723"/>
      <c r="DDF11" s="723"/>
      <c r="DDG11" s="723"/>
      <c r="DDH11" s="723"/>
      <c r="DDI11" s="723"/>
      <c r="DDJ11" s="723"/>
      <c r="DDK11" s="723"/>
      <c r="DDL11" s="723"/>
      <c r="DDM11" s="723"/>
      <c r="DDN11" s="723"/>
      <c r="DDO11" s="723"/>
      <c r="DDP11" s="723"/>
      <c r="DDQ11" s="723"/>
      <c r="DDR11" s="723"/>
      <c r="DDS11" s="723"/>
      <c r="DDT11" s="723"/>
      <c r="DDU11" s="723"/>
      <c r="DDV11" s="723"/>
      <c r="DDW11" s="723"/>
      <c r="DDX11" s="723"/>
      <c r="DDY11" s="723"/>
      <c r="DDZ11" s="723"/>
      <c r="DEA11" s="723"/>
      <c r="DEB11" s="723"/>
      <c r="DEC11" s="723"/>
      <c r="DED11" s="723"/>
      <c r="DEE11" s="723"/>
      <c r="DEF11" s="723"/>
      <c r="DEG11" s="723"/>
      <c r="DEH11" s="723"/>
      <c r="DEI11" s="723"/>
      <c r="DEJ11" s="723"/>
      <c r="DEK11" s="723"/>
      <c r="DEL11" s="723"/>
      <c r="DEM11" s="723"/>
      <c r="DEN11" s="723"/>
      <c r="DEO11" s="723"/>
      <c r="DEP11" s="723"/>
      <c r="DEQ11" s="723"/>
      <c r="DER11" s="723"/>
      <c r="DES11" s="723"/>
      <c r="DET11" s="723"/>
      <c r="DEU11" s="723"/>
      <c r="DEV11" s="723"/>
      <c r="DEW11" s="723"/>
      <c r="DEX11" s="723"/>
      <c r="DEY11" s="723"/>
      <c r="DEZ11" s="723"/>
      <c r="DFA11" s="723"/>
      <c r="DFB11" s="723"/>
      <c r="DFC11" s="723"/>
      <c r="DFD11" s="723"/>
      <c r="DFE11" s="723"/>
      <c r="DFF11" s="723"/>
      <c r="DFG11" s="723"/>
      <c r="DFH11" s="723"/>
      <c r="DFI11" s="723"/>
      <c r="DFJ11" s="723"/>
      <c r="DFK11" s="723"/>
      <c r="DFL11" s="723"/>
      <c r="DFM11" s="723"/>
      <c r="DFN11" s="723"/>
      <c r="DFO11" s="723"/>
      <c r="DFP11" s="723"/>
      <c r="DFQ11" s="723"/>
      <c r="DFR11" s="723"/>
      <c r="DFS11" s="723"/>
      <c r="DFT11" s="723"/>
      <c r="DFU11" s="723"/>
      <c r="DFV11" s="723"/>
      <c r="DFW11" s="723"/>
      <c r="DFX11" s="723"/>
      <c r="DFY11" s="723"/>
      <c r="DFZ11" s="723"/>
      <c r="DGA11" s="723"/>
      <c r="DGB11" s="723"/>
      <c r="DGC11" s="723"/>
      <c r="DGD11" s="723"/>
      <c r="DGE11" s="723"/>
      <c r="DGF11" s="723"/>
      <c r="DGG11" s="723"/>
      <c r="DGH11" s="723"/>
      <c r="DGI11" s="723"/>
      <c r="DGJ11" s="723"/>
      <c r="DGK11" s="723"/>
      <c r="DGL11" s="723"/>
      <c r="DGM11" s="723"/>
      <c r="DGN11" s="723"/>
      <c r="DGO11" s="723"/>
      <c r="DGP11" s="723"/>
      <c r="DGQ11" s="723"/>
      <c r="DGR11" s="723"/>
      <c r="DGS11" s="723"/>
      <c r="DGT11" s="723"/>
      <c r="DGU11" s="723"/>
      <c r="DGV11" s="723"/>
      <c r="DGW11" s="723"/>
      <c r="DGX11" s="723"/>
      <c r="DGY11" s="723"/>
      <c r="DGZ11" s="723"/>
      <c r="DHA11" s="723"/>
      <c r="DHB11" s="723"/>
      <c r="DHC11" s="723"/>
      <c r="DHD11" s="723"/>
      <c r="DHE11" s="723"/>
      <c r="DHF11" s="723"/>
      <c r="DHG11" s="723"/>
      <c r="DHH11" s="723"/>
      <c r="DHI11" s="723"/>
      <c r="DHJ11" s="723"/>
      <c r="DHK11" s="723"/>
      <c r="DHL11" s="723"/>
      <c r="DHM11" s="723"/>
      <c r="DHN11" s="723"/>
      <c r="DHO11" s="723"/>
      <c r="DHP11" s="723"/>
      <c r="DHQ11" s="723"/>
      <c r="DHR11" s="723"/>
      <c r="DHS11" s="723"/>
      <c r="DHT11" s="723"/>
      <c r="DHU11" s="723"/>
      <c r="DHV11" s="723"/>
      <c r="DHW11" s="723"/>
      <c r="DHX11" s="723"/>
      <c r="DHY11" s="723"/>
      <c r="DHZ11" s="723"/>
      <c r="DIA11" s="723"/>
      <c r="DIB11" s="723"/>
      <c r="DIC11" s="723"/>
      <c r="DID11" s="723"/>
      <c r="DIE11" s="723"/>
      <c r="DIF11" s="723"/>
      <c r="DIG11" s="723"/>
      <c r="DIH11" s="723"/>
      <c r="DII11" s="723"/>
      <c r="DIJ11" s="723"/>
      <c r="DIK11" s="723"/>
      <c r="DIL11" s="723"/>
      <c r="DIM11" s="723"/>
      <c r="DIN11" s="723"/>
      <c r="DIO11" s="723"/>
      <c r="DIP11" s="723"/>
      <c r="DIQ11" s="723"/>
      <c r="DIR11" s="723"/>
      <c r="DIS11" s="723"/>
      <c r="DIT11" s="723"/>
      <c r="DIU11" s="723"/>
      <c r="DIV11" s="723"/>
      <c r="DIW11" s="723"/>
      <c r="DIX11" s="723"/>
      <c r="DIY11" s="723"/>
      <c r="DIZ11" s="723"/>
      <c r="DJA11" s="723"/>
      <c r="DJB11" s="723"/>
      <c r="DJC11" s="723"/>
      <c r="DJD11" s="723"/>
      <c r="DJE11" s="723"/>
      <c r="DJF11" s="723"/>
      <c r="DJG11" s="723"/>
      <c r="DJH11" s="723"/>
      <c r="DJI11" s="723"/>
      <c r="DJJ11" s="723"/>
      <c r="DJK11" s="723"/>
      <c r="DJL11" s="723"/>
      <c r="DJM11" s="723"/>
      <c r="DJN11" s="723"/>
      <c r="DJO11" s="723"/>
      <c r="DJP11" s="723"/>
      <c r="DJQ11" s="723"/>
      <c r="DJR11" s="723"/>
      <c r="DJS11" s="723"/>
      <c r="DJT11" s="723"/>
      <c r="DJU11" s="723"/>
      <c r="DJV11" s="723"/>
      <c r="DJW11" s="723"/>
      <c r="DJX11" s="723"/>
      <c r="DJY11" s="723"/>
      <c r="DJZ11" s="723"/>
      <c r="DKA11" s="723"/>
      <c r="DKB11" s="723"/>
      <c r="DKC11" s="723"/>
      <c r="DKD11" s="723"/>
      <c r="DKE11" s="723"/>
      <c r="DKF11" s="723"/>
      <c r="DKG11" s="723"/>
      <c r="DKH11" s="723"/>
      <c r="DKI11" s="723"/>
      <c r="DKJ11" s="723"/>
      <c r="DKK11" s="723"/>
      <c r="DKL11" s="723"/>
      <c r="DKM11" s="723"/>
      <c r="DKN11" s="723"/>
      <c r="DKO11" s="723"/>
      <c r="DKP11" s="723"/>
      <c r="DKQ11" s="723"/>
      <c r="DKR11" s="723"/>
      <c r="DKS11" s="723"/>
      <c r="DKT11" s="723"/>
      <c r="DKU11" s="723"/>
      <c r="DKV11" s="723"/>
      <c r="DKW11" s="723"/>
      <c r="DKX11" s="723"/>
      <c r="DKY11" s="723"/>
      <c r="DKZ11" s="723"/>
      <c r="DLA11" s="723"/>
      <c r="DLB11" s="723"/>
      <c r="DLC11" s="723"/>
      <c r="DLD11" s="723"/>
      <c r="DLE11" s="723"/>
      <c r="DLF11" s="723"/>
      <c r="DLG11" s="723"/>
      <c r="DLH11" s="723"/>
      <c r="DLI11" s="723"/>
      <c r="DLJ11" s="723"/>
      <c r="DLK11" s="723"/>
      <c r="DLL11" s="723"/>
      <c r="DLM11" s="723"/>
      <c r="DLN11" s="723"/>
      <c r="DLO11" s="723"/>
      <c r="DLP11" s="723"/>
      <c r="DLQ11" s="723"/>
      <c r="DLR11" s="723"/>
      <c r="DLS11" s="723"/>
      <c r="DLT11" s="723"/>
      <c r="DLU11" s="723"/>
      <c r="DLV11" s="723"/>
      <c r="DLW11" s="723"/>
      <c r="DLX11" s="723"/>
      <c r="DLY11" s="723"/>
      <c r="DLZ11" s="723"/>
      <c r="DMA11" s="723"/>
      <c r="DMB11" s="723"/>
      <c r="DMC11" s="723"/>
      <c r="DMD11" s="723"/>
      <c r="DME11" s="723"/>
      <c r="DMF11" s="723"/>
      <c r="DMG11" s="723"/>
      <c r="DMH11" s="723"/>
      <c r="DMI11" s="723"/>
      <c r="DMJ11" s="723"/>
      <c r="DMK11" s="723"/>
      <c r="DML11" s="723"/>
      <c r="DMM11" s="723"/>
      <c r="DMN11" s="723"/>
      <c r="DMO11" s="723"/>
      <c r="DMP11" s="723"/>
      <c r="DMQ11" s="723"/>
      <c r="DMR11" s="723"/>
      <c r="DMS11" s="723"/>
      <c r="DMT11" s="723"/>
      <c r="DMU11" s="723"/>
      <c r="DMV11" s="723"/>
      <c r="DMW11" s="723"/>
      <c r="DMX11" s="723"/>
      <c r="DMY11" s="723"/>
      <c r="DMZ11" s="723"/>
      <c r="DNA11" s="723"/>
      <c r="DNB11" s="723"/>
      <c r="DNC11" s="723"/>
      <c r="DND11" s="723"/>
      <c r="DNE11" s="723"/>
      <c r="DNF11" s="723"/>
      <c r="DNG11" s="723"/>
      <c r="DNH11" s="723"/>
      <c r="DNI11" s="723"/>
      <c r="DNJ11" s="723"/>
      <c r="DNK11" s="723"/>
      <c r="DNL11" s="723"/>
      <c r="DNM11" s="723"/>
      <c r="DNN11" s="723"/>
      <c r="DNO11" s="723"/>
      <c r="DNP11" s="723"/>
      <c r="DNQ11" s="723"/>
      <c r="DNR11" s="723"/>
      <c r="DNS11" s="723"/>
      <c r="DNT11" s="723"/>
      <c r="DNU11" s="723"/>
      <c r="DNV11" s="723"/>
      <c r="DNW11" s="723"/>
      <c r="DNX11" s="723"/>
      <c r="DNY11" s="723"/>
      <c r="DNZ11" s="723"/>
      <c r="DOA11" s="723"/>
      <c r="DOB11" s="723"/>
      <c r="DOC11" s="723"/>
      <c r="DOD11" s="723"/>
      <c r="DOE11" s="723"/>
      <c r="DOF11" s="723"/>
      <c r="DOG11" s="723"/>
      <c r="DOH11" s="723"/>
      <c r="DOI11" s="723"/>
      <c r="DOJ11" s="723"/>
      <c r="DOK11" s="723"/>
      <c r="DOL11" s="723"/>
      <c r="DOM11" s="723"/>
      <c r="DON11" s="723"/>
      <c r="DOO11" s="723"/>
      <c r="DOP11" s="723"/>
      <c r="DOQ11" s="723"/>
      <c r="DOR11" s="723"/>
      <c r="DOS11" s="723"/>
      <c r="DOT11" s="723"/>
      <c r="DOU11" s="723"/>
      <c r="DOV11" s="723"/>
      <c r="DOW11" s="723"/>
      <c r="DOX11" s="723"/>
      <c r="DOY11" s="723"/>
      <c r="DOZ11" s="723"/>
      <c r="DPA11" s="723"/>
      <c r="DPB11" s="723"/>
      <c r="DPC11" s="723"/>
      <c r="DPD11" s="723"/>
      <c r="DPE11" s="723"/>
      <c r="DPF11" s="723"/>
      <c r="DPG11" s="723"/>
      <c r="DPH11" s="723"/>
      <c r="DPI11" s="723"/>
      <c r="DPJ11" s="723"/>
      <c r="DPK11" s="723"/>
      <c r="DPL11" s="723"/>
      <c r="DPM11" s="723"/>
      <c r="DPN11" s="723"/>
      <c r="DPO11" s="723"/>
      <c r="DPP11" s="723"/>
      <c r="DPQ11" s="723"/>
      <c r="DPR11" s="723"/>
      <c r="DPS11" s="723"/>
      <c r="DPT11" s="723"/>
      <c r="DPU11" s="723"/>
      <c r="DPV11" s="723"/>
      <c r="DPW11" s="723"/>
      <c r="DPX11" s="723"/>
      <c r="DPY11" s="723"/>
      <c r="DPZ11" s="723"/>
      <c r="DQA11" s="723"/>
      <c r="DQB11" s="723"/>
      <c r="DQC11" s="723"/>
      <c r="DQD11" s="723"/>
      <c r="DQE11" s="723"/>
      <c r="DQF11" s="723"/>
      <c r="DQG11" s="723"/>
      <c r="DQH11" s="723"/>
      <c r="DQI11" s="723"/>
      <c r="DQJ11" s="723"/>
      <c r="DQK11" s="723"/>
      <c r="DQL11" s="723"/>
      <c r="DQM11" s="723"/>
      <c r="DQN11" s="723"/>
      <c r="DQO11" s="723"/>
      <c r="DQP11" s="723"/>
      <c r="DQQ11" s="723"/>
      <c r="DQR11" s="723"/>
      <c r="DQS11" s="723"/>
      <c r="DQT11" s="723"/>
      <c r="DQU11" s="723"/>
      <c r="DQV11" s="723"/>
      <c r="DQW11" s="723"/>
      <c r="DQX11" s="723"/>
      <c r="DQY11" s="723"/>
      <c r="DQZ11" s="723"/>
      <c r="DRA11" s="723"/>
      <c r="DRB11" s="723"/>
      <c r="DRC11" s="723"/>
      <c r="DRD11" s="723"/>
      <c r="DRE11" s="723"/>
      <c r="DRF11" s="723"/>
      <c r="DRG11" s="723"/>
      <c r="DRH11" s="723"/>
      <c r="DRI11" s="723"/>
      <c r="DRJ11" s="723"/>
      <c r="DRK11" s="723"/>
      <c r="DRL11" s="723"/>
      <c r="DRM11" s="723"/>
      <c r="DRN11" s="723"/>
      <c r="DRO11" s="723"/>
      <c r="DRP11" s="723"/>
      <c r="DRQ11" s="723"/>
      <c r="DRR11" s="723"/>
      <c r="DRS11" s="723"/>
      <c r="DRT11" s="723"/>
      <c r="DRU11" s="723"/>
      <c r="DRV11" s="723"/>
      <c r="DRW11" s="723"/>
      <c r="DRX11" s="723"/>
      <c r="DRY11" s="723"/>
      <c r="DRZ11" s="723"/>
      <c r="DSA11" s="723"/>
      <c r="DSB11" s="723"/>
      <c r="DSC11" s="723"/>
      <c r="DSD11" s="723"/>
      <c r="DSE11" s="723"/>
      <c r="DSF11" s="723"/>
      <c r="DSG11" s="723"/>
      <c r="DSH11" s="723"/>
      <c r="DSI11" s="723"/>
      <c r="DSJ11" s="723"/>
      <c r="DSK11" s="723"/>
      <c r="DSL11" s="723"/>
      <c r="DSM11" s="723"/>
      <c r="DSN11" s="723"/>
      <c r="DSO11" s="723"/>
      <c r="DSP11" s="723"/>
      <c r="DSQ11" s="723"/>
      <c r="DSR11" s="723"/>
      <c r="DSS11" s="723"/>
      <c r="DST11" s="723"/>
      <c r="DSU11" s="723"/>
      <c r="DSV11" s="723"/>
      <c r="DSW11" s="723"/>
      <c r="DSX11" s="723"/>
      <c r="DSY11" s="723"/>
      <c r="DSZ11" s="723"/>
      <c r="DTA11" s="723"/>
      <c r="DTB11" s="723"/>
      <c r="DTC11" s="723"/>
      <c r="DTD11" s="723"/>
      <c r="DTE11" s="723"/>
      <c r="DTF11" s="723"/>
      <c r="DTG11" s="723"/>
      <c r="DTH11" s="723"/>
      <c r="DTI11" s="723"/>
      <c r="DTJ11" s="723"/>
      <c r="DTK11" s="723"/>
      <c r="DTL11" s="723"/>
      <c r="DTM11" s="723"/>
      <c r="DTN11" s="723"/>
      <c r="DTO11" s="723"/>
      <c r="DTP11" s="723"/>
      <c r="DTQ11" s="723"/>
      <c r="DTR11" s="723"/>
      <c r="DTS11" s="723"/>
      <c r="DTT11" s="723"/>
      <c r="DTU11" s="723"/>
      <c r="DTV11" s="723"/>
      <c r="DTW11" s="723"/>
      <c r="DTX11" s="723"/>
      <c r="DTY11" s="723"/>
      <c r="DTZ11" s="723"/>
      <c r="DUA11" s="723"/>
      <c r="DUB11" s="723"/>
      <c r="DUC11" s="723"/>
      <c r="DUD11" s="723"/>
      <c r="DUE11" s="723"/>
      <c r="DUF11" s="723"/>
      <c r="DUG11" s="723"/>
      <c r="DUH11" s="723"/>
      <c r="DUI11" s="723"/>
      <c r="DUJ11" s="723"/>
      <c r="DUK11" s="723"/>
      <c r="DUL11" s="723"/>
      <c r="DUM11" s="723"/>
      <c r="DUN11" s="723"/>
      <c r="DUO11" s="723"/>
      <c r="DUP11" s="723"/>
      <c r="DUQ11" s="723"/>
      <c r="DUR11" s="723"/>
      <c r="DUS11" s="723"/>
      <c r="DUT11" s="723"/>
      <c r="DUU11" s="723"/>
      <c r="DUV11" s="723"/>
      <c r="DUW11" s="723"/>
      <c r="DUX11" s="723"/>
      <c r="DUY11" s="723"/>
      <c r="DUZ11" s="723"/>
      <c r="DVA11" s="723"/>
      <c r="DVB11" s="723"/>
      <c r="DVC11" s="723"/>
      <c r="DVD11" s="723"/>
      <c r="DVE11" s="723"/>
      <c r="DVF11" s="723"/>
      <c r="DVG11" s="723"/>
      <c r="DVH11" s="723"/>
      <c r="DVI11" s="723"/>
      <c r="DVJ11" s="723"/>
      <c r="DVK11" s="723"/>
      <c r="DVL11" s="723"/>
      <c r="DVM11" s="723"/>
      <c r="DVN11" s="723"/>
      <c r="DVO11" s="723"/>
      <c r="DVP11" s="723"/>
      <c r="DVQ11" s="723"/>
      <c r="DVR11" s="723"/>
      <c r="DVS11" s="723"/>
      <c r="DVT11" s="723"/>
      <c r="DVU11" s="723"/>
      <c r="DVV11" s="723"/>
      <c r="DVW11" s="723"/>
      <c r="DVX11" s="723"/>
      <c r="DVY11" s="723"/>
      <c r="DVZ11" s="723"/>
      <c r="DWA11" s="723"/>
      <c r="DWB11" s="723"/>
      <c r="DWC11" s="723"/>
      <c r="DWD11" s="723"/>
      <c r="DWE11" s="723"/>
      <c r="DWF11" s="723"/>
      <c r="DWG11" s="723"/>
      <c r="DWH11" s="723"/>
      <c r="DWI11" s="723"/>
      <c r="DWJ11" s="723"/>
      <c r="DWK11" s="723"/>
      <c r="DWL11" s="723"/>
      <c r="DWM11" s="723"/>
      <c r="DWN11" s="723"/>
      <c r="DWO11" s="723"/>
      <c r="DWP11" s="723"/>
      <c r="DWQ11" s="723"/>
      <c r="DWR11" s="723"/>
      <c r="DWS11" s="723"/>
      <c r="DWT11" s="723"/>
      <c r="DWU11" s="723"/>
      <c r="DWV11" s="723"/>
      <c r="DWW11" s="723"/>
      <c r="DWX11" s="723"/>
      <c r="DWY11" s="723"/>
      <c r="DWZ11" s="723"/>
      <c r="DXA11" s="723"/>
      <c r="DXB11" s="723"/>
      <c r="DXC11" s="723"/>
      <c r="DXD11" s="723"/>
      <c r="DXE11" s="723"/>
      <c r="DXF11" s="723"/>
      <c r="DXG11" s="723"/>
      <c r="DXH11" s="723"/>
      <c r="DXI11" s="723"/>
      <c r="DXJ11" s="723"/>
      <c r="DXK11" s="723"/>
      <c r="DXL11" s="723"/>
      <c r="DXM11" s="723"/>
      <c r="DXN11" s="723"/>
      <c r="DXO11" s="723"/>
      <c r="DXP11" s="723"/>
      <c r="DXQ11" s="723"/>
      <c r="DXR11" s="723"/>
      <c r="DXS11" s="723"/>
      <c r="DXT11" s="723"/>
      <c r="DXU11" s="723"/>
      <c r="DXV11" s="723"/>
      <c r="DXW11" s="723"/>
      <c r="DXX11" s="723"/>
      <c r="DXY11" s="723"/>
      <c r="DXZ11" s="723"/>
      <c r="DYA11" s="723"/>
      <c r="DYB11" s="723"/>
      <c r="DYC11" s="723"/>
      <c r="DYD11" s="723"/>
      <c r="DYE11" s="723"/>
      <c r="DYF11" s="723"/>
      <c r="DYG11" s="723"/>
      <c r="DYH11" s="723"/>
      <c r="DYI11" s="723"/>
      <c r="DYJ11" s="723"/>
      <c r="DYK11" s="723"/>
      <c r="DYL11" s="723"/>
      <c r="DYM11" s="723"/>
      <c r="DYN11" s="723"/>
      <c r="DYO11" s="723"/>
      <c r="DYP11" s="723"/>
      <c r="DYQ11" s="723"/>
      <c r="DYR11" s="723"/>
      <c r="DYS11" s="723"/>
      <c r="DYT11" s="723"/>
      <c r="DYU11" s="723"/>
      <c r="DYV11" s="723"/>
      <c r="DYW11" s="723"/>
      <c r="DYX11" s="723"/>
      <c r="DYY11" s="723"/>
      <c r="DYZ11" s="723"/>
      <c r="DZA11" s="723"/>
      <c r="DZB11" s="723"/>
      <c r="DZC11" s="723"/>
      <c r="DZD11" s="723"/>
      <c r="DZE11" s="723"/>
      <c r="DZF11" s="723"/>
      <c r="DZG11" s="723"/>
      <c r="DZH11" s="723"/>
      <c r="DZI11" s="723"/>
      <c r="DZJ11" s="723"/>
      <c r="DZK11" s="723"/>
      <c r="DZL11" s="723"/>
      <c r="DZM11" s="723"/>
      <c r="DZN11" s="723"/>
      <c r="DZO11" s="723"/>
      <c r="DZP11" s="723"/>
      <c r="DZQ11" s="723"/>
      <c r="DZR11" s="723"/>
      <c r="DZS11" s="723"/>
      <c r="DZT11" s="723"/>
      <c r="DZU11" s="723"/>
      <c r="DZV11" s="723"/>
      <c r="DZW11" s="723"/>
      <c r="DZX11" s="723"/>
      <c r="DZY11" s="723"/>
      <c r="DZZ11" s="723"/>
      <c r="EAA11" s="723"/>
      <c r="EAB11" s="723"/>
      <c r="EAC11" s="723"/>
      <c r="EAD11" s="723"/>
      <c r="EAE11" s="723"/>
      <c r="EAF11" s="723"/>
      <c r="EAG11" s="723"/>
      <c r="EAH11" s="723"/>
      <c r="EAI11" s="723"/>
      <c r="EAJ11" s="723"/>
      <c r="EAK11" s="723"/>
      <c r="EAL11" s="723"/>
      <c r="EAM11" s="723"/>
      <c r="EAN11" s="723"/>
      <c r="EAO11" s="723"/>
      <c r="EAP11" s="723"/>
      <c r="EAQ11" s="723"/>
      <c r="EAR11" s="723"/>
      <c r="EAS11" s="723"/>
      <c r="EAT11" s="723"/>
      <c r="EAU11" s="723"/>
      <c r="EAV11" s="723"/>
      <c r="EAW11" s="723"/>
      <c r="EAX11" s="723"/>
      <c r="EAY11" s="723"/>
      <c r="EAZ11" s="723"/>
      <c r="EBA11" s="723"/>
      <c r="EBB11" s="723"/>
      <c r="EBC11" s="723"/>
      <c r="EBD11" s="723"/>
      <c r="EBE11" s="723"/>
      <c r="EBF11" s="723"/>
      <c r="EBG11" s="723"/>
      <c r="EBH11" s="723"/>
      <c r="EBI11" s="723"/>
      <c r="EBJ11" s="723"/>
      <c r="EBK11" s="723"/>
      <c r="EBL11" s="723"/>
      <c r="EBM11" s="723"/>
      <c r="EBN11" s="723"/>
      <c r="EBO11" s="723"/>
      <c r="EBP11" s="723"/>
      <c r="EBQ11" s="723"/>
      <c r="EBR11" s="723"/>
      <c r="EBS11" s="723"/>
      <c r="EBT11" s="723"/>
      <c r="EBU11" s="723"/>
      <c r="EBV11" s="723"/>
      <c r="EBW11" s="723"/>
      <c r="EBX11" s="723"/>
      <c r="EBY11" s="723"/>
      <c r="EBZ11" s="723"/>
      <c r="ECA11" s="723"/>
      <c r="ECB11" s="723"/>
      <c r="ECC11" s="723"/>
      <c r="ECD11" s="723"/>
      <c r="ECE11" s="723"/>
      <c r="ECF11" s="723"/>
      <c r="ECG11" s="723"/>
      <c r="ECH11" s="723"/>
      <c r="ECI11" s="723"/>
      <c r="ECJ11" s="723"/>
      <c r="ECK11" s="723"/>
      <c r="ECL11" s="723"/>
      <c r="ECM11" s="723"/>
      <c r="ECN11" s="723"/>
      <c r="ECO11" s="723"/>
      <c r="ECP11" s="723"/>
      <c r="ECQ11" s="723"/>
      <c r="ECR11" s="723"/>
      <c r="ECS11" s="723"/>
      <c r="ECT11" s="723"/>
      <c r="ECU11" s="723"/>
      <c r="ECV11" s="723"/>
      <c r="ECW11" s="723"/>
      <c r="ECX11" s="723"/>
      <c r="ECY11" s="723"/>
      <c r="ECZ11" s="723"/>
      <c r="EDA11" s="723"/>
      <c r="EDB11" s="723"/>
      <c r="EDC11" s="723"/>
      <c r="EDD11" s="723"/>
      <c r="EDE11" s="723"/>
      <c r="EDF11" s="723"/>
      <c r="EDG11" s="723"/>
      <c r="EDH11" s="723"/>
      <c r="EDI11" s="723"/>
      <c r="EDJ11" s="723"/>
      <c r="EDK11" s="723"/>
      <c r="EDL11" s="723"/>
      <c r="EDM11" s="723"/>
      <c r="EDN11" s="723"/>
      <c r="EDO11" s="723"/>
      <c r="EDP11" s="723"/>
      <c r="EDQ11" s="723"/>
      <c r="EDR11" s="723"/>
      <c r="EDS11" s="723"/>
      <c r="EDT11" s="723"/>
      <c r="EDU11" s="723"/>
      <c r="EDV11" s="723"/>
      <c r="EDW11" s="723"/>
      <c r="EDX11" s="723"/>
      <c r="EDY11" s="723"/>
      <c r="EDZ11" s="723"/>
      <c r="EEA11" s="723"/>
      <c r="EEB11" s="723"/>
      <c r="EEC11" s="723"/>
      <c r="EED11" s="723"/>
      <c r="EEE11" s="723"/>
      <c r="EEF11" s="723"/>
      <c r="EEG11" s="723"/>
      <c r="EEH11" s="723"/>
      <c r="EEI11" s="723"/>
      <c r="EEJ11" s="723"/>
      <c r="EEK11" s="723"/>
      <c r="EEL11" s="723"/>
      <c r="EEM11" s="723"/>
      <c r="EEN11" s="723"/>
      <c r="EEO11" s="723"/>
      <c r="EEP11" s="723"/>
      <c r="EEQ11" s="723"/>
      <c r="EER11" s="723"/>
      <c r="EES11" s="723"/>
      <c r="EET11" s="723"/>
      <c r="EEU11" s="723"/>
      <c r="EEV11" s="723"/>
      <c r="EEW11" s="723"/>
      <c r="EEX11" s="723"/>
      <c r="EEY11" s="723"/>
      <c r="EEZ11" s="723"/>
      <c r="EFA11" s="723"/>
      <c r="EFB11" s="723"/>
      <c r="EFC11" s="723"/>
      <c r="EFD11" s="723"/>
      <c r="EFE11" s="723"/>
      <c r="EFF11" s="723"/>
      <c r="EFG11" s="723"/>
      <c r="EFH11" s="723"/>
      <c r="EFI11" s="723"/>
      <c r="EFJ11" s="723"/>
      <c r="EFK11" s="723"/>
      <c r="EFL11" s="723"/>
      <c r="EFM11" s="723"/>
      <c r="EFN11" s="723"/>
      <c r="EFO11" s="723"/>
      <c r="EFP11" s="723"/>
      <c r="EFQ11" s="723"/>
      <c r="EFR11" s="723"/>
      <c r="EFS11" s="723"/>
      <c r="EFT11" s="723"/>
      <c r="EFU11" s="723"/>
      <c r="EFV11" s="723"/>
      <c r="EFW11" s="723"/>
      <c r="EFX11" s="723"/>
      <c r="EFY11" s="723"/>
      <c r="EFZ11" s="723"/>
      <c r="EGA11" s="723"/>
      <c r="EGB11" s="723"/>
      <c r="EGC11" s="723"/>
      <c r="EGD11" s="723"/>
      <c r="EGE11" s="723"/>
      <c r="EGF11" s="723"/>
      <c r="EGG11" s="723"/>
      <c r="EGH11" s="723"/>
      <c r="EGI11" s="723"/>
      <c r="EGJ11" s="723"/>
      <c r="EGK11" s="723"/>
      <c r="EGL11" s="723"/>
      <c r="EGM11" s="723"/>
      <c r="EGN11" s="723"/>
      <c r="EGO11" s="723"/>
      <c r="EGP11" s="723"/>
      <c r="EGQ11" s="723"/>
      <c r="EGR11" s="723"/>
      <c r="EGS11" s="723"/>
      <c r="EGT11" s="723"/>
      <c r="EGU11" s="723"/>
      <c r="EGV11" s="723"/>
      <c r="EGW11" s="723"/>
      <c r="EGX11" s="723"/>
      <c r="EGY11" s="723"/>
      <c r="EGZ11" s="723"/>
      <c r="EHA11" s="723"/>
      <c r="EHB11" s="723"/>
      <c r="EHC11" s="723"/>
      <c r="EHD11" s="723"/>
      <c r="EHE11" s="723"/>
      <c r="EHF11" s="723"/>
      <c r="EHG11" s="723"/>
      <c r="EHH11" s="723"/>
      <c r="EHI11" s="723"/>
      <c r="EHJ11" s="723"/>
      <c r="EHK11" s="723"/>
      <c r="EHL11" s="723"/>
      <c r="EHM11" s="723"/>
      <c r="EHN11" s="723"/>
      <c r="EHO11" s="723"/>
      <c r="EHP11" s="723"/>
      <c r="EHQ11" s="723"/>
      <c r="EHR11" s="723"/>
      <c r="EHS11" s="723"/>
      <c r="EHT11" s="723"/>
      <c r="EHU11" s="723"/>
      <c r="EHV11" s="723"/>
      <c r="EHW11" s="723"/>
      <c r="EHX11" s="723"/>
      <c r="EHY11" s="723"/>
      <c r="EHZ11" s="723"/>
      <c r="EIA11" s="723"/>
      <c r="EIB11" s="723"/>
      <c r="EIC11" s="723"/>
      <c r="EID11" s="723"/>
      <c r="EIE11" s="723"/>
      <c r="EIF11" s="723"/>
      <c r="EIG11" s="723"/>
      <c r="EIH11" s="723"/>
      <c r="EII11" s="723"/>
      <c r="EIJ11" s="723"/>
      <c r="EIK11" s="723"/>
      <c r="EIL11" s="723"/>
      <c r="EIM11" s="723"/>
      <c r="EIN11" s="723"/>
      <c r="EIO11" s="723"/>
      <c r="EIP11" s="723"/>
      <c r="EIQ11" s="723"/>
      <c r="EIR11" s="723"/>
      <c r="EIS11" s="723"/>
      <c r="EIT11" s="723"/>
      <c r="EIU11" s="723"/>
      <c r="EIV11" s="723"/>
      <c r="EIW11" s="723"/>
      <c r="EIX11" s="723"/>
      <c r="EIY11" s="723"/>
      <c r="EIZ11" s="723"/>
      <c r="EJA11" s="723"/>
      <c r="EJB11" s="723"/>
      <c r="EJC11" s="723"/>
      <c r="EJD11" s="723"/>
      <c r="EJE11" s="723"/>
      <c r="EJF11" s="723"/>
      <c r="EJG11" s="723"/>
      <c r="EJH11" s="723"/>
      <c r="EJI11" s="723"/>
      <c r="EJJ11" s="723"/>
      <c r="EJK11" s="723"/>
      <c r="EJL11" s="723"/>
      <c r="EJM11" s="723"/>
      <c r="EJN11" s="723"/>
      <c r="EJO11" s="723"/>
      <c r="EJP11" s="723"/>
      <c r="EJQ11" s="723"/>
      <c r="EJR11" s="723"/>
      <c r="EJS11" s="723"/>
      <c r="EJT11" s="723"/>
      <c r="EJU11" s="723"/>
      <c r="EJV11" s="723"/>
      <c r="EJW11" s="723"/>
      <c r="EJX11" s="723"/>
      <c r="EJY11" s="723"/>
      <c r="EJZ11" s="723"/>
      <c r="EKA11" s="723"/>
      <c r="EKB11" s="723"/>
      <c r="EKC11" s="723"/>
      <c r="EKD11" s="723"/>
      <c r="EKE11" s="723"/>
      <c r="EKF11" s="723"/>
      <c r="EKG11" s="723"/>
      <c r="EKH11" s="723"/>
      <c r="EKI11" s="723"/>
      <c r="EKJ11" s="723"/>
      <c r="EKK11" s="723"/>
      <c r="EKL11" s="723"/>
      <c r="EKM11" s="723"/>
      <c r="EKN11" s="723"/>
      <c r="EKO11" s="723"/>
      <c r="EKP11" s="723"/>
      <c r="EKQ11" s="723"/>
      <c r="EKR11" s="723"/>
      <c r="EKS11" s="723"/>
      <c r="EKT11" s="723"/>
      <c r="EKU11" s="723"/>
      <c r="EKV11" s="723"/>
      <c r="EKW11" s="723"/>
      <c r="EKX11" s="723"/>
      <c r="EKY11" s="723"/>
      <c r="EKZ11" s="723"/>
      <c r="ELA11" s="723"/>
      <c r="ELB11" s="723"/>
      <c r="ELC11" s="723"/>
      <c r="ELD11" s="723"/>
      <c r="ELE11" s="723"/>
      <c r="ELF11" s="723"/>
      <c r="ELG11" s="723"/>
      <c r="ELH11" s="723"/>
      <c r="ELI11" s="723"/>
      <c r="ELJ11" s="723"/>
      <c r="ELK11" s="723"/>
      <c r="ELL11" s="723"/>
      <c r="ELM11" s="723"/>
      <c r="ELN11" s="723"/>
      <c r="ELO11" s="723"/>
      <c r="ELP11" s="723"/>
      <c r="ELQ11" s="723"/>
      <c r="ELR11" s="723"/>
      <c r="ELS11" s="723"/>
      <c r="ELT11" s="723"/>
      <c r="ELU11" s="723"/>
      <c r="ELV11" s="723"/>
      <c r="ELW11" s="723"/>
      <c r="ELX11" s="723"/>
      <c r="ELY11" s="723"/>
      <c r="ELZ11" s="723"/>
      <c r="EMA11" s="723"/>
      <c r="EMB11" s="723"/>
      <c r="EMC11" s="723"/>
      <c r="EMD11" s="723"/>
      <c r="EME11" s="723"/>
      <c r="EMF11" s="723"/>
      <c r="EMG11" s="723"/>
      <c r="EMH11" s="723"/>
      <c r="EMI11" s="723"/>
      <c r="EMJ11" s="723"/>
      <c r="EMK11" s="723"/>
      <c r="EML11" s="723"/>
      <c r="EMM11" s="723"/>
      <c r="EMN11" s="723"/>
      <c r="EMO11" s="723"/>
      <c r="EMP11" s="723"/>
      <c r="EMQ11" s="723"/>
      <c r="EMR11" s="723"/>
      <c r="EMS11" s="723"/>
      <c r="EMT11" s="723"/>
      <c r="EMU11" s="723"/>
      <c r="EMV11" s="723"/>
      <c r="EMW11" s="723"/>
      <c r="EMX11" s="723"/>
      <c r="EMY11" s="723"/>
      <c r="EMZ11" s="723"/>
      <c r="ENA11" s="723"/>
      <c r="ENB11" s="723"/>
      <c r="ENC11" s="723"/>
      <c r="END11" s="723"/>
      <c r="ENE11" s="723"/>
      <c r="ENF11" s="723"/>
      <c r="ENG11" s="723"/>
      <c r="ENH11" s="723"/>
      <c r="ENI11" s="723"/>
      <c r="ENJ11" s="723"/>
      <c r="ENK11" s="723"/>
      <c r="ENL11" s="723"/>
      <c r="ENM11" s="723"/>
      <c r="ENN11" s="723"/>
      <c r="ENO11" s="723"/>
      <c r="ENP11" s="723"/>
      <c r="ENQ11" s="723"/>
      <c r="ENR11" s="723"/>
      <c r="ENS11" s="723"/>
      <c r="ENT11" s="723"/>
      <c r="ENU11" s="723"/>
      <c r="ENV11" s="723"/>
      <c r="ENW11" s="723"/>
      <c r="ENX11" s="723"/>
      <c r="ENY11" s="723"/>
      <c r="ENZ11" s="723"/>
      <c r="EOA11" s="723"/>
      <c r="EOB11" s="723"/>
      <c r="EOC11" s="723"/>
      <c r="EOD11" s="723"/>
      <c r="EOE11" s="723"/>
      <c r="EOF11" s="723"/>
      <c r="EOG11" s="723"/>
      <c r="EOH11" s="723"/>
      <c r="EOI11" s="723"/>
      <c r="EOJ11" s="723"/>
      <c r="EOK11" s="723"/>
      <c r="EOL11" s="723"/>
      <c r="EOM11" s="723"/>
      <c r="EON11" s="723"/>
      <c r="EOO11" s="723"/>
      <c r="EOP11" s="723"/>
      <c r="EOQ11" s="723"/>
      <c r="EOR11" s="723"/>
      <c r="EOS11" s="723"/>
      <c r="EOT11" s="723"/>
      <c r="EOU11" s="723"/>
      <c r="EOV11" s="723"/>
      <c r="EOW11" s="723"/>
      <c r="EOX11" s="723"/>
      <c r="EOY11" s="723"/>
      <c r="EOZ11" s="723"/>
      <c r="EPA11" s="723"/>
      <c r="EPB11" s="723"/>
      <c r="EPC11" s="723"/>
      <c r="EPD11" s="723"/>
      <c r="EPE11" s="723"/>
      <c r="EPF11" s="723"/>
      <c r="EPG11" s="723"/>
      <c r="EPH11" s="723"/>
      <c r="EPI11" s="723"/>
      <c r="EPJ11" s="723"/>
      <c r="EPK11" s="723"/>
      <c r="EPL11" s="723"/>
      <c r="EPM11" s="723"/>
      <c r="EPN11" s="723"/>
      <c r="EPO11" s="723"/>
      <c r="EPP11" s="723"/>
      <c r="EPQ11" s="723"/>
      <c r="EPR11" s="723"/>
      <c r="EPS11" s="723"/>
      <c r="EPT11" s="723"/>
      <c r="EPU11" s="723"/>
      <c r="EPV11" s="723"/>
      <c r="EPW11" s="723"/>
      <c r="EPX11" s="723"/>
      <c r="EPY11" s="723"/>
      <c r="EPZ11" s="723"/>
      <c r="EQA11" s="723"/>
      <c r="EQB11" s="723"/>
      <c r="EQC11" s="723"/>
      <c r="EQD11" s="723"/>
      <c r="EQE11" s="723"/>
      <c r="EQF11" s="723"/>
      <c r="EQG11" s="723"/>
      <c r="EQH11" s="723"/>
      <c r="EQI11" s="723"/>
      <c r="EQJ11" s="723"/>
      <c r="EQK11" s="723"/>
      <c r="EQL11" s="723"/>
      <c r="EQM11" s="723"/>
      <c r="EQN11" s="723"/>
      <c r="EQO11" s="723"/>
      <c r="EQP11" s="723"/>
      <c r="EQQ11" s="723"/>
      <c r="EQR11" s="723"/>
      <c r="EQS11" s="723"/>
      <c r="EQT11" s="723"/>
      <c r="EQU11" s="723"/>
      <c r="EQV11" s="723"/>
      <c r="EQW11" s="723"/>
      <c r="EQX11" s="723"/>
      <c r="EQY11" s="723"/>
      <c r="EQZ11" s="723"/>
      <c r="ERA11" s="723"/>
      <c r="ERB11" s="723"/>
      <c r="ERC11" s="723"/>
      <c r="ERD11" s="723"/>
      <c r="ERE11" s="723"/>
      <c r="ERF11" s="723"/>
      <c r="ERG11" s="723"/>
      <c r="ERH11" s="723"/>
      <c r="ERI11" s="723"/>
      <c r="ERJ11" s="723"/>
      <c r="ERK11" s="723"/>
      <c r="ERL11" s="723"/>
      <c r="ERM11" s="723"/>
      <c r="ERN11" s="723"/>
      <c r="ERO11" s="723"/>
      <c r="ERP11" s="723"/>
      <c r="ERQ11" s="723"/>
      <c r="ERR11" s="723"/>
      <c r="ERS11" s="723"/>
      <c r="ERT11" s="723"/>
      <c r="ERU11" s="723"/>
      <c r="ERV11" s="723"/>
      <c r="ERW11" s="723"/>
      <c r="ERX11" s="723"/>
      <c r="ERY11" s="723"/>
      <c r="ERZ11" s="723"/>
      <c r="ESA11" s="723"/>
      <c r="ESB11" s="723"/>
      <c r="ESC11" s="723"/>
      <c r="ESD11" s="723"/>
      <c r="ESE11" s="723"/>
      <c r="ESF11" s="723"/>
      <c r="ESG11" s="723"/>
      <c r="ESH11" s="723"/>
      <c r="ESI11" s="723"/>
      <c r="ESJ11" s="723"/>
      <c r="ESK11" s="723"/>
      <c r="ESL11" s="723"/>
      <c r="ESM11" s="723"/>
      <c r="ESN11" s="723"/>
      <c r="ESO11" s="723"/>
      <c r="ESP11" s="723"/>
      <c r="ESQ11" s="723"/>
      <c r="ESR11" s="723"/>
      <c r="ESS11" s="723"/>
      <c r="EST11" s="723"/>
      <c r="ESU11" s="723"/>
      <c r="ESV11" s="723"/>
      <c r="ESW11" s="723"/>
      <c r="ESX11" s="723"/>
      <c r="ESY11" s="723"/>
      <c r="ESZ11" s="723"/>
      <c r="ETA11" s="723"/>
      <c r="ETB11" s="723"/>
      <c r="ETC11" s="723"/>
      <c r="ETD11" s="723"/>
      <c r="ETE11" s="723"/>
      <c r="ETF11" s="723"/>
      <c r="ETG11" s="723"/>
      <c r="ETH11" s="723"/>
      <c r="ETI11" s="723"/>
      <c r="ETJ11" s="723"/>
      <c r="ETK11" s="723"/>
      <c r="ETL11" s="723"/>
      <c r="ETM11" s="723"/>
      <c r="ETN11" s="723"/>
      <c r="ETO11" s="723"/>
      <c r="ETP11" s="723"/>
      <c r="ETQ11" s="723"/>
      <c r="ETR11" s="723"/>
      <c r="ETS11" s="723"/>
      <c r="ETT11" s="723"/>
      <c r="ETU11" s="723"/>
      <c r="ETV11" s="723"/>
      <c r="ETW11" s="723"/>
      <c r="ETX11" s="723"/>
      <c r="ETY11" s="723"/>
      <c r="ETZ11" s="723"/>
      <c r="EUA11" s="723"/>
      <c r="EUB11" s="723"/>
      <c r="EUC11" s="723"/>
      <c r="EUD11" s="723"/>
      <c r="EUE11" s="723"/>
      <c r="EUF11" s="723"/>
      <c r="EUG11" s="723"/>
      <c r="EUH11" s="723"/>
      <c r="EUI11" s="723"/>
      <c r="EUJ11" s="723"/>
      <c r="EUK11" s="723"/>
      <c r="EUL11" s="723"/>
      <c r="EUM11" s="723"/>
      <c r="EUN11" s="723"/>
      <c r="EUO11" s="723"/>
      <c r="EUP11" s="723"/>
      <c r="EUQ11" s="723"/>
      <c r="EUR11" s="723"/>
      <c r="EUS11" s="723"/>
      <c r="EUT11" s="723"/>
      <c r="EUU11" s="723"/>
      <c r="EUV11" s="723"/>
      <c r="EUW11" s="723"/>
      <c r="EUX11" s="723"/>
      <c r="EUY11" s="723"/>
      <c r="EUZ11" s="723"/>
      <c r="EVA11" s="723"/>
      <c r="EVB11" s="723"/>
      <c r="EVC11" s="723"/>
      <c r="EVD11" s="723"/>
      <c r="EVE11" s="723"/>
      <c r="EVF11" s="723"/>
      <c r="EVG11" s="723"/>
      <c r="EVH11" s="723"/>
      <c r="EVI11" s="723"/>
      <c r="EVJ11" s="723"/>
      <c r="EVK11" s="723"/>
      <c r="EVL11" s="723"/>
      <c r="EVM11" s="723"/>
      <c r="EVN11" s="723"/>
      <c r="EVO11" s="723"/>
      <c r="EVP11" s="723"/>
      <c r="EVQ11" s="723"/>
      <c r="EVR11" s="723"/>
      <c r="EVS11" s="723"/>
      <c r="EVT11" s="723"/>
      <c r="EVU11" s="723"/>
      <c r="EVV11" s="723"/>
      <c r="EVW11" s="723"/>
      <c r="EVX11" s="723"/>
      <c r="EVY11" s="723"/>
      <c r="EVZ11" s="723"/>
      <c r="EWA11" s="723"/>
      <c r="EWB11" s="723"/>
      <c r="EWC11" s="723"/>
      <c r="EWD11" s="723"/>
      <c r="EWE11" s="723"/>
      <c r="EWF11" s="723"/>
      <c r="EWG11" s="723"/>
      <c r="EWH11" s="723"/>
      <c r="EWI11" s="723"/>
      <c r="EWJ11" s="723"/>
      <c r="EWK11" s="723"/>
      <c r="EWL11" s="723"/>
      <c r="EWM11" s="723"/>
      <c r="EWN11" s="723"/>
      <c r="EWO11" s="723"/>
      <c r="EWP11" s="723"/>
      <c r="EWQ11" s="723"/>
      <c r="EWR11" s="723"/>
      <c r="EWS11" s="723"/>
      <c r="EWT11" s="723"/>
      <c r="EWU11" s="723"/>
      <c r="EWV11" s="723"/>
      <c r="EWW11" s="723"/>
      <c r="EWX11" s="723"/>
      <c r="EWY11" s="723"/>
      <c r="EWZ11" s="723"/>
      <c r="EXA11" s="723"/>
      <c r="EXB11" s="723"/>
      <c r="EXC11" s="723"/>
      <c r="EXD11" s="723"/>
      <c r="EXE11" s="723"/>
      <c r="EXF11" s="723"/>
      <c r="EXG11" s="723"/>
      <c r="EXH11" s="723"/>
      <c r="EXI11" s="723"/>
      <c r="EXJ11" s="723"/>
      <c r="EXK11" s="723"/>
      <c r="EXL11" s="723"/>
      <c r="EXM11" s="723"/>
      <c r="EXN11" s="723"/>
      <c r="EXO11" s="723"/>
      <c r="EXP11" s="723"/>
      <c r="EXQ11" s="723"/>
      <c r="EXR11" s="723"/>
      <c r="EXS11" s="723"/>
      <c r="EXT11" s="723"/>
      <c r="EXU11" s="723"/>
      <c r="EXV11" s="723"/>
      <c r="EXW11" s="723"/>
      <c r="EXX11" s="723"/>
      <c r="EXY11" s="723"/>
      <c r="EXZ11" s="723"/>
      <c r="EYA11" s="723"/>
      <c r="EYB11" s="723"/>
      <c r="EYC11" s="723"/>
      <c r="EYD11" s="723"/>
      <c r="EYE11" s="723"/>
      <c r="EYF11" s="723"/>
      <c r="EYG11" s="723"/>
      <c r="EYH11" s="723"/>
      <c r="EYI11" s="723"/>
      <c r="EYJ11" s="723"/>
      <c r="EYK11" s="723"/>
      <c r="EYL11" s="723"/>
      <c r="EYM11" s="723"/>
      <c r="EYN11" s="723"/>
      <c r="EYO11" s="723"/>
      <c r="EYP11" s="723"/>
      <c r="EYQ11" s="723"/>
      <c r="EYR11" s="723"/>
      <c r="EYS11" s="723"/>
      <c r="EYT11" s="723"/>
      <c r="EYU11" s="723"/>
      <c r="EYV11" s="723"/>
      <c r="EYW11" s="723"/>
      <c r="EYX11" s="723"/>
      <c r="EYY11" s="723"/>
      <c r="EYZ11" s="723"/>
      <c r="EZA11" s="723"/>
      <c r="EZB11" s="723"/>
      <c r="EZC11" s="723"/>
      <c r="EZD11" s="723"/>
      <c r="EZE11" s="723"/>
      <c r="EZF11" s="723"/>
      <c r="EZG11" s="723"/>
      <c r="EZH11" s="723"/>
      <c r="EZI11" s="723"/>
      <c r="EZJ11" s="723"/>
      <c r="EZK11" s="723"/>
      <c r="EZL11" s="723"/>
      <c r="EZM11" s="723"/>
      <c r="EZN11" s="723"/>
      <c r="EZO11" s="723"/>
      <c r="EZP11" s="723"/>
      <c r="EZQ11" s="723"/>
      <c r="EZR11" s="723"/>
      <c r="EZS11" s="723"/>
      <c r="EZT11" s="723"/>
      <c r="EZU11" s="723"/>
      <c r="EZV11" s="723"/>
      <c r="EZW11" s="723"/>
      <c r="EZX11" s="723"/>
      <c r="EZY11" s="723"/>
      <c r="EZZ11" s="723"/>
      <c r="FAA11" s="723"/>
      <c r="FAB11" s="723"/>
      <c r="FAC11" s="723"/>
      <c r="FAD11" s="723"/>
      <c r="FAE11" s="723"/>
      <c r="FAF11" s="723"/>
      <c r="FAG11" s="723"/>
      <c r="FAH11" s="723"/>
      <c r="FAI11" s="723"/>
      <c r="FAJ11" s="723"/>
      <c r="FAK11" s="723"/>
      <c r="FAL11" s="723"/>
      <c r="FAM11" s="723"/>
      <c r="FAN11" s="723"/>
      <c r="FAO11" s="723"/>
      <c r="FAP11" s="723"/>
      <c r="FAQ11" s="723"/>
      <c r="FAR11" s="723"/>
      <c r="FAS11" s="723"/>
      <c r="FAT11" s="723"/>
      <c r="FAU11" s="723"/>
      <c r="FAV11" s="723"/>
      <c r="FAW11" s="723"/>
      <c r="FAX11" s="723"/>
      <c r="FAY11" s="723"/>
      <c r="FAZ11" s="723"/>
      <c r="FBA11" s="723"/>
      <c r="FBB11" s="723"/>
      <c r="FBC11" s="723"/>
      <c r="FBD11" s="723"/>
      <c r="FBE11" s="723"/>
      <c r="FBF11" s="723"/>
      <c r="FBG11" s="723"/>
      <c r="FBH11" s="723"/>
      <c r="FBI11" s="723"/>
      <c r="FBJ11" s="723"/>
      <c r="FBK11" s="723"/>
      <c r="FBL11" s="723"/>
      <c r="FBM11" s="723"/>
      <c r="FBN11" s="723"/>
      <c r="FBO11" s="723"/>
      <c r="FBP11" s="723"/>
      <c r="FBQ11" s="723"/>
      <c r="FBR11" s="723"/>
      <c r="FBS11" s="723"/>
      <c r="FBT11" s="723"/>
      <c r="FBU11" s="723"/>
      <c r="FBV11" s="723"/>
      <c r="FBW11" s="723"/>
      <c r="FBX11" s="723"/>
      <c r="FBY11" s="723"/>
      <c r="FBZ11" s="723"/>
      <c r="FCA11" s="723"/>
      <c r="FCB11" s="723"/>
      <c r="FCC11" s="723"/>
      <c r="FCD11" s="723"/>
      <c r="FCE11" s="723"/>
      <c r="FCF11" s="723"/>
      <c r="FCG11" s="723"/>
      <c r="FCH11" s="723"/>
      <c r="FCI11" s="723"/>
      <c r="FCJ11" s="723"/>
      <c r="FCK11" s="723"/>
      <c r="FCL11" s="723"/>
      <c r="FCM11" s="723"/>
      <c r="FCN11" s="723"/>
      <c r="FCO11" s="723"/>
      <c r="FCP11" s="723"/>
      <c r="FCQ11" s="723"/>
      <c r="FCR11" s="723"/>
      <c r="FCS11" s="723"/>
      <c r="FCT11" s="723"/>
      <c r="FCU11" s="723"/>
      <c r="FCV11" s="723"/>
      <c r="FCW11" s="723"/>
      <c r="FCX11" s="723"/>
      <c r="FCY11" s="723"/>
      <c r="FCZ11" s="723"/>
      <c r="FDA11" s="723"/>
      <c r="FDB11" s="723"/>
      <c r="FDC11" s="723"/>
      <c r="FDD11" s="723"/>
      <c r="FDE11" s="723"/>
      <c r="FDF11" s="723"/>
      <c r="FDG11" s="723"/>
      <c r="FDH11" s="723"/>
      <c r="FDI11" s="723"/>
      <c r="FDJ11" s="723"/>
      <c r="FDK11" s="723"/>
      <c r="FDL11" s="723"/>
      <c r="FDM11" s="723"/>
      <c r="FDN11" s="723"/>
      <c r="FDO11" s="723"/>
      <c r="FDP11" s="723"/>
      <c r="FDQ11" s="723"/>
      <c r="FDR11" s="723"/>
      <c r="FDS11" s="723"/>
      <c r="FDT11" s="723"/>
      <c r="FDU11" s="723"/>
      <c r="FDV11" s="723"/>
      <c r="FDW11" s="723"/>
      <c r="FDX11" s="723"/>
      <c r="FDY11" s="723"/>
      <c r="FDZ11" s="723"/>
      <c r="FEA11" s="723"/>
      <c r="FEB11" s="723"/>
      <c r="FEC11" s="723"/>
      <c r="FED11" s="723"/>
      <c r="FEE11" s="723"/>
      <c r="FEF11" s="723"/>
      <c r="FEG11" s="723"/>
      <c r="FEH11" s="723"/>
      <c r="FEI11" s="723"/>
      <c r="FEJ11" s="723"/>
      <c r="FEK11" s="723"/>
      <c r="FEL11" s="723"/>
      <c r="FEM11" s="723"/>
      <c r="FEN11" s="723"/>
      <c r="FEO11" s="723"/>
      <c r="FEP11" s="723"/>
      <c r="FEQ11" s="723"/>
      <c r="FER11" s="723"/>
      <c r="FES11" s="723"/>
      <c r="FET11" s="723"/>
      <c r="FEU11" s="723"/>
      <c r="FEV11" s="723"/>
      <c r="FEW11" s="723"/>
      <c r="FEX11" s="723"/>
      <c r="FEY11" s="723"/>
      <c r="FEZ11" s="723"/>
      <c r="FFA11" s="723"/>
      <c r="FFB11" s="723"/>
      <c r="FFC11" s="723"/>
      <c r="FFD11" s="723"/>
      <c r="FFE11" s="723"/>
      <c r="FFF11" s="723"/>
      <c r="FFG11" s="723"/>
      <c r="FFH11" s="723"/>
      <c r="FFI11" s="723"/>
      <c r="FFJ11" s="723"/>
      <c r="FFK11" s="723"/>
      <c r="FFL11" s="723"/>
      <c r="FFM11" s="723"/>
      <c r="FFN11" s="723"/>
      <c r="FFO11" s="723"/>
      <c r="FFP11" s="723"/>
      <c r="FFQ11" s="723"/>
      <c r="FFR11" s="723"/>
      <c r="FFS11" s="723"/>
      <c r="FFT11" s="723"/>
      <c r="FFU11" s="723"/>
      <c r="FFV11" s="723"/>
      <c r="FFW11" s="723"/>
      <c r="FFX11" s="723"/>
      <c r="FFY11" s="723"/>
      <c r="FFZ11" s="723"/>
      <c r="FGA11" s="723"/>
      <c r="FGB11" s="723"/>
      <c r="FGC11" s="723"/>
      <c r="FGD11" s="723"/>
      <c r="FGE11" s="723"/>
      <c r="FGF11" s="723"/>
      <c r="FGG11" s="723"/>
      <c r="FGH11" s="723"/>
      <c r="FGI11" s="723"/>
      <c r="FGJ11" s="723"/>
      <c r="FGK11" s="723"/>
      <c r="FGL11" s="723"/>
      <c r="FGM11" s="723"/>
      <c r="FGN11" s="723"/>
      <c r="FGO11" s="723"/>
      <c r="FGP11" s="723"/>
      <c r="FGQ11" s="723"/>
      <c r="FGR11" s="723"/>
      <c r="FGS11" s="723"/>
      <c r="FGT11" s="723"/>
      <c r="FGU11" s="723"/>
      <c r="FGV11" s="723"/>
      <c r="FGW11" s="723"/>
      <c r="FGX11" s="723"/>
      <c r="FGY11" s="723"/>
      <c r="FGZ11" s="723"/>
      <c r="FHA11" s="723"/>
      <c r="FHB11" s="723"/>
      <c r="FHC11" s="723"/>
      <c r="FHD11" s="723"/>
      <c r="FHE11" s="723"/>
      <c r="FHF11" s="723"/>
      <c r="FHG11" s="723"/>
      <c r="FHH11" s="723"/>
      <c r="FHI11" s="723"/>
      <c r="FHJ11" s="723"/>
      <c r="FHK11" s="723"/>
      <c r="FHL11" s="723"/>
      <c r="FHM11" s="723"/>
      <c r="FHN11" s="723"/>
      <c r="FHO11" s="723"/>
      <c r="FHP11" s="723"/>
      <c r="FHQ11" s="723"/>
      <c r="FHR11" s="723"/>
      <c r="FHS11" s="723"/>
      <c r="FHT11" s="723"/>
      <c r="FHU11" s="723"/>
      <c r="FHV11" s="723"/>
      <c r="FHW11" s="723"/>
      <c r="FHX11" s="723"/>
      <c r="FHY11" s="723"/>
      <c r="FHZ11" s="723"/>
      <c r="FIA11" s="723"/>
      <c r="FIB11" s="723"/>
      <c r="FIC11" s="723"/>
      <c r="FID11" s="723"/>
      <c r="FIE11" s="723"/>
      <c r="FIF11" s="723"/>
      <c r="FIG11" s="723"/>
      <c r="FIH11" s="723"/>
      <c r="FII11" s="723"/>
      <c r="FIJ11" s="723"/>
      <c r="FIK11" s="723"/>
      <c r="FIL11" s="723"/>
      <c r="FIM11" s="723"/>
      <c r="FIN11" s="723"/>
      <c r="FIO11" s="723"/>
      <c r="FIP11" s="723"/>
      <c r="FIQ11" s="723"/>
      <c r="FIR11" s="723"/>
      <c r="FIS11" s="723"/>
      <c r="FIT11" s="723"/>
      <c r="FIU11" s="723"/>
      <c r="FIV11" s="723"/>
      <c r="FIW11" s="723"/>
      <c r="FIX11" s="723"/>
      <c r="FIY11" s="723"/>
      <c r="FIZ11" s="723"/>
      <c r="FJA11" s="723"/>
      <c r="FJB11" s="723"/>
      <c r="FJC11" s="723"/>
      <c r="FJD11" s="723"/>
      <c r="FJE11" s="723"/>
      <c r="FJF11" s="723"/>
      <c r="FJG11" s="723"/>
      <c r="FJH11" s="723"/>
      <c r="FJI11" s="723"/>
      <c r="FJJ11" s="723"/>
      <c r="FJK11" s="723"/>
      <c r="FJL11" s="723"/>
      <c r="FJM11" s="723"/>
      <c r="FJN11" s="723"/>
      <c r="FJO11" s="723"/>
      <c r="FJP11" s="723"/>
      <c r="FJQ11" s="723"/>
      <c r="FJR11" s="723"/>
      <c r="FJS11" s="723"/>
      <c r="FJT11" s="723"/>
      <c r="FJU11" s="723"/>
      <c r="FJV11" s="723"/>
      <c r="FJW11" s="723"/>
      <c r="FJX11" s="723"/>
      <c r="FJY11" s="723"/>
      <c r="FJZ11" s="723"/>
      <c r="FKA11" s="723"/>
      <c r="FKB11" s="723"/>
      <c r="FKC11" s="723"/>
      <c r="FKD11" s="723"/>
      <c r="FKE11" s="723"/>
      <c r="FKF11" s="723"/>
      <c r="FKG11" s="723"/>
      <c r="FKH11" s="723"/>
      <c r="FKI11" s="723"/>
      <c r="FKJ11" s="723"/>
      <c r="FKK11" s="723"/>
      <c r="FKL11" s="723"/>
      <c r="FKM11" s="723"/>
      <c r="FKN11" s="723"/>
      <c r="FKO11" s="723"/>
      <c r="FKP11" s="723"/>
      <c r="FKQ11" s="723"/>
      <c r="FKR11" s="723"/>
      <c r="FKS11" s="723"/>
      <c r="FKT11" s="723"/>
      <c r="FKU11" s="723"/>
      <c r="FKV11" s="723"/>
      <c r="FKW11" s="723"/>
      <c r="FKX11" s="723"/>
      <c r="FKY11" s="723"/>
      <c r="FKZ11" s="723"/>
      <c r="FLA11" s="723"/>
      <c r="FLB11" s="723"/>
      <c r="FLC11" s="723"/>
      <c r="FLD11" s="723"/>
      <c r="FLE11" s="723"/>
      <c r="FLF11" s="723"/>
      <c r="FLG11" s="723"/>
      <c r="FLH11" s="723"/>
      <c r="FLI11" s="723"/>
      <c r="FLJ11" s="723"/>
      <c r="FLK11" s="723"/>
      <c r="FLL11" s="723"/>
      <c r="FLM11" s="723"/>
      <c r="FLN11" s="723"/>
      <c r="FLO11" s="723"/>
      <c r="FLP11" s="723"/>
      <c r="FLQ11" s="723"/>
      <c r="FLR11" s="723"/>
      <c r="FLS11" s="723"/>
      <c r="FLT11" s="723"/>
      <c r="FLU11" s="723"/>
      <c r="FLV11" s="723"/>
      <c r="FLW11" s="723"/>
      <c r="FLX11" s="723"/>
      <c r="FLY11" s="723"/>
      <c r="FLZ11" s="723"/>
      <c r="FMA11" s="723"/>
      <c r="FMB11" s="723"/>
      <c r="FMC11" s="723"/>
      <c r="FMD11" s="723"/>
      <c r="FME11" s="723"/>
      <c r="FMF11" s="723"/>
      <c r="FMG11" s="723"/>
      <c r="FMH11" s="723"/>
      <c r="FMI11" s="723"/>
      <c r="FMJ11" s="723"/>
      <c r="FMK11" s="723"/>
      <c r="FML11" s="723"/>
      <c r="FMM11" s="723"/>
      <c r="FMN11" s="723"/>
      <c r="FMO11" s="723"/>
      <c r="FMP11" s="723"/>
      <c r="FMQ11" s="723"/>
      <c r="FMR11" s="723"/>
      <c r="FMS11" s="723"/>
      <c r="FMT11" s="723"/>
      <c r="FMU11" s="723"/>
      <c r="FMV11" s="723"/>
      <c r="FMW11" s="723"/>
      <c r="FMX11" s="723"/>
      <c r="FMY11" s="723"/>
      <c r="FMZ11" s="723"/>
      <c r="FNA11" s="723"/>
      <c r="FNB11" s="723"/>
      <c r="FNC11" s="723"/>
      <c r="FND11" s="723"/>
      <c r="FNE11" s="723"/>
      <c r="FNF11" s="723"/>
      <c r="FNG11" s="723"/>
      <c r="FNH11" s="723"/>
      <c r="FNI11" s="723"/>
      <c r="FNJ11" s="723"/>
      <c r="FNK11" s="723"/>
      <c r="FNL11" s="723"/>
      <c r="FNM11" s="723"/>
      <c r="FNN11" s="723"/>
      <c r="FNO11" s="723"/>
      <c r="FNP11" s="723"/>
      <c r="FNQ11" s="723"/>
      <c r="FNR11" s="723"/>
      <c r="FNS11" s="723"/>
      <c r="FNT11" s="723"/>
      <c r="FNU11" s="723"/>
      <c r="FNV11" s="723"/>
      <c r="FNW11" s="723"/>
      <c r="FNX11" s="723"/>
      <c r="FNY11" s="723"/>
      <c r="FNZ11" s="723"/>
      <c r="FOA11" s="723"/>
      <c r="FOB11" s="723"/>
      <c r="FOC11" s="723"/>
      <c r="FOD11" s="723"/>
      <c r="FOE11" s="723"/>
      <c r="FOF11" s="723"/>
      <c r="FOG11" s="723"/>
      <c r="FOH11" s="723"/>
      <c r="FOI11" s="723"/>
      <c r="FOJ11" s="723"/>
      <c r="FOK11" s="723"/>
      <c r="FOL11" s="723"/>
      <c r="FOM11" s="723"/>
      <c r="FON11" s="723"/>
      <c r="FOO11" s="723"/>
      <c r="FOP11" s="723"/>
      <c r="FOQ11" s="723"/>
      <c r="FOR11" s="723"/>
      <c r="FOS11" s="723"/>
      <c r="FOT11" s="723"/>
      <c r="FOU11" s="723"/>
      <c r="FOV11" s="723"/>
      <c r="FOW11" s="723"/>
      <c r="FOX11" s="723"/>
      <c r="FOY11" s="723"/>
      <c r="FOZ11" s="723"/>
      <c r="FPA11" s="723"/>
      <c r="FPB11" s="723"/>
      <c r="FPC11" s="723"/>
      <c r="FPD11" s="723"/>
      <c r="FPE11" s="723"/>
      <c r="FPF11" s="723"/>
      <c r="FPG11" s="723"/>
      <c r="FPH11" s="723"/>
      <c r="FPI11" s="723"/>
      <c r="FPJ11" s="723"/>
      <c r="FPK11" s="723"/>
      <c r="FPL11" s="723"/>
      <c r="FPM11" s="723"/>
      <c r="FPN11" s="723"/>
      <c r="FPO11" s="723"/>
      <c r="FPP11" s="723"/>
      <c r="FPQ11" s="723"/>
      <c r="FPR11" s="723"/>
      <c r="FPS11" s="723"/>
      <c r="FPT11" s="723"/>
      <c r="FPU11" s="723"/>
      <c r="FPV11" s="723"/>
      <c r="FPW11" s="723"/>
      <c r="FPX11" s="723"/>
      <c r="FPY11" s="723"/>
      <c r="FPZ11" s="723"/>
      <c r="FQA11" s="723"/>
      <c r="FQB11" s="723"/>
      <c r="FQC11" s="723"/>
      <c r="FQD11" s="723"/>
      <c r="FQE11" s="723"/>
      <c r="FQF11" s="723"/>
      <c r="FQG11" s="723"/>
      <c r="FQH11" s="723"/>
      <c r="FQI11" s="723"/>
      <c r="FQJ11" s="723"/>
      <c r="FQK11" s="723"/>
      <c r="FQL11" s="723"/>
      <c r="FQM11" s="723"/>
      <c r="FQN11" s="723"/>
      <c r="FQO11" s="723"/>
      <c r="FQP11" s="723"/>
      <c r="FQQ11" s="723"/>
      <c r="FQR11" s="723"/>
      <c r="FQS11" s="723"/>
      <c r="FQT11" s="723"/>
      <c r="FQU11" s="723"/>
      <c r="FQV11" s="723"/>
      <c r="FQW11" s="723"/>
      <c r="FQX11" s="723"/>
      <c r="FQY11" s="723"/>
      <c r="FQZ11" s="723"/>
      <c r="FRA11" s="723"/>
      <c r="FRB11" s="723"/>
      <c r="FRC11" s="723"/>
      <c r="FRD11" s="723"/>
      <c r="FRE11" s="723"/>
      <c r="FRF11" s="723"/>
      <c r="FRG11" s="723"/>
      <c r="FRH11" s="723"/>
      <c r="FRI11" s="723"/>
      <c r="FRJ11" s="723"/>
      <c r="FRK11" s="723"/>
      <c r="FRL11" s="723"/>
      <c r="FRM11" s="723"/>
      <c r="FRN11" s="723"/>
      <c r="FRO11" s="723"/>
      <c r="FRP11" s="723"/>
      <c r="FRQ11" s="723"/>
      <c r="FRR11" s="723"/>
      <c r="FRS11" s="723"/>
      <c r="FRT11" s="723"/>
      <c r="FRU11" s="723"/>
      <c r="FRV11" s="723"/>
      <c r="FRW11" s="723"/>
      <c r="FRX11" s="723"/>
      <c r="FRY11" s="723"/>
      <c r="FRZ11" s="723"/>
      <c r="FSA11" s="723"/>
      <c r="FSB11" s="723"/>
      <c r="FSC11" s="723"/>
      <c r="FSD11" s="723"/>
      <c r="FSE11" s="723"/>
      <c r="FSF11" s="723"/>
      <c r="FSG11" s="723"/>
      <c r="FSH11" s="723"/>
      <c r="FSI11" s="723"/>
      <c r="FSJ11" s="723"/>
      <c r="FSK11" s="723"/>
      <c r="FSL11" s="723"/>
      <c r="FSM11" s="723"/>
      <c r="FSN11" s="723"/>
      <c r="FSO11" s="723"/>
      <c r="FSP11" s="723"/>
      <c r="FSQ11" s="723"/>
      <c r="FSR11" s="723"/>
      <c r="FSS11" s="723"/>
      <c r="FST11" s="723"/>
      <c r="FSU11" s="723"/>
      <c r="FSV11" s="723"/>
      <c r="FSW11" s="723"/>
      <c r="FSX11" s="723"/>
      <c r="FSY11" s="723"/>
      <c r="FSZ11" s="723"/>
      <c r="FTA11" s="723"/>
      <c r="FTB11" s="723"/>
      <c r="FTC11" s="723"/>
      <c r="FTD11" s="723"/>
      <c r="FTE11" s="723"/>
      <c r="FTF11" s="723"/>
      <c r="FTG11" s="723"/>
      <c r="FTH11" s="723"/>
      <c r="FTI11" s="723"/>
      <c r="FTJ11" s="723"/>
      <c r="FTK11" s="723"/>
      <c r="FTL11" s="723"/>
      <c r="FTM11" s="723"/>
      <c r="FTN11" s="723"/>
      <c r="FTO11" s="723"/>
      <c r="FTP11" s="723"/>
      <c r="FTQ11" s="723"/>
      <c r="FTR11" s="723"/>
      <c r="FTS11" s="723"/>
      <c r="FTT11" s="723"/>
      <c r="FTU11" s="723"/>
      <c r="FTV11" s="723"/>
      <c r="FTW11" s="723"/>
      <c r="FTX11" s="723"/>
      <c r="FTY11" s="723"/>
      <c r="FTZ11" s="723"/>
      <c r="FUA11" s="723"/>
      <c r="FUB11" s="723"/>
      <c r="FUC11" s="723"/>
      <c r="FUD11" s="723"/>
      <c r="FUE11" s="723"/>
      <c r="FUF11" s="723"/>
      <c r="FUG11" s="723"/>
      <c r="FUH11" s="723"/>
      <c r="FUI11" s="723"/>
      <c r="FUJ11" s="723"/>
      <c r="FUK11" s="723"/>
      <c r="FUL11" s="723"/>
      <c r="FUM11" s="723"/>
      <c r="FUN11" s="723"/>
      <c r="FUO11" s="723"/>
      <c r="FUP11" s="723"/>
      <c r="FUQ11" s="723"/>
      <c r="FUR11" s="723"/>
      <c r="FUS11" s="723"/>
      <c r="FUT11" s="723"/>
      <c r="FUU11" s="723"/>
      <c r="FUV11" s="723"/>
      <c r="FUW11" s="723"/>
      <c r="FUX11" s="723"/>
      <c r="FUY11" s="723"/>
      <c r="FUZ11" s="723"/>
      <c r="FVA11" s="723"/>
      <c r="FVB11" s="723"/>
      <c r="FVC11" s="723"/>
      <c r="FVD11" s="723"/>
      <c r="FVE11" s="723"/>
      <c r="FVF11" s="723"/>
      <c r="FVG11" s="723"/>
      <c r="FVH11" s="723"/>
      <c r="FVI11" s="723"/>
      <c r="FVJ11" s="723"/>
      <c r="FVK11" s="723"/>
      <c r="FVL11" s="723"/>
      <c r="FVM11" s="723"/>
      <c r="FVN11" s="723"/>
      <c r="FVO11" s="723"/>
      <c r="FVP11" s="723"/>
      <c r="FVQ11" s="723"/>
      <c r="FVR11" s="723"/>
      <c r="FVS11" s="723"/>
      <c r="FVT11" s="723"/>
      <c r="FVU11" s="723"/>
      <c r="FVV11" s="723"/>
      <c r="FVW11" s="723"/>
      <c r="FVX11" s="723"/>
      <c r="FVY11" s="723"/>
      <c r="FVZ11" s="723"/>
      <c r="FWA11" s="723"/>
      <c r="FWB11" s="723"/>
      <c r="FWC11" s="723"/>
      <c r="FWD11" s="723"/>
      <c r="FWE11" s="723"/>
      <c r="FWF11" s="723"/>
      <c r="FWG11" s="723"/>
      <c r="FWH11" s="723"/>
      <c r="FWI11" s="723"/>
      <c r="FWJ11" s="723"/>
      <c r="FWK11" s="723"/>
      <c r="FWL11" s="723"/>
      <c r="FWM11" s="723"/>
      <c r="FWN11" s="723"/>
      <c r="FWO11" s="723"/>
      <c r="FWP11" s="723"/>
      <c r="FWQ11" s="723"/>
      <c r="FWR11" s="723"/>
      <c r="FWS11" s="723"/>
      <c r="FWT11" s="723"/>
      <c r="FWU11" s="723"/>
      <c r="FWV11" s="723"/>
      <c r="FWW11" s="723"/>
      <c r="FWX11" s="723"/>
      <c r="FWY11" s="723"/>
      <c r="FWZ11" s="723"/>
      <c r="FXA11" s="723"/>
      <c r="FXB11" s="723"/>
      <c r="FXC11" s="723"/>
      <c r="FXD11" s="723"/>
      <c r="FXE11" s="723"/>
      <c r="FXF11" s="723"/>
      <c r="FXG11" s="723"/>
      <c r="FXH11" s="723"/>
      <c r="FXI11" s="723"/>
      <c r="FXJ11" s="723"/>
      <c r="FXK11" s="723"/>
      <c r="FXL11" s="723"/>
      <c r="FXM11" s="723"/>
      <c r="FXN11" s="723"/>
      <c r="FXO11" s="723"/>
      <c r="FXP11" s="723"/>
      <c r="FXQ11" s="723"/>
      <c r="FXR11" s="723"/>
      <c r="FXS11" s="723"/>
      <c r="FXT11" s="723"/>
      <c r="FXU11" s="723"/>
      <c r="FXV11" s="723"/>
      <c r="FXW11" s="723"/>
      <c r="FXX11" s="723"/>
      <c r="FXY11" s="723"/>
      <c r="FXZ11" s="723"/>
      <c r="FYA11" s="723"/>
      <c r="FYB11" s="723"/>
      <c r="FYC11" s="723"/>
      <c r="FYD11" s="723"/>
      <c r="FYE11" s="723"/>
      <c r="FYF11" s="723"/>
      <c r="FYG11" s="723"/>
      <c r="FYH11" s="723"/>
      <c r="FYI11" s="723"/>
      <c r="FYJ11" s="723"/>
      <c r="FYK11" s="723"/>
      <c r="FYL11" s="723"/>
      <c r="FYM11" s="723"/>
      <c r="FYN11" s="723"/>
      <c r="FYO11" s="723"/>
      <c r="FYP11" s="723"/>
      <c r="FYQ11" s="723"/>
      <c r="FYR11" s="723"/>
      <c r="FYS11" s="723"/>
      <c r="FYT11" s="723"/>
      <c r="FYU11" s="723"/>
      <c r="FYV11" s="723"/>
      <c r="FYW11" s="723"/>
      <c r="FYX11" s="723"/>
      <c r="FYY11" s="723"/>
      <c r="FYZ11" s="723"/>
      <c r="FZA11" s="723"/>
      <c r="FZB11" s="723"/>
      <c r="FZC11" s="723"/>
      <c r="FZD11" s="723"/>
      <c r="FZE11" s="723"/>
      <c r="FZF11" s="723"/>
      <c r="FZG11" s="723"/>
      <c r="FZH11" s="723"/>
      <c r="FZI11" s="723"/>
      <c r="FZJ11" s="723"/>
      <c r="FZK11" s="723"/>
      <c r="FZL11" s="723"/>
      <c r="FZM11" s="723"/>
      <c r="FZN11" s="723"/>
      <c r="FZO11" s="723"/>
      <c r="FZP11" s="723"/>
      <c r="FZQ11" s="723"/>
      <c r="FZR11" s="723"/>
      <c r="FZS11" s="723"/>
      <c r="FZT11" s="723"/>
      <c r="FZU11" s="723"/>
      <c r="FZV11" s="723"/>
      <c r="FZW11" s="723"/>
      <c r="FZX11" s="723"/>
      <c r="FZY11" s="723"/>
      <c r="FZZ11" s="723"/>
      <c r="GAA11" s="723"/>
      <c r="GAB11" s="723"/>
      <c r="GAC11" s="723"/>
      <c r="GAD11" s="723"/>
      <c r="GAE11" s="723"/>
      <c r="GAF11" s="723"/>
      <c r="GAG11" s="723"/>
      <c r="GAH11" s="723"/>
      <c r="GAI11" s="723"/>
      <c r="GAJ11" s="723"/>
      <c r="GAK11" s="723"/>
      <c r="GAL11" s="723"/>
      <c r="GAM11" s="723"/>
      <c r="GAN11" s="723"/>
      <c r="GAO11" s="723"/>
      <c r="GAP11" s="723"/>
      <c r="GAQ11" s="723"/>
      <c r="GAR11" s="723"/>
      <c r="GAS11" s="723"/>
      <c r="GAT11" s="723"/>
      <c r="GAU11" s="723"/>
      <c r="GAV11" s="723"/>
      <c r="GAW11" s="723"/>
      <c r="GAX11" s="723"/>
      <c r="GAY11" s="723"/>
      <c r="GAZ11" s="723"/>
      <c r="GBA11" s="723"/>
      <c r="GBB11" s="723"/>
      <c r="GBC11" s="723"/>
      <c r="GBD11" s="723"/>
      <c r="GBE11" s="723"/>
      <c r="GBF11" s="723"/>
      <c r="GBG11" s="723"/>
      <c r="GBH11" s="723"/>
      <c r="GBI11" s="723"/>
      <c r="GBJ11" s="723"/>
      <c r="GBK11" s="723"/>
      <c r="GBL11" s="723"/>
      <c r="GBM11" s="723"/>
      <c r="GBN11" s="723"/>
      <c r="GBO11" s="723"/>
      <c r="GBP11" s="723"/>
      <c r="GBQ11" s="723"/>
      <c r="GBR11" s="723"/>
      <c r="GBS11" s="723"/>
      <c r="GBT11" s="723"/>
      <c r="GBU11" s="723"/>
      <c r="GBV11" s="723"/>
      <c r="GBW11" s="723"/>
      <c r="GBX11" s="723"/>
      <c r="GBY11" s="723"/>
      <c r="GBZ11" s="723"/>
      <c r="GCA11" s="723"/>
      <c r="GCB11" s="723"/>
      <c r="GCC11" s="723"/>
      <c r="GCD11" s="723"/>
      <c r="GCE11" s="723"/>
      <c r="GCF11" s="723"/>
      <c r="GCG11" s="723"/>
      <c r="GCH11" s="723"/>
      <c r="GCI11" s="723"/>
      <c r="GCJ11" s="723"/>
      <c r="GCK11" s="723"/>
      <c r="GCL11" s="723"/>
      <c r="GCM11" s="723"/>
      <c r="GCN11" s="723"/>
      <c r="GCO11" s="723"/>
      <c r="GCP11" s="723"/>
      <c r="GCQ11" s="723"/>
      <c r="GCR11" s="723"/>
      <c r="GCS11" s="723"/>
      <c r="GCT11" s="723"/>
      <c r="GCU11" s="723"/>
      <c r="GCV11" s="723"/>
      <c r="GCW11" s="723"/>
      <c r="GCX11" s="723"/>
      <c r="GCY11" s="723"/>
      <c r="GCZ11" s="723"/>
      <c r="GDA11" s="723"/>
      <c r="GDB11" s="723"/>
      <c r="GDC11" s="723"/>
      <c r="GDD11" s="723"/>
      <c r="GDE11" s="723"/>
      <c r="GDF11" s="723"/>
      <c r="GDG11" s="723"/>
      <c r="GDH11" s="723"/>
      <c r="GDI11" s="723"/>
      <c r="GDJ11" s="723"/>
      <c r="GDK11" s="723"/>
      <c r="GDL11" s="723"/>
      <c r="GDM11" s="723"/>
      <c r="GDN11" s="723"/>
      <c r="GDO11" s="723"/>
      <c r="GDP11" s="723"/>
      <c r="GDQ11" s="723"/>
      <c r="GDR11" s="723"/>
      <c r="GDS11" s="723"/>
      <c r="GDT11" s="723"/>
      <c r="GDU11" s="723"/>
      <c r="GDV11" s="723"/>
      <c r="GDW11" s="723"/>
      <c r="GDX11" s="723"/>
      <c r="GDY11" s="723"/>
      <c r="GDZ11" s="723"/>
      <c r="GEA11" s="723"/>
      <c r="GEB11" s="723"/>
      <c r="GEC11" s="723"/>
      <c r="GED11" s="723"/>
      <c r="GEE11" s="723"/>
      <c r="GEF11" s="723"/>
      <c r="GEG11" s="723"/>
      <c r="GEH11" s="723"/>
      <c r="GEI11" s="723"/>
      <c r="GEJ11" s="723"/>
      <c r="GEK11" s="723"/>
      <c r="GEL11" s="723"/>
      <c r="GEM11" s="723"/>
      <c r="GEN11" s="723"/>
      <c r="GEO11" s="723"/>
      <c r="GEP11" s="723"/>
      <c r="GEQ11" s="723"/>
      <c r="GER11" s="723"/>
      <c r="GES11" s="723"/>
      <c r="GET11" s="723"/>
      <c r="GEU11" s="723"/>
      <c r="GEV11" s="723"/>
      <c r="GEW11" s="723"/>
      <c r="GEX11" s="723"/>
      <c r="GEY11" s="723"/>
      <c r="GEZ11" s="723"/>
      <c r="GFA11" s="723"/>
      <c r="GFB11" s="723"/>
      <c r="GFC11" s="723"/>
      <c r="GFD11" s="723"/>
      <c r="GFE11" s="723"/>
      <c r="GFF11" s="723"/>
      <c r="GFG11" s="723"/>
      <c r="GFH11" s="723"/>
      <c r="GFI11" s="723"/>
      <c r="GFJ11" s="723"/>
      <c r="GFK11" s="723"/>
      <c r="GFL11" s="723"/>
      <c r="GFM11" s="723"/>
      <c r="GFN11" s="723"/>
      <c r="GFO11" s="723"/>
      <c r="GFP11" s="723"/>
      <c r="GFQ11" s="723"/>
      <c r="GFR11" s="723"/>
      <c r="GFS11" s="723"/>
      <c r="GFT11" s="723"/>
      <c r="GFU11" s="723"/>
      <c r="GFV11" s="723"/>
      <c r="GFW11" s="723"/>
      <c r="GFX11" s="723"/>
      <c r="GFY11" s="723"/>
      <c r="GFZ11" s="723"/>
      <c r="GGA11" s="723"/>
      <c r="GGB11" s="723"/>
      <c r="GGC11" s="723"/>
      <c r="GGD11" s="723"/>
      <c r="GGE11" s="723"/>
      <c r="GGF11" s="723"/>
      <c r="GGG11" s="723"/>
      <c r="GGH11" s="723"/>
      <c r="GGI11" s="723"/>
      <c r="GGJ11" s="723"/>
      <c r="GGK11" s="723"/>
      <c r="GGL11" s="723"/>
      <c r="GGM11" s="723"/>
      <c r="GGN11" s="723"/>
      <c r="GGO11" s="723"/>
      <c r="GGP11" s="723"/>
      <c r="GGQ11" s="723"/>
      <c r="GGR11" s="723"/>
      <c r="GGS11" s="723"/>
      <c r="GGT11" s="723"/>
      <c r="GGU11" s="723"/>
      <c r="GGV11" s="723"/>
      <c r="GGW11" s="723"/>
      <c r="GGX11" s="723"/>
      <c r="GGY11" s="723"/>
      <c r="GGZ11" s="723"/>
      <c r="GHA11" s="723"/>
      <c r="GHB11" s="723"/>
      <c r="GHC11" s="723"/>
      <c r="GHD11" s="723"/>
      <c r="GHE11" s="723"/>
      <c r="GHF11" s="723"/>
      <c r="GHG11" s="723"/>
      <c r="GHH11" s="723"/>
      <c r="GHI11" s="723"/>
      <c r="GHJ11" s="723"/>
      <c r="GHK11" s="723"/>
      <c r="GHL11" s="723"/>
      <c r="GHM11" s="723"/>
      <c r="GHN11" s="723"/>
      <c r="GHO11" s="723"/>
      <c r="GHP11" s="723"/>
      <c r="GHQ11" s="723"/>
      <c r="GHR11" s="723"/>
      <c r="GHS11" s="723"/>
      <c r="GHT11" s="723"/>
      <c r="GHU11" s="723"/>
      <c r="GHV11" s="723"/>
      <c r="GHW11" s="723"/>
      <c r="GHX11" s="723"/>
      <c r="GHY11" s="723"/>
      <c r="GHZ11" s="723"/>
      <c r="GIA11" s="723"/>
      <c r="GIB11" s="723"/>
      <c r="GIC11" s="723"/>
      <c r="GID11" s="723"/>
      <c r="GIE11" s="723"/>
      <c r="GIF11" s="723"/>
      <c r="GIG11" s="723"/>
      <c r="GIH11" s="723"/>
      <c r="GII11" s="723"/>
      <c r="GIJ11" s="723"/>
      <c r="GIK11" s="723"/>
      <c r="GIL11" s="723"/>
      <c r="GIM11" s="723"/>
      <c r="GIN11" s="723"/>
      <c r="GIO11" s="723"/>
      <c r="GIP11" s="723"/>
      <c r="GIQ11" s="723"/>
      <c r="GIR11" s="723"/>
      <c r="GIS11" s="723"/>
      <c r="GIT11" s="723"/>
      <c r="GIU11" s="723"/>
      <c r="GIV11" s="723"/>
      <c r="GIW11" s="723"/>
      <c r="GIX11" s="723"/>
      <c r="GIY11" s="723"/>
      <c r="GIZ11" s="723"/>
      <c r="GJA11" s="723"/>
      <c r="GJB11" s="723"/>
      <c r="GJC11" s="723"/>
      <c r="GJD11" s="723"/>
      <c r="GJE11" s="723"/>
      <c r="GJF11" s="723"/>
      <c r="GJG11" s="723"/>
      <c r="GJH11" s="723"/>
      <c r="GJI11" s="723"/>
      <c r="GJJ11" s="723"/>
      <c r="GJK11" s="723"/>
      <c r="GJL11" s="723"/>
      <c r="GJM11" s="723"/>
      <c r="GJN11" s="723"/>
      <c r="GJO11" s="723"/>
      <c r="GJP11" s="723"/>
      <c r="GJQ11" s="723"/>
      <c r="GJR11" s="723"/>
      <c r="GJS11" s="723"/>
      <c r="GJT11" s="723"/>
      <c r="GJU11" s="723"/>
      <c r="GJV11" s="723"/>
      <c r="GJW11" s="723"/>
      <c r="GJX11" s="723"/>
      <c r="GJY11" s="723"/>
      <c r="GJZ11" s="723"/>
      <c r="GKA11" s="723"/>
      <c r="GKB11" s="723"/>
      <c r="GKC11" s="723"/>
      <c r="GKD11" s="723"/>
      <c r="GKE11" s="723"/>
      <c r="GKF11" s="723"/>
      <c r="GKG11" s="723"/>
      <c r="GKH11" s="723"/>
      <c r="GKI11" s="723"/>
      <c r="GKJ11" s="723"/>
      <c r="GKK11" s="723"/>
      <c r="GKL11" s="723"/>
      <c r="GKM11" s="723"/>
      <c r="GKN11" s="723"/>
      <c r="GKO11" s="723"/>
      <c r="GKP11" s="723"/>
      <c r="GKQ11" s="723"/>
      <c r="GKR11" s="723"/>
      <c r="GKS11" s="723"/>
      <c r="GKT11" s="723"/>
      <c r="GKU11" s="723"/>
      <c r="GKV11" s="723"/>
      <c r="GKW11" s="723"/>
      <c r="GKX11" s="723"/>
      <c r="GKY11" s="723"/>
      <c r="GKZ11" s="723"/>
      <c r="GLA11" s="723"/>
      <c r="GLB11" s="723"/>
      <c r="GLC11" s="723"/>
      <c r="GLD11" s="723"/>
      <c r="GLE11" s="723"/>
      <c r="GLF11" s="723"/>
      <c r="GLG11" s="723"/>
      <c r="GLH11" s="723"/>
      <c r="GLI11" s="723"/>
      <c r="GLJ11" s="723"/>
      <c r="GLK11" s="723"/>
      <c r="GLL11" s="723"/>
      <c r="GLM11" s="723"/>
      <c r="GLN11" s="723"/>
      <c r="GLO11" s="723"/>
      <c r="GLP11" s="723"/>
      <c r="GLQ11" s="723"/>
      <c r="GLR11" s="723"/>
      <c r="GLS11" s="723"/>
      <c r="GLT11" s="723"/>
      <c r="GLU11" s="723"/>
      <c r="GLV11" s="723"/>
      <c r="GLW11" s="723"/>
      <c r="GLX11" s="723"/>
      <c r="GLY11" s="723"/>
      <c r="GLZ11" s="723"/>
      <c r="GMA11" s="723"/>
      <c r="GMB11" s="723"/>
      <c r="GMC11" s="723"/>
      <c r="GMD11" s="723"/>
      <c r="GME11" s="723"/>
      <c r="GMF11" s="723"/>
      <c r="GMG11" s="723"/>
      <c r="GMH11" s="723"/>
      <c r="GMI11" s="723"/>
      <c r="GMJ11" s="723"/>
      <c r="GMK11" s="723"/>
      <c r="GML11" s="723"/>
      <c r="GMM11" s="723"/>
      <c r="GMN11" s="723"/>
      <c r="GMO11" s="723"/>
      <c r="GMP11" s="723"/>
      <c r="GMQ11" s="723"/>
      <c r="GMR11" s="723"/>
      <c r="GMS11" s="723"/>
      <c r="GMT11" s="723"/>
      <c r="GMU11" s="723"/>
      <c r="GMV11" s="723"/>
      <c r="GMW11" s="723"/>
      <c r="GMX11" s="723"/>
      <c r="GMY11" s="723"/>
      <c r="GMZ11" s="723"/>
      <c r="GNA11" s="723"/>
      <c r="GNB11" s="723"/>
      <c r="GNC11" s="723"/>
      <c r="GND11" s="723"/>
      <c r="GNE11" s="723"/>
      <c r="GNF11" s="723"/>
      <c r="GNG11" s="723"/>
      <c r="GNH11" s="723"/>
      <c r="GNI11" s="723"/>
      <c r="GNJ11" s="723"/>
      <c r="GNK11" s="723"/>
      <c r="GNL11" s="723"/>
      <c r="GNM11" s="723"/>
      <c r="GNN11" s="723"/>
      <c r="GNO11" s="723"/>
      <c r="GNP11" s="723"/>
      <c r="GNQ11" s="723"/>
      <c r="GNR11" s="723"/>
      <c r="GNS11" s="723"/>
      <c r="GNT11" s="723"/>
      <c r="GNU11" s="723"/>
      <c r="GNV11" s="723"/>
      <c r="GNW11" s="723"/>
      <c r="GNX11" s="723"/>
      <c r="GNY11" s="723"/>
      <c r="GNZ11" s="723"/>
      <c r="GOA11" s="723"/>
      <c r="GOB11" s="723"/>
      <c r="GOC11" s="723"/>
      <c r="GOD11" s="723"/>
      <c r="GOE11" s="723"/>
      <c r="GOF11" s="723"/>
      <c r="GOG11" s="723"/>
      <c r="GOH11" s="723"/>
      <c r="GOI11" s="723"/>
      <c r="GOJ11" s="723"/>
      <c r="GOK11" s="723"/>
      <c r="GOL11" s="723"/>
      <c r="GOM11" s="723"/>
      <c r="GON11" s="723"/>
      <c r="GOO11" s="723"/>
      <c r="GOP11" s="723"/>
      <c r="GOQ11" s="723"/>
      <c r="GOR11" s="723"/>
      <c r="GOS11" s="723"/>
      <c r="GOT11" s="723"/>
      <c r="GOU11" s="723"/>
      <c r="GOV11" s="723"/>
      <c r="GOW11" s="723"/>
      <c r="GOX11" s="723"/>
      <c r="GOY11" s="723"/>
      <c r="GOZ11" s="723"/>
      <c r="GPA11" s="723"/>
      <c r="GPB11" s="723"/>
      <c r="GPC11" s="723"/>
      <c r="GPD11" s="723"/>
      <c r="GPE11" s="723"/>
      <c r="GPF11" s="723"/>
      <c r="GPG11" s="723"/>
      <c r="GPH11" s="723"/>
      <c r="GPI11" s="723"/>
      <c r="GPJ11" s="723"/>
      <c r="GPK11" s="723"/>
      <c r="GPL11" s="723"/>
      <c r="GPM11" s="723"/>
      <c r="GPN11" s="723"/>
      <c r="GPO11" s="723"/>
      <c r="GPP11" s="723"/>
      <c r="GPQ11" s="723"/>
      <c r="GPR11" s="723"/>
      <c r="GPS11" s="723"/>
      <c r="GPT11" s="723"/>
      <c r="GPU11" s="723"/>
      <c r="GPV11" s="723"/>
      <c r="GPW11" s="723"/>
      <c r="GPX11" s="723"/>
      <c r="GPY11" s="723"/>
      <c r="GPZ11" s="723"/>
      <c r="GQA11" s="723"/>
      <c r="GQB11" s="723"/>
      <c r="GQC11" s="723"/>
      <c r="GQD11" s="723"/>
      <c r="GQE11" s="723"/>
      <c r="GQF11" s="723"/>
      <c r="GQG11" s="723"/>
      <c r="GQH11" s="723"/>
      <c r="GQI11" s="723"/>
      <c r="GQJ11" s="723"/>
      <c r="GQK11" s="723"/>
      <c r="GQL11" s="723"/>
      <c r="GQM11" s="723"/>
      <c r="GQN11" s="723"/>
      <c r="GQO11" s="723"/>
      <c r="GQP11" s="723"/>
      <c r="GQQ11" s="723"/>
      <c r="GQR11" s="723"/>
      <c r="GQS11" s="723"/>
      <c r="GQT11" s="723"/>
      <c r="GQU11" s="723"/>
      <c r="GQV11" s="723"/>
      <c r="GQW11" s="723"/>
      <c r="GQX11" s="723"/>
      <c r="GQY11" s="723"/>
      <c r="GQZ11" s="723"/>
      <c r="GRA11" s="723"/>
      <c r="GRB11" s="723"/>
      <c r="GRC11" s="723"/>
      <c r="GRD11" s="723"/>
      <c r="GRE11" s="723"/>
      <c r="GRF11" s="723"/>
      <c r="GRG11" s="723"/>
      <c r="GRH11" s="723"/>
      <c r="GRI11" s="723"/>
      <c r="GRJ11" s="723"/>
      <c r="GRK11" s="723"/>
      <c r="GRL11" s="723"/>
      <c r="GRM11" s="723"/>
      <c r="GRN11" s="723"/>
      <c r="GRO11" s="723"/>
      <c r="GRP11" s="723"/>
      <c r="GRQ11" s="723"/>
      <c r="GRR11" s="723"/>
      <c r="GRS11" s="723"/>
      <c r="GRT11" s="723"/>
      <c r="GRU11" s="723"/>
      <c r="GRV11" s="723"/>
      <c r="GRW11" s="723"/>
      <c r="GRX11" s="723"/>
      <c r="GRY11" s="723"/>
      <c r="GRZ11" s="723"/>
      <c r="GSA11" s="723"/>
      <c r="GSB11" s="723"/>
      <c r="GSC11" s="723"/>
      <c r="GSD11" s="723"/>
      <c r="GSE11" s="723"/>
      <c r="GSF11" s="723"/>
      <c r="GSG11" s="723"/>
      <c r="GSH11" s="723"/>
      <c r="GSI11" s="723"/>
      <c r="GSJ11" s="723"/>
      <c r="GSK11" s="723"/>
      <c r="GSL11" s="723"/>
      <c r="GSM11" s="723"/>
      <c r="GSN11" s="723"/>
      <c r="GSO11" s="723"/>
      <c r="GSP11" s="723"/>
      <c r="GSQ11" s="723"/>
      <c r="GSR11" s="723"/>
      <c r="GSS11" s="723"/>
      <c r="GST11" s="723"/>
      <c r="GSU11" s="723"/>
      <c r="GSV11" s="723"/>
      <c r="GSW11" s="723"/>
      <c r="GSX11" s="723"/>
      <c r="GSY11" s="723"/>
      <c r="GSZ11" s="723"/>
      <c r="GTA11" s="723"/>
      <c r="GTB11" s="723"/>
      <c r="GTC11" s="723"/>
      <c r="GTD11" s="723"/>
      <c r="GTE11" s="723"/>
      <c r="GTF11" s="723"/>
      <c r="GTG11" s="723"/>
      <c r="GTH11" s="723"/>
      <c r="GTI11" s="723"/>
      <c r="GTJ11" s="723"/>
      <c r="GTK11" s="723"/>
      <c r="GTL11" s="723"/>
      <c r="GTM11" s="723"/>
      <c r="GTN11" s="723"/>
      <c r="GTO11" s="723"/>
      <c r="GTP11" s="723"/>
      <c r="GTQ11" s="723"/>
      <c r="GTR11" s="723"/>
      <c r="GTS11" s="723"/>
      <c r="GTT11" s="723"/>
      <c r="GTU11" s="723"/>
      <c r="GTV11" s="723"/>
      <c r="GTW11" s="723"/>
      <c r="GTX11" s="723"/>
      <c r="GTY11" s="723"/>
      <c r="GTZ11" s="723"/>
      <c r="GUA11" s="723"/>
      <c r="GUB11" s="723"/>
      <c r="GUC11" s="723"/>
      <c r="GUD11" s="723"/>
      <c r="GUE11" s="723"/>
      <c r="GUF11" s="723"/>
      <c r="GUG11" s="723"/>
      <c r="GUH11" s="723"/>
      <c r="GUI11" s="723"/>
      <c r="GUJ11" s="723"/>
      <c r="GUK11" s="723"/>
      <c r="GUL11" s="723"/>
      <c r="GUM11" s="723"/>
      <c r="GUN11" s="723"/>
      <c r="GUO11" s="723"/>
      <c r="GUP11" s="723"/>
      <c r="GUQ11" s="723"/>
      <c r="GUR11" s="723"/>
      <c r="GUS11" s="723"/>
      <c r="GUT11" s="723"/>
      <c r="GUU11" s="723"/>
      <c r="GUV11" s="723"/>
      <c r="GUW11" s="723"/>
      <c r="GUX11" s="723"/>
      <c r="GUY11" s="723"/>
      <c r="GUZ11" s="723"/>
      <c r="GVA11" s="723"/>
      <c r="GVB11" s="723"/>
      <c r="GVC11" s="723"/>
      <c r="GVD11" s="723"/>
      <c r="GVE11" s="723"/>
      <c r="GVF11" s="723"/>
      <c r="GVG11" s="723"/>
      <c r="GVH11" s="723"/>
      <c r="GVI11" s="723"/>
      <c r="GVJ11" s="723"/>
      <c r="GVK11" s="723"/>
      <c r="GVL11" s="723"/>
      <c r="GVM11" s="723"/>
      <c r="GVN11" s="723"/>
      <c r="GVO11" s="723"/>
      <c r="GVP11" s="723"/>
      <c r="GVQ11" s="723"/>
      <c r="GVR11" s="723"/>
      <c r="GVS11" s="723"/>
      <c r="GVT11" s="723"/>
      <c r="GVU11" s="723"/>
      <c r="GVV11" s="723"/>
      <c r="GVW11" s="723"/>
      <c r="GVX11" s="723"/>
      <c r="GVY11" s="723"/>
      <c r="GVZ11" s="723"/>
      <c r="GWA11" s="723"/>
      <c r="GWB11" s="723"/>
      <c r="GWC11" s="723"/>
      <c r="GWD11" s="723"/>
      <c r="GWE11" s="723"/>
      <c r="GWF11" s="723"/>
      <c r="GWG11" s="723"/>
      <c r="GWH11" s="723"/>
      <c r="GWI11" s="723"/>
      <c r="GWJ11" s="723"/>
      <c r="GWK11" s="723"/>
      <c r="GWL11" s="723"/>
      <c r="GWM11" s="723"/>
      <c r="GWN11" s="723"/>
      <c r="GWO11" s="723"/>
      <c r="GWP11" s="723"/>
      <c r="GWQ11" s="723"/>
      <c r="GWR11" s="723"/>
      <c r="GWS11" s="723"/>
      <c r="GWT11" s="723"/>
      <c r="GWU11" s="723"/>
      <c r="GWV11" s="723"/>
      <c r="GWW11" s="723"/>
      <c r="GWX11" s="723"/>
      <c r="GWY11" s="723"/>
      <c r="GWZ11" s="723"/>
      <c r="GXA11" s="723"/>
      <c r="GXB11" s="723"/>
      <c r="GXC11" s="723"/>
      <c r="GXD11" s="723"/>
      <c r="GXE11" s="723"/>
      <c r="GXF11" s="723"/>
      <c r="GXG11" s="723"/>
      <c r="GXH11" s="723"/>
      <c r="GXI11" s="723"/>
      <c r="GXJ11" s="723"/>
      <c r="GXK11" s="723"/>
      <c r="GXL11" s="723"/>
      <c r="GXM11" s="723"/>
      <c r="GXN11" s="723"/>
      <c r="GXO11" s="723"/>
      <c r="GXP11" s="723"/>
      <c r="GXQ11" s="723"/>
      <c r="GXR11" s="723"/>
      <c r="GXS11" s="723"/>
      <c r="GXT11" s="723"/>
      <c r="GXU11" s="723"/>
      <c r="GXV11" s="723"/>
      <c r="GXW11" s="723"/>
      <c r="GXX11" s="723"/>
      <c r="GXY11" s="723"/>
      <c r="GXZ11" s="723"/>
      <c r="GYA11" s="723"/>
      <c r="GYB11" s="723"/>
      <c r="GYC11" s="723"/>
      <c r="GYD11" s="723"/>
      <c r="GYE11" s="723"/>
      <c r="GYF11" s="723"/>
      <c r="GYG11" s="723"/>
      <c r="GYH11" s="723"/>
      <c r="GYI11" s="723"/>
      <c r="GYJ11" s="723"/>
      <c r="GYK11" s="723"/>
      <c r="GYL11" s="723"/>
      <c r="GYM11" s="723"/>
      <c r="GYN11" s="723"/>
      <c r="GYO11" s="723"/>
      <c r="GYP11" s="723"/>
      <c r="GYQ11" s="723"/>
      <c r="GYR11" s="723"/>
      <c r="GYS11" s="723"/>
      <c r="GYT11" s="723"/>
      <c r="GYU11" s="723"/>
      <c r="GYV11" s="723"/>
      <c r="GYW11" s="723"/>
      <c r="GYX11" s="723"/>
      <c r="GYY11" s="723"/>
      <c r="GYZ11" s="723"/>
      <c r="GZA11" s="723"/>
      <c r="GZB11" s="723"/>
      <c r="GZC11" s="723"/>
      <c r="GZD11" s="723"/>
      <c r="GZE11" s="723"/>
      <c r="GZF11" s="723"/>
      <c r="GZG11" s="723"/>
      <c r="GZH11" s="723"/>
      <c r="GZI11" s="723"/>
      <c r="GZJ11" s="723"/>
      <c r="GZK11" s="723"/>
      <c r="GZL11" s="723"/>
      <c r="GZM11" s="723"/>
      <c r="GZN11" s="723"/>
      <c r="GZO11" s="723"/>
      <c r="GZP11" s="723"/>
      <c r="GZQ11" s="723"/>
      <c r="GZR11" s="723"/>
      <c r="GZS11" s="723"/>
      <c r="GZT11" s="723"/>
      <c r="GZU11" s="723"/>
      <c r="GZV11" s="723"/>
      <c r="GZW11" s="723"/>
      <c r="GZX11" s="723"/>
      <c r="GZY11" s="723"/>
      <c r="GZZ11" s="723"/>
      <c r="HAA11" s="723"/>
      <c r="HAB11" s="723"/>
      <c r="HAC11" s="723"/>
      <c r="HAD11" s="723"/>
      <c r="HAE11" s="723"/>
      <c r="HAF11" s="723"/>
      <c r="HAG11" s="723"/>
      <c r="HAH11" s="723"/>
      <c r="HAI11" s="723"/>
      <c r="HAJ11" s="723"/>
      <c r="HAK11" s="723"/>
      <c r="HAL11" s="723"/>
      <c r="HAM11" s="723"/>
      <c r="HAN11" s="723"/>
      <c r="HAO11" s="723"/>
      <c r="HAP11" s="723"/>
      <c r="HAQ11" s="723"/>
      <c r="HAR11" s="723"/>
      <c r="HAS11" s="723"/>
      <c r="HAT11" s="723"/>
      <c r="HAU11" s="723"/>
      <c r="HAV11" s="723"/>
      <c r="HAW11" s="723"/>
      <c r="HAX11" s="723"/>
      <c r="HAY11" s="723"/>
      <c r="HAZ11" s="723"/>
      <c r="HBA11" s="723"/>
      <c r="HBB11" s="723"/>
      <c r="HBC11" s="723"/>
      <c r="HBD11" s="723"/>
      <c r="HBE11" s="723"/>
      <c r="HBF11" s="723"/>
      <c r="HBG11" s="723"/>
      <c r="HBH11" s="723"/>
      <c r="HBI11" s="723"/>
      <c r="HBJ11" s="723"/>
      <c r="HBK11" s="723"/>
      <c r="HBL11" s="723"/>
      <c r="HBM11" s="723"/>
      <c r="HBN11" s="723"/>
      <c r="HBO11" s="723"/>
      <c r="HBP11" s="723"/>
      <c r="HBQ11" s="723"/>
      <c r="HBR11" s="723"/>
      <c r="HBS11" s="723"/>
      <c r="HBT11" s="723"/>
      <c r="HBU11" s="723"/>
      <c r="HBV11" s="723"/>
      <c r="HBW11" s="723"/>
      <c r="HBX11" s="723"/>
      <c r="HBY11" s="723"/>
      <c r="HBZ11" s="723"/>
      <c r="HCA11" s="723"/>
      <c r="HCB11" s="723"/>
      <c r="HCC11" s="723"/>
      <c r="HCD11" s="723"/>
      <c r="HCE11" s="723"/>
      <c r="HCF11" s="723"/>
      <c r="HCG11" s="723"/>
      <c r="HCH11" s="723"/>
      <c r="HCI11" s="723"/>
      <c r="HCJ11" s="723"/>
      <c r="HCK11" s="723"/>
      <c r="HCL11" s="723"/>
      <c r="HCM11" s="723"/>
      <c r="HCN11" s="723"/>
      <c r="HCO11" s="723"/>
      <c r="HCP11" s="723"/>
      <c r="HCQ11" s="723"/>
      <c r="HCR11" s="723"/>
      <c r="HCS11" s="723"/>
      <c r="HCT11" s="723"/>
      <c r="HCU11" s="723"/>
      <c r="HCV11" s="723"/>
      <c r="HCW11" s="723"/>
      <c r="HCX11" s="723"/>
      <c r="HCY11" s="723"/>
      <c r="HCZ11" s="723"/>
      <c r="HDA11" s="723"/>
      <c r="HDB11" s="723"/>
      <c r="HDC11" s="723"/>
      <c r="HDD11" s="723"/>
      <c r="HDE11" s="723"/>
      <c r="HDF11" s="723"/>
      <c r="HDG11" s="723"/>
      <c r="HDH11" s="723"/>
      <c r="HDI11" s="723"/>
      <c r="HDJ11" s="723"/>
      <c r="HDK11" s="723"/>
      <c r="HDL11" s="723"/>
      <c r="HDM11" s="723"/>
      <c r="HDN11" s="723"/>
      <c r="HDO11" s="723"/>
      <c r="HDP11" s="723"/>
      <c r="HDQ11" s="723"/>
      <c r="HDR11" s="723"/>
      <c r="HDS11" s="723"/>
      <c r="HDT11" s="723"/>
      <c r="HDU11" s="723"/>
      <c r="HDV11" s="723"/>
      <c r="HDW11" s="723"/>
      <c r="HDX11" s="723"/>
      <c r="HDY11" s="723"/>
      <c r="HDZ11" s="723"/>
      <c r="HEA11" s="723"/>
      <c r="HEB11" s="723"/>
      <c r="HEC11" s="723"/>
      <c r="HED11" s="723"/>
      <c r="HEE11" s="723"/>
      <c r="HEF11" s="723"/>
      <c r="HEG11" s="723"/>
      <c r="HEH11" s="723"/>
      <c r="HEI11" s="723"/>
      <c r="HEJ11" s="723"/>
      <c r="HEK11" s="723"/>
      <c r="HEL11" s="723"/>
      <c r="HEM11" s="723"/>
      <c r="HEN11" s="723"/>
      <c r="HEO11" s="723"/>
      <c r="HEP11" s="723"/>
      <c r="HEQ11" s="723"/>
      <c r="HER11" s="723"/>
      <c r="HES11" s="723"/>
      <c r="HET11" s="723"/>
      <c r="HEU11" s="723"/>
      <c r="HEV11" s="723"/>
      <c r="HEW11" s="723"/>
      <c r="HEX11" s="723"/>
      <c r="HEY11" s="723"/>
      <c r="HEZ11" s="723"/>
      <c r="HFA11" s="723"/>
      <c r="HFB11" s="723"/>
      <c r="HFC11" s="723"/>
      <c r="HFD11" s="723"/>
      <c r="HFE11" s="723"/>
      <c r="HFF11" s="723"/>
      <c r="HFG11" s="723"/>
      <c r="HFH11" s="723"/>
      <c r="HFI11" s="723"/>
      <c r="HFJ11" s="723"/>
      <c r="HFK11" s="723"/>
      <c r="HFL11" s="723"/>
      <c r="HFM11" s="723"/>
      <c r="HFN11" s="723"/>
      <c r="HFO11" s="723"/>
      <c r="HFP11" s="723"/>
      <c r="HFQ11" s="723"/>
      <c r="HFR11" s="723"/>
      <c r="HFS11" s="723"/>
      <c r="HFT11" s="723"/>
      <c r="HFU11" s="723"/>
      <c r="HFV11" s="723"/>
      <c r="HFW11" s="723"/>
      <c r="HFX11" s="723"/>
      <c r="HFY11" s="723"/>
      <c r="HFZ11" s="723"/>
      <c r="HGA11" s="723"/>
      <c r="HGB11" s="723"/>
      <c r="HGC11" s="723"/>
      <c r="HGD11" s="723"/>
      <c r="HGE11" s="723"/>
      <c r="HGF11" s="723"/>
      <c r="HGG11" s="723"/>
      <c r="HGH11" s="723"/>
      <c r="HGI11" s="723"/>
      <c r="HGJ11" s="723"/>
      <c r="HGK11" s="723"/>
      <c r="HGL11" s="723"/>
      <c r="HGM11" s="723"/>
      <c r="HGN11" s="723"/>
      <c r="HGO11" s="723"/>
      <c r="HGP11" s="723"/>
      <c r="HGQ11" s="723"/>
      <c r="HGR11" s="723"/>
      <c r="HGS11" s="723"/>
      <c r="HGT11" s="723"/>
      <c r="HGU11" s="723"/>
      <c r="HGV11" s="723"/>
      <c r="HGW11" s="723"/>
      <c r="HGX11" s="723"/>
      <c r="HGY11" s="723"/>
      <c r="HGZ11" s="723"/>
      <c r="HHA11" s="723"/>
      <c r="HHB11" s="723"/>
      <c r="HHC11" s="723"/>
      <c r="HHD11" s="723"/>
      <c r="HHE11" s="723"/>
      <c r="HHF11" s="723"/>
      <c r="HHG11" s="723"/>
      <c r="HHH11" s="723"/>
      <c r="HHI11" s="723"/>
      <c r="HHJ11" s="723"/>
      <c r="HHK11" s="723"/>
      <c r="HHL11" s="723"/>
      <c r="HHM11" s="723"/>
      <c r="HHN11" s="723"/>
      <c r="HHO11" s="723"/>
      <c r="HHP11" s="723"/>
      <c r="HHQ11" s="723"/>
      <c r="HHR11" s="723"/>
      <c r="HHS11" s="723"/>
      <c r="HHT11" s="723"/>
      <c r="HHU11" s="723"/>
      <c r="HHV11" s="723"/>
      <c r="HHW11" s="723"/>
      <c r="HHX11" s="723"/>
      <c r="HHY11" s="723"/>
      <c r="HHZ11" s="723"/>
      <c r="HIA11" s="723"/>
      <c r="HIB11" s="723"/>
      <c r="HIC11" s="723"/>
      <c r="HID11" s="723"/>
      <c r="HIE11" s="723"/>
      <c r="HIF11" s="723"/>
      <c r="HIG11" s="723"/>
      <c r="HIH11" s="723"/>
      <c r="HII11" s="723"/>
      <c r="HIJ11" s="723"/>
      <c r="HIK11" s="723"/>
      <c r="HIL11" s="723"/>
      <c r="HIM11" s="723"/>
      <c r="HIN11" s="723"/>
      <c r="HIO11" s="723"/>
      <c r="HIP11" s="723"/>
      <c r="HIQ11" s="723"/>
      <c r="HIR11" s="723"/>
      <c r="HIS11" s="723"/>
      <c r="HIT11" s="723"/>
      <c r="HIU11" s="723"/>
      <c r="HIV11" s="723"/>
      <c r="HIW11" s="723"/>
      <c r="HIX11" s="723"/>
      <c r="HIY11" s="723"/>
      <c r="HIZ11" s="723"/>
      <c r="HJA11" s="723"/>
      <c r="HJB11" s="723"/>
      <c r="HJC11" s="723"/>
      <c r="HJD11" s="723"/>
      <c r="HJE11" s="723"/>
      <c r="HJF11" s="723"/>
      <c r="HJG11" s="723"/>
      <c r="HJH11" s="723"/>
      <c r="HJI11" s="723"/>
      <c r="HJJ11" s="723"/>
      <c r="HJK11" s="723"/>
      <c r="HJL11" s="723"/>
      <c r="HJM11" s="723"/>
      <c r="HJN11" s="723"/>
      <c r="HJO11" s="723"/>
      <c r="HJP11" s="723"/>
      <c r="HJQ11" s="723"/>
      <c r="HJR11" s="723"/>
      <c r="HJS11" s="723"/>
      <c r="HJT11" s="723"/>
      <c r="HJU11" s="723"/>
      <c r="HJV11" s="723"/>
      <c r="HJW11" s="723"/>
      <c r="HJX11" s="723"/>
      <c r="HJY11" s="723"/>
      <c r="HJZ11" s="723"/>
      <c r="HKA11" s="723"/>
      <c r="HKB11" s="723"/>
      <c r="HKC11" s="723"/>
      <c r="HKD11" s="723"/>
      <c r="HKE11" s="723"/>
      <c r="HKF11" s="723"/>
      <c r="HKG11" s="723"/>
      <c r="HKH11" s="723"/>
      <c r="HKI11" s="723"/>
      <c r="HKJ11" s="723"/>
      <c r="HKK11" s="723"/>
      <c r="HKL11" s="723"/>
      <c r="HKM11" s="723"/>
      <c r="HKN11" s="723"/>
      <c r="HKO11" s="723"/>
      <c r="HKP11" s="723"/>
      <c r="HKQ11" s="723"/>
      <c r="HKR11" s="723"/>
      <c r="HKS11" s="723"/>
      <c r="HKT11" s="723"/>
      <c r="HKU11" s="723"/>
      <c r="HKV11" s="723"/>
      <c r="HKW11" s="723"/>
      <c r="HKX11" s="723"/>
      <c r="HKY11" s="723"/>
      <c r="HKZ11" s="723"/>
      <c r="HLA11" s="723"/>
      <c r="HLB11" s="723"/>
      <c r="HLC11" s="723"/>
      <c r="HLD11" s="723"/>
      <c r="HLE11" s="723"/>
      <c r="HLF11" s="723"/>
      <c r="HLG11" s="723"/>
      <c r="HLH11" s="723"/>
      <c r="HLI11" s="723"/>
      <c r="HLJ11" s="723"/>
      <c r="HLK11" s="723"/>
      <c r="HLL11" s="723"/>
      <c r="HLM11" s="723"/>
      <c r="HLN11" s="723"/>
      <c r="HLO11" s="723"/>
      <c r="HLP11" s="723"/>
      <c r="HLQ11" s="723"/>
      <c r="HLR11" s="723"/>
      <c r="HLS11" s="723"/>
      <c r="HLT11" s="723"/>
      <c r="HLU11" s="723"/>
      <c r="HLV11" s="723"/>
      <c r="HLW11" s="723"/>
      <c r="HLX11" s="723"/>
      <c r="HLY11" s="723"/>
      <c r="HLZ11" s="723"/>
      <c r="HMA11" s="723"/>
      <c r="HMB11" s="723"/>
      <c r="HMC11" s="723"/>
      <c r="HMD11" s="723"/>
      <c r="HME11" s="723"/>
      <c r="HMF11" s="723"/>
      <c r="HMG11" s="723"/>
      <c r="HMH11" s="723"/>
      <c r="HMI11" s="723"/>
      <c r="HMJ11" s="723"/>
      <c r="HMK11" s="723"/>
      <c r="HML11" s="723"/>
      <c r="HMM11" s="723"/>
      <c r="HMN11" s="723"/>
      <c r="HMO11" s="723"/>
      <c r="HMP11" s="723"/>
      <c r="HMQ11" s="723"/>
      <c r="HMR11" s="723"/>
      <c r="HMS11" s="723"/>
      <c r="HMT11" s="723"/>
      <c r="HMU11" s="723"/>
      <c r="HMV11" s="723"/>
      <c r="HMW11" s="723"/>
      <c r="HMX11" s="723"/>
      <c r="HMY11" s="723"/>
      <c r="HMZ11" s="723"/>
      <c r="HNA11" s="723"/>
      <c r="HNB11" s="723"/>
      <c r="HNC11" s="723"/>
      <c r="HND11" s="723"/>
      <c r="HNE11" s="723"/>
      <c r="HNF11" s="723"/>
      <c r="HNG11" s="723"/>
      <c r="HNH11" s="723"/>
      <c r="HNI11" s="723"/>
      <c r="HNJ11" s="723"/>
      <c r="HNK11" s="723"/>
      <c r="HNL11" s="723"/>
      <c r="HNM11" s="723"/>
      <c r="HNN11" s="723"/>
      <c r="HNO11" s="723"/>
      <c r="HNP11" s="723"/>
      <c r="HNQ11" s="723"/>
      <c r="HNR11" s="723"/>
      <c r="HNS11" s="723"/>
      <c r="HNT11" s="723"/>
      <c r="HNU11" s="723"/>
      <c r="HNV11" s="723"/>
      <c r="HNW11" s="723"/>
      <c r="HNX11" s="723"/>
      <c r="HNY11" s="723"/>
      <c r="HNZ11" s="723"/>
      <c r="HOA11" s="723"/>
      <c r="HOB11" s="723"/>
      <c r="HOC11" s="723"/>
      <c r="HOD11" s="723"/>
      <c r="HOE11" s="723"/>
      <c r="HOF11" s="723"/>
      <c r="HOG11" s="723"/>
      <c r="HOH11" s="723"/>
      <c r="HOI11" s="723"/>
      <c r="HOJ11" s="723"/>
      <c r="HOK11" s="723"/>
      <c r="HOL11" s="723"/>
      <c r="HOM11" s="723"/>
      <c r="HON11" s="723"/>
      <c r="HOO11" s="723"/>
      <c r="HOP11" s="723"/>
      <c r="HOQ11" s="723"/>
      <c r="HOR11" s="723"/>
      <c r="HOS11" s="723"/>
      <c r="HOT11" s="723"/>
      <c r="HOU11" s="723"/>
      <c r="HOV11" s="723"/>
      <c r="HOW11" s="723"/>
      <c r="HOX11" s="723"/>
      <c r="HOY11" s="723"/>
      <c r="HOZ11" s="723"/>
      <c r="HPA11" s="723"/>
      <c r="HPB11" s="723"/>
      <c r="HPC11" s="723"/>
      <c r="HPD11" s="723"/>
      <c r="HPE11" s="723"/>
      <c r="HPF11" s="723"/>
      <c r="HPG11" s="723"/>
      <c r="HPH11" s="723"/>
      <c r="HPI11" s="723"/>
      <c r="HPJ11" s="723"/>
      <c r="HPK11" s="723"/>
      <c r="HPL11" s="723"/>
      <c r="HPM11" s="723"/>
      <c r="HPN11" s="723"/>
      <c r="HPO11" s="723"/>
      <c r="HPP11" s="723"/>
      <c r="HPQ11" s="723"/>
      <c r="HPR11" s="723"/>
      <c r="HPS11" s="723"/>
      <c r="HPT11" s="723"/>
      <c r="HPU11" s="723"/>
      <c r="HPV11" s="723"/>
      <c r="HPW11" s="723"/>
      <c r="HPX11" s="723"/>
      <c r="HPY11" s="723"/>
      <c r="HPZ11" s="723"/>
      <c r="HQA11" s="723"/>
      <c r="HQB11" s="723"/>
      <c r="HQC11" s="723"/>
      <c r="HQD11" s="723"/>
      <c r="HQE11" s="723"/>
      <c r="HQF11" s="723"/>
      <c r="HQG11" s="723"/>
      <c r="HQH11" s="723"/>
      <c r="HQI11" s="723"/>
      <c r="HQJ11" s="723"/>
      <c r="HQK11" s="723"/>
      <c r="HQL11" s="723"/>
      <c r="HQM11" s="723"/>
      <c r="HQN11" s="723"/>
      <c r="HQO11" s="723"/>
      <c r="HQP11" s="723"/>
      <c r="HQQ11" s="723"/>
      <c r="HQR11" s="723"/>
      <c r="HQS11" s="723"/>
      <c r="HQT11" s="723"/>
      <c r="HQU11" s="723"/>
      <c r="HQV11" s="723"/>
      <c r="HQW11" s="723"/>
      <c r="HQX11" s="723"/>
      <c r="HQY11" s="723"/>
      <c r="HQZ11" s="723"/>
      <c r="HRA11" s="723"/>
      <c r="HRB11" s="723"/>
      <c r="HRC11" s="723"/>
      <c r="HRD11" s="723"/>
      <c r="HRE11" s="723"/>
      <c r="HRF11" s="723"/>
      <c r="HRG11" s="723"/>
      <c r="HRH11" s="723"/>
      <c r="HRI11" s="723"/>
      <c r="HRJ11" s="723"/>
      <c r="HRK11" s="723"/>
      <c r="HRL11" s="723"/>
      <c r="HRM11" s="723"/>
      <c r="HRN11" s="723"/>
      <c r="HRO11" s="723"/>
      <c r="HRP11" s="723"/>
      <c r="HRQ11" s="723"/>
      <c r="HRR11" s="723"/>
      <c r="HRS11" s="723"/>
      <c r="HRT11" s="723"/>
      <c r="HRU11" s="723"/>
      <c r="HRV11" s="723"/>
      <c r="HRW11" s="723"/>
      <c r="HRX11" s="723"/>
      <c r="HRY11" s="723"/>
      <c r="HRZ11" s="723"/>
      <c r="HSA11" s="723"/>
      <c r="HSB11" s="723"/>
      <c r="HSC11" s="723"/>
      <c r="HSD11" s="723"/>
      <c r="HSE11" s="723"/>
      <c r="HSF11" s="723"/>
      <c r="HSG11" s="723"/>
      <c r="HSH11" s="723"/>
      <c r="HSI11" s="723"/>
      <c r="HSJ11" s="723"/>
      <c r="HSK11" s="723"/>
      <c r="HSL11" s="723"/>
      <c r="HSM11" s="723"/>
      <c r="HSN11" s="723"/>
      <c r="HSO11" s="723"/>
      <c r="HSP11" s="723"/>
      <c r="HSQ11" s="723"/>
      <c r="HSR11" s="723"/>
      <c r="HSS11" s="723"/>
      <c r="HST11" s="723"/>
      <c r="HSU11" s="723"/>
      <c r="HSV11" s="723"/>
      <c r="HSW11" s="723"/>
      <c r="HSX11" s="723"/>
      <c r="HSY11" s="723"/>
      <c r="HSZ11" s="723"/>
      <c r="HTA11" s="723"/>
      <c r="HTB11" s="723"/>
      <c r="HTC11" s="723"/>
      <c r="HTD11" s="723"/>
      <c r="HTE11" s="723"/>
      <c r="HTF11" s="723"/>
      <c r="HTG11" s="723"/>
      <c r="HTH11" s="723"/>
      <c r="HTI11" s="723"/>
      <c r="HTJ11" s="723"/>
      <c r="HTK11" s="723"/>
      <c r="HTL11" s="723"/>
      <c r="HTM11" s="723"/>
      <c r="HTN11" s="723"/>
      <c r="HTO11" s="723"/>
      <c r="HTP11" s="723"/>
      <c r="HTQ11" s="723"/>
      <c r="HTR11" s="723"/>
      <c r="HTS11" s="723"/>
      <c r="HTT11" s="723"/>
      <c r="HTU11" s="723"/>
      <c r="HTV11" s="723"/>
      <c r="HTW11" s="723"/>
      <c r="HTX11" s="723"/>
      <c r="HTY11" s="723"/>
      <c r="HTZ11" s="723"/>
      <c r="HUA11" s="723"/>
      <c r="HUB11" s="723"/>
      <c r="HUC11" s="723"/>
      <c r="HUD11" s="723"/>
      <c r="HUE11" s="723"/>
      <c r="HUF11" s="723"/>
      <c r="HUG11" s="723"/>
      <c r="HUH11" s="723"/>
      <c r="HUI11" s="723"/>
      <c r="HUJ11" s="723"/>
      <c r="HUK11" s="723"/>
      <c r="HUL11" s="723"/>
      <c r="HUM11" s="723"/>
      <c r="HUN11" s="723"/>
      <c r="HUO11" s="723"/>
      <c r="HUP11" s="723"/>
      <c r="HUQ11" s="723"/>
      <c r="HUR11" s="723"/>
      <c r="HUS11" s="723"/>
      <c r="HUT11" s="723"/>
      <c r="HUU11" s="723"/>
      <c r="HUV11" s="723"/>
      <c r="HUW11" s="723"/>
      <c r="HUX11" s="723"/>
      <c r="HUY11" s="723"/>
      <c r="HUZ11" s="723"/>
      <c r="HVA11" s="723"/>
      <c r="HVB11" s="723"/>
      <c r="HVC11" s="723"/>
      <c r="HVD11" s="723"/>
      <c r="HVE11" s="723"/>
      <c r="HVF11" s="723"/>
      <c r="HVG11" s="723"/>
      <c r="HVH11" s="723"/>
      <c r="HVI11" s="723"/>
      <c r="HVJ11" s="723"/>
      <c r="HVK11" s="723"/>
      <c r="HVL11" s="723"/>
      <c r="HVM11" s="723"/>
      <c r="HVN11" s="723"/>
      <c r="HVO11" s="723"/>
      <c r="HVP11" s="723"/>
      <c r="HVQ11" s="723"/>
      <c r="HVR11" s="723"/>
      <c r="HVS11" s="723"/>
      <c r="HVT11" s="723"/>
      <c r="HVU11" s="723"/>
      <c r="HVV11" s="723"/>
      <c r="HVW11" s="723"/>
      <c r="HVX11" s="723"/>
      <c r="HVY11" s="723"/>
      <c r="HVZ11" s="723"/>
      <c r="HWA11" s="723"/>
      <c r="HWB11" s="723"/>
      <c r="HWC11" s="723"/>
      <c r="HWD11" s="723"/>
      <c r="HWE11" s="723"/>
      <c r="HWF11" s="723"/>
      <c r="HWG11" s="723"/>
      <c r="HWH11" s="723"/>
      <c r="HWI11" s="723"/>
      <c r="HWJ11" s="723"/>
      <c r="HWK11" s="723"/>
      <c r="HWL11" s="723"/>
      <c r="HWM11" s="723"/>
      <c r="HWN11" s="723"/>
      <c r="HWO11" s="723"/>
      <c r="HWP11" s="723"/>
      <c r="HWQ11" s="723"/>
      <c r="HWR11" s="723"/>
      <c r="HWS11" s="723"/>
      <c r="HWT11" s="723"/>
      <c r="HWU11" s="723"/>
      <c r="HWV11" s="723"/>
      <c r="HWW11" s="723"/>
      <c r="HWX11" s="723"/>
      <c r="HWY11" s="723"/>
      <c r="HWZ11" s="723"/>
      <c r="HXA11" s="723"/>
      <c r="HXB11" s="723"/>
      <c r="HXC11" s="723"/>
      <c r="HXD11" s="723"/>
      <c r="HXE11" s="723"/>
      <c r="HXF11" s="723"/>
      <c r="HXG11" s="723"/>
      <c r="HXH11" s="723"/>
      <c r="HXI11" s="723"/>
      <c r="HXJ11" s="723"/>
      <c r="HXK11" s="723"/>
      <c r="HXL11" s="723"/>
      <c r="HXM11" s="723"/>
      <c r="HXN11" s="723"/>
      <c r="HXO11" s="723"/>
      <c r="HXP11" s="723"/>
      <c r="HXQ11" s="723"/>
      <c r="HXR11" s="723"/>
      <c r="HXS11" s="723"/>
      <c r="HXT11" s="723"/>
      <c r="HXU11" s="723"/>
      <c r="HXV11" s="723"/>
      <c r="HXW11" s="723"/>
      <c r="HXX11" s="723"/>
      <c r="HXY11" s="723"/>
      <c r="HXZ11" s="723"/>
      <c r="HYA11" s="723"/>
      <c r="HYB11" s="723"/>
      <c r="HYC11" s="723"/>
      <c r="HYD11" s="723"/>
      <c r="HYE11" s="723"/>
      <c r="HYF11" s="723"/>
      <c r="HYG11" s="723"/>
      <c r="HYH11" s="723"/>
      <c r="HYI11" s="723"/>
      <c r="HYJ11" s="723"/>
      <c r="HYK11" s="723"/>
      <c r="HYL11" s="723"/>
      <c r="HYM11" s="723"/>
      <c r="HYN11" s="723"/>
      <c r="HYO11" s="723"/>
      <c r="HYP11" s="723"/>
      <c r="HYQ11" s="723"/>
      <c r="HYR11" s="723"/>
      <c r="HYS11" s="723"/>
      <c r="HYT11" s="723"/>
      <c r="HYU11" s="723"/>
      <c r="HYV11" s="723"/>
      <c r="HYW11" s="723"/>
      <c r="HYX11" s="723"/>
      <c r="HYY11" s="723"/>
      <c r="HYZ11" s="723"/>
      <c r="HZA11" s="723"/>
      <c r="HZB11" s="723"/>
      <c r="HZC11" s="723"/>
      <c r="HZD11" s="723"/>
      <c r="HZE11" s="723"/>
      <c r="HZF11" s="723"/>
      <c r="HZG11" s="723"/>
      <c r="HZH11" s="723"/>
      <c r="HZI11" s="723"/>
      <c r="HZJ11" s="723"/>
      <c r="HZK11" s="723"/>
      <c r="HZL11" s="723"/>
      <c r="HZM11" s="723"/>
      <c r="HZN11" s="723"/>
      <c r="HZO11" s="723"/>
      <c r="HZP11" s="723"/>
      <c r="HZQ11" s="723"/>
      <c r="HZR11" s="723"/>
      <c r="HZS11" s="723"/>
      <c r="HZT11" s="723"/>
      <c r="HZU11" s="723"/>
      <c r="HZV11" s="723"/>
      <c r="HZW11" s="723"/>
      <c r="HZX11" s="723"/>
      <c r="HZY11" s="723"/>
      <c r="HZZ11" s="723"/>
      <c r="IAA11" s="723"/>
      <c r="IAB11" s="723"/>
      <c r="IAC11" s="723"/>
      <c r="IAD11" s="723"/>
      <c r="IAE11" s="723"/>
      <c r="IAF11" s="723"/>
      <c r="IAG11" s="723"/>
      <c r="IAH11" s="723"/>
      <c r="IAI11" s="723"/>
      <c r="IAJ11" s="723"/>
      <c r="IAK11" s="723"/>
      <c r="IAL11" s="723"/>
      <c r="IAM11" s="723"/>
      <c r="IAN11" s="723"/>
      <c r="IAO11" s="723"/>
      <c r="IAP11" s="723"/>
      <c r="IAQ11" s="723"/>
      <c r="IAR11" s="723"/>
      <c r="IAS11" s="723"/>
      <c r="IAT11" s="723"/>
      <c r="IAU11" s="723"/>
      <c r="IAV11" s="723"/>
      <c r="IAW11" s="723"/>
      <c r="IAX11" s="723"/>
      <c r="IAY11" s="723"/>
      <c r="IAZ11" s="723"/>
      <c r="IBA11" s="723"/>
      <c r="IBB11" s="723"/>
      <c r="IBC11" s="723"/>
      <c r="IBD11" s="723"/>
      <c r="IBE11" s="723"/>
      <c r="IBF11" s="723"/>
      <c r="IBG11" s="723"/>
      <c r="IBH11" s="723"/>
      <c r="IBI11" s="723"/>
      <c r="IBJ11" s="723"/>
      <c r="IBK11" s="723"/>
      <c r="IBL11" s="723"/>
      <c r="IBM11" s="723"/>
      <c r="IBN11" s="723"/>
      <c r="IBO11" s="723"/>
      <c r="IBP11" s="723"/>
      <c r="IBQ11" s="723"/>
      <c r="IBR11" s="723"/>
      <c r="IBS11" s="723"/>
      <c r="IBT11" s="723"/>
      <c r="IBU11" s="723"/>
      <c r="IBV11" s="723"/>
      <c r="IBW11" s="723"/>
      <c r="IBX11" s="723"/>
      <c r="IBY11" s="723"/>
      <c r="IBZ11" s="723"/>
      <c r="ICA11" s="723"/>
      <c r="ICB11" s="723"/>
      <c r="ICC11" s="723"/>
      <c r="ICD11" s="723"/>
      <c r="ICE11" s="723"/>
      <c r="ICF11" s="723"/>
      <c r="ICG11" s="723"/>
      <c r="ICH11" s="723"/>
      <c r="ICI11" s="723"/>
      <c r="ICJ11" s="723"/>
      <c r="ICK11" s="723"/>
      <c r="ICL11" s="723"/>
      <c r="ICM11" s="723"/>
      <c r="ICN11" s="723"/>
      <c r="ICO11" s="723"/>
      <c r="ICP11" s="723"/>
      <c r="ICQ11" s="723"/>
      <c r="ICR11" s="723"/>
      <c r="ICS11" s="723"/>
      <c r="ICT11" s="723"/>
      <c r="ICU11" s="723"/>
      <c r="ICV11" s="723"/>
      <c r="ICW11" s="723"/>
      <c r="ICX11" s="723"/>
      <c r="ICY11" s="723"/>
      <c r="ICZ11" s="723"/>
      <c r="IDA11" s="723"/>
      <c r="IDB11" s="723"/>
      <c r="IDC11" s="723"/>
      <c r="IDD11" s="723"/>
      <c r="IDE11" s="723"/>
      <c r="IDF11" s="723"/>
      <c r="IDG11" s="723"/>
      <c r="IDH11" s="723"/>
      <c r="IDI11" s="723"/>
      <c r="IDJ11" s="723"/>
      <c r="IDK11" s="723"/>
      <c r="IDL11" s="723"/>
      <c r="IDM11" s="723"/>
      <c r="IDN11" s="723"/>
      <c r="IDO11" s="723"/>
      <c r="IDP11" s="723"/>
      <c r="IDQ11" s="723"/>
      <c r="IDR11" s="723"/>
      <c r="IDS11" s="723"/>
      <c r="IDT11" s="723"/>
      <c r="IDU11" s="723"/>
      <c r="IDV11" s="723"/>
      <c r="IDW11" s="723"/>
      <c r="IDX11" s="723"/>
      <c r="IDY11" s="723"/>
      <c r="IDZ11" s="723"/>
      <c r="IEA11" s="723"/>
      <c r="IEB11" s="723"/>
      <c r="IEC11" s="723"/>
      <c r="IED11" s="723"/>
      <c r="IEE11" s="723"/>
      <c r="IEF11" s="723"/>
      <c r="IEG11" s="723"/>
      <c r="IEH11" s="723"/>
      <c r="IEI11" s="723"/>
      <c r="IEJ11" s="723"/>
      <c r="IEK11" s="723"/>
      <c r="IEL11" s="723"/>
      <c r="IEM11" s="723"/>
      <c r="IEN11" s="723"/>
      <c r="IEO11" s="723"/>
      <c r="IEP11" s="723"/>
      <c r="IEQ11" s="723"/>
      <c r="IER11" s="723"/>
      <c r="IES11" s="723"/>
      <c r="IET11" s="723"/>
      <c r="IEU11" s="723"/>
      <c r="IEV11" s="723"/>
      <c r="IEW11" s="723"/>
      <c r="IEX11" s="723"/>
      <c r="IEY11" s="723"/>
      <c r="IEZ11" s="723"/>
      <c r="IFA11" s="723"/>
      <c r="IFB11" s="723"/>
      <c r="IFC11" s="723"/>
      <c r="IFD11" s="723"/>
      <c r="IFE11" s="723"/>
      <c r="IFF11" s="723"/>
      <c r="IFG11" s="723"/>
      <c r="IFH11" s="723"/>
      <c r="IFI11" s="723"/>
      <c r="IFJ11" s="723"/>
      <c r="IFK11" s="723"/>
      <c r="IFL11" s="723"/>
      <c r="IFM11" s="723"/>
      <c r="IFN11" s="723"/>
      <c r="IFO11" s="723"/>
      <c r="IFP11" s="723"/>
      <c r="IFQ11" s="723"/>
      <c r="IFR11" s="723"/>
      <c r="IFS11" s="723"/>
      <c r="IFT11" s="723"/>
      <c r="IFU11" s="723"/>
      <c r="IFV11" s="723"/>
      <c r="IFW11" s="723"/>
      <c r="IFX11" s="723"/>
      <c r="IFY11" s="723"/>
      <c r="IFZ11" s="723"/>
      <c r="IGA11" s="723"/>
      <c r="IGB11" s="723"/>
      <c r="IGC11" s="723"/>
      <c r="IGD11" s="723"/>
      <c r="IGE11" s="723"/>
      <c r="IGF11" s="723"/>
      <c r="IGG11" s="723"/>
      <c r="IGH11" s="723"/>
      <c r="IGI11" s="723"/>
      <c r="IGJ11" s="723"/>
      <c r="IGK11" s="723"/>
      <c r="IGL11" s="723"/>
      <c r="IGM11" s="723"/>
      <c r="IGN11" s="723"/>
      <c r="IGO11" s="723"/>
      <c r="IGP11" s="723"/>
      <c r="IGQ11" s="723"/>
      <c r="IGR11" s="723"/>
      <c r="IGS11" s="723"/>
      <c r="IGT11" s="723"/>
      <c r="IGU11" s="723"/>
      <c r="IGV11" s="723"/>
      <c r="IGW11" s="723"/>
      <c r="IGX11" s="723"/>
      <c r="IGY11" s="723"/>
      <c r="IGZ11" s="723"/>
      <c r="IHA11" s="723"/>
      <c r="IHB11" s="723"/>
      <c r="IHC11" s="723"/>
      <c r="IHD11" s="723"/>
      <c r="IHE11" s="723"/>
      <c r="IHF11" s="723"/>
      <c r="IHG11" s="723"/>
      <c r="IHH11" s="723"/>
      <c r="IHI11" s="723"/>
      <c r="IHJ11" s="723"/>
      <c r="IHK11" s="723"/>
      <c r="IHL11" s="723"/>
      <c r="IHM11" s="723"/>
      <c r="IHN11" s="723"/>
      <c r="IHO11" s="723"/>
      <c r="IHP11" s="723"/>
      <c r="IHQ11" s="723"/>
      <c r="IHR11" s="723"/>
      <c r="IHS11" s="723"/>
      <c r="IHT11" s="723"/>
      <c r="IHU11" s="723"/>
      <c r="IHV11" s="723"/>
      <c r="IHW11" s="723"/>
      <c r="IHX11" s="723"/>
      <c r="IHY11" s="723"/>
      <c r="IHZ11" s="723"/>
      <c r="IIA11" s="723"/>
      <c r="IIB11" s="723"/>
      <c r="IIC11" s="723"/>
      <c r="IID11" s="723"/>
      <c r="IIE11" s="723"/>
      <c r="IIF11" s="723"/>
      <c r="IIG11" s="723"/>
      <c r="IIH11" s="723"/>
      <c r="III11" s="723"/>
      <c r="IIJ11" s="723"/>
      <c r="IIK11" s="723"/>
      <c r="IIL11" s="723"/>
      <c r="IIM11" s="723"/>
      <c r="IIN11" s="723"/>
      <c r="IIO11" s="723"/>
      <c r="IIP11" s="723"/>
      <c r="IIQ11" s="723"/>
      <c r="IIR11" s="723"/>
      <c r="IIS11" s="723"/>
      <c r="IIT11" s="723"/>
      <c r="IIU11" s="723"/>
      <c r="IIV11" s="723"/>
      <c r="IIW11" s="723"/>
      <c r="IIX11" s="723"/>
      <c r="IIY11" s="723"/>
      <c r="IIZ11" s="723"/>
      <c r="IJA11" s="723"/>
      <c r="IJB11" s="723"/>
      <c r="IJC11" s="723"/>
      <c r="IJD11" s="723"/>
      <c r="IJE11" s="723"/>
      <c r="IJF11" s="723"/>
      <c r="IJG11" s="723"/>
      <c r="IJH11" s="723"/>
      <c r="IJI11" s="723"/>
      <c r="IJJ11" s="723"/>
      <c r="IJK11" s="723"/>
      <c r="IJL11" s="723"/>
      <c r="IJM11" s="723"/>
      <c r="IJN11" s="723"/>
      <c r="IJO11" s="723"/>
      <c r="IJP11" s="723"/>
      <c r="IJQ11" s="723"/>
      <c r="IJR11" s="723"/>
      <c r="IJS11" s="723"/>
      <c r="IJT11" s="723"/>
      <c r="IJU11" s="723"/>
      <c r="IJV11" s="723"/>
      <c r="IJW11" s="723"/>
      <c r="IJX11" s="723"/>
      <c r="IJY11" s="723"/>
      <c r="IJZ11" s="723"/>
      <c r="IKA11" s="723"/>
      <c r="IKB11" s="723"/>
      <c r="IKC11" s="723"/>
      <c r="IKD11" s="723"/>
      <c r="IKE11" s="723"/>
      <c r="IKF11" s="723"/>
      <c r="IKG11" s="723"/>
      <c r="IKH11" s="723"/>
      <c r="IKI11" s="723"/>
      <c r="IKJ11" s="723"/>
      <c r="IKK11" s="723"/>
      <c r="IKL11" s="723"/>
      <c r="IKM11" s="723"/>
      <c r="IKN11" s="723"/>
      <c r="IKO11" s="723"/>
      <c r="IKP11" s="723"/>
      <c r="IKQ11" s="723"/>
      <c r="IKR11" s="723"/>
      <c r="IKS11" s="723"/>
      <c r="IKT11" s="723"/>
      <c r="IKU11" s="723"/>
      <c r="IKV11" s="723"/>
      <c r="IKW11" s="723"/>
      <c r="IKX11" s="723"/>
      <c r="IKY11" s="723"/>
      <c r="IKZ11" s="723"/>
      <c r="ILA11" s="723"/>
      <c r="ILB11" s="723"/>
      <c r="ILC11" s="723"/>
      <c r="ILD11" s="723"/>
      <c r="ILE11" s="723"/>
      <c r="ILF11" s="723"/>
      <c r="ILG11" s="723"/>
      <c r="ILH11" s="723"/>
      <c r="ILI11" s="723"/>
      <c r="ILJ11" s="723"/>
      <c r="ILK11" s="723"/>
      <c r="ILL11" s="723"/>
      <c r="ILM11" s="723"/>
      <c r="ILN11" s="723"/>
      <c r="ILO11" s="723"/>
      <c r="ILP11" s="723"/>
      <c r="ILQ11" s="723"/>
      <c r="ILR11" s="723"/>
      <c r="ILS11" s="723"/>
      <c r="ILT11" s="723"/>
      <c r="ILU11" s="723"/>
      <c r="ILV11" s="723"/>
      <c r="ILW11" s="723"/>
      <c r="ILX11" s="723"/>
      <c r="ILY11" s="723"/>
      <c r="ILZ11" s="723"/>
      <c r="IMA11" s="723"/>
      <c r="IMB11" s="723"/>
      <c r="IMC11" s="723"/>
      <c r="IMD11" s="723"/>
      <c r="IME11" s="723"/>
      <c r="IMF11" s="723"/>
      <c r="IMG11" s="723"/>
      <c r="IMH11" s="723"/>
      <c r="IMI11" s="723"/>
      <c r="IMJ11" s="723"/>
      <c r="IMK11" s="723"/>
      <c r="IML11" s="723"/>
      <c r="IMM11" s="723"/>
      <c r="IMN11" s="723"/>
      <c r="IMO11" s="723"/>
      <c r="IMP11" s="723"/>
      <c r="IMQ11" s="723"/>
      <c r="IMR11" s="723"/>
      <c r="IMS11" s="723"/>
      <c r="IMT11" s="723"/>
      <c r="IMU11" s="723"/>
      <c r="IMV11" s="723"/>
      <c r="IMW11" s="723"/>
      <c r="IMX11" s="723"/>
      <c r="IMY11" s="723"/>
      <c r="IMZ11" s="723"/>
      <c r="INA11" s="723"/>
      <c r="INB11" s="723"/>
      <c r="INC11" s="723"/>
      <c r="IND11" s="723"/>
      <c r="INE11" s="723"/>
      <c r="INF11" s="723"/>
      <c r="ING11" s="723"/>
      <c r="INH11" s="723"/>
      <c r="INI11" s="723"/>
      <c r="INJ11" s="723"/>
      <c r="INK11" s="723"/>
      <c r="INL11" s="723"/>
      <c r="INM11" s="723"/>
      <c r="INN11" s="723"/>
      <c r="INO11" s="723"/>
      <c r="INP11" s="723"/>
      <c r="INQ11" s="723"/>
      <c r="INR11" s="723"/>
      <c r="INS11" s="723"/>
      <c r="INT11" s="723"/>
      <c r="INU11" s="723"/>
      <c r="INV11" s="723"/>
      <c r="INW11" s="723"/>
      <c r="INX11" s="723"/>
      <c r="INY11" s="723"/>
      <c r="INZ11" s="723"/>
      <c r="IOA11" s="723"/>
      <c r="IOB11" s="723"/>
      <c r="IOC11" s="723"/>
      <c r="IOD11" s="723"/>
      <c r="IOE11" s="723"/>
      <c r="IOF11" s="723"/>
      <c r="IOG11" s="723"/>
      <c r="IOH11" s="723"/>
      <c r="IOI11" s="723"/>
      <c r="IOJ11" s="723"/>
      <c r="IOK11" s="723"/>
      <c r="IOL11" s="723"/>
      <c r="IOM11" s="723"/>
      <c r="ION11" s="723"/>
      <c r="IOO11" s="723"/>
      <c r="IOP11" s="723"/>
      <c r="IOQ11" s="723"/>
      <c r="IOR11" s="723"/>
      <c r="IOS11" s="723"/>
      <c r="IOT11" s="723"/>
      <c r="IOU11" s="723"/>
      <c r="IOV11" s="723"/>
      <c r="IOW11" s="723"/>
      <c r="IOX11" s="723"/>
      <c r="IOY11" s="723"/>
      <c r="IOZ11" s="723"/>
      <c r="IPA11" s="723"/>
      <c r="IPB11" s="723"/>
      <c r="IPC11" s="723"/>
      <c r="IPD11" s="723"/>
      <c r="IPE11" s="723"/>
      <c r="IPF11" s="723"/>
      <c r="IPG11" s="723"/>
      <c r="IPH11" s="723"/>
      <c r="IPI11" s="723"/>
      <c r="IPJ11" s="723"/>
      <c r="IPK11" s="723"/>
      <c r="IPL11" s="723"/>
      <c r="IPM11" s="723"/>
      <c r="IPN11" s="723"/>
      <c r="IPO11" s="723"/>
      <c r="IPP11" s="723"/>
      <c r="IPQ11" s="723"/>
      <c r="IPR11" s="723"/>
      <c r="IPS11" s="723"/>
      <c r="IPT11" s="723"/>
      <c r="IPU11" s="723"/>
      <c r="IPV11" s="723"/>
      <c r="IPW11" s="723"/>
      <c r="IPX11" s="723"/>
      <c r="IPY11" s="723"/>
      <c r="IPZ11" s="723"/>
      <c r="IQA11" s="723"/>
      <c r="IQB11" s="723"/>
      <c r="IQC11" s="723"/>
      <c r="IQD11" s="723"/>
      <c r="IQE11" s="723"/>
      <c r="IQF11" s="723"/>
      <c r="IQG11" s="723"/>
      <c r="IQH11" s="723"/>
      <c r="IQI11" s="723"/>
      <c r="IQJ11" s="723"/>
      <c r="IQK11" s="723"/>
      <c r="IQL11" s="723"/>
      <c r="IQM11" s="723"/>
      <c r="IQN11" s="723"/>
      <c r="IQO11" s="723"/>
      <c r="IQP11" s="723"/>
      <c r="IQQ11" s="723"/>
      <c r="IQR11" s="723"/>
      <c r="IQS11" s="723"/>
      <c r="IQT11" s="723"/>
      <c r="IQU11" s="723"/>
      <c r="IQV11" s="723"/>
      <c r="IQW11" s="723"/>
      <c r="IQX11" s="723"/>
      <c r="IQY11" s="723"/>
      <c r="IQZ11" s="723"/>
      <c r="IRA11" s="723"/>
      <c r="IRB11" s="723"/>
      <c r="IRC11" s="723"/>
      <c r="IRD11" s="723"/>
      <c r="IRE11" s="723"/>
      <c r="IRF11" s="723"/>
      <c r="IRG11" s="723"/>
      <c r="IRH11" s="723"/>
      <c r="IRI11" s="723"/>
      <c r="IRJ11" s="723"/>
      <c r="IRK11" s="723"/>
      <c r="IRL11" s="723"/>
      <c r="IRM11" s="723"/>
      <c r="IRN11" s="723"/>
      <c r="IRO11" s="723"/>
      <c r="IRP11" s="723"/>
      <c r="IRQ11" s="723"/>
      <c r="IRR11" s="723"/>
      <c r="IRS11" s="723"/>
      <c r="IRT11" s="723"/>
      <c r="IRU11" s="723"/>
      <c r="IRV11" s="723"/>
      <c r="IRW11" s="723"/>
      <c r="IRX11" s="723"/>
      <c r="IRY11" s="723"/>
      <c r="IRZ11" s="723"/>
      <c r="ISA11" s="723"/>
      <c r="ISB11" s="723"/>
      <c r="ISC11" s="723"/>
      <c r="ISD11" s="723"/>
      <c r="ISE11" s="723"/>
      <c r="ISF11" s="723"/>
      <c r="ISG11" s="723"/>
      <c r="ISH11" s="723"/>
      <c r="ISI11" s="723"/>
      <c r="ISJ11" s="723"/>
      <c r="ISK11" s="723"/>
      <c r="ISL11" s="723"/>
      <c r="ISM11" s="723"/>
      <c r="ISN11" s="723"/>
      <c r="ISO11" s="723"/>
      <c r="ISP11" s="723"/>
      <c r="ISQ11" s="723"/>
      <c r="ISR11" s="723"/>
      <c r="ISS11" s="723"/>
      <c r="IST11" s="723"/>
      <c r="ISU11" s="723"/>
      <c r="ISV11" s="723"/>
      <c r="ISW11" s="723"/>
      <c r="ISX11" s="723"/>
      <c r="ISY11" s="723"/>
      <c r="ISZ11" s="723"/>
      <c r="ITA11" s="723"/>
      <c r="ITB11" s="723"/>
      <c r="ITC11" s="723"/>
      <c r="ITD11" s="723"/>
      <c r="ITE11" s="723"/>
      <c r="ITF11" s="723"/>
      <c r="ITG11" s="723"/>
      <c r="ITH11" s="723"/>
      <c r="ITI11" s="723"/>
      <c r="ITJ11" s="723"/>
      <c r="ITK11" s="723"/>
      <c r="ITL11" s="723"/>
      <c r="ITM11" s="723"/>
      <c r="ITN11" s="723"/>
      <c r="ITO11" s="723"/>
      <c r="ITP11" s="723"/>
      <c r="ITQ11" s="723"/>
      <c r="ITR11" s="723"/>
      <c r="ITS11" s="723"/>
      <c r="ITT11" s="723"/>
      <c r="ITU11" s="723"/>
      <c r="ITV11" s="723"/>
      <c r="ITW11" s="723"/>
      <c r="ITX11" s="723"/>
      <c r="ITY11" s="723"/>
      <c r="ITZ11" s="723"/>
      <c r="IUA11" s="723"/>
      <c r="IUB11" s="723"/>
      <c r="IUC11" s="723"/>
      <c r="IUD11" s="723"/>
      <c r="IUE11" s="723"/>
      <c r="IUF11" s="723"/>
      <c r="IUG11" s="723"/>
      <c r="IUH11" s="723"/>
      <c r="IUI11" s="723"/>
      <c r="IUJ11" s="723"/>
      <c r="IUK11" s="723"/>
      <c r="IUL11" s="723"/>
      <c r="IUM11" s="723"/>
      <c r="IUN11" s="723"/>
      <c r="IUO11" s="723"/>
      <c r="IUP11" s="723"/>
      <c r="IUQ11" s="723"/>
      <c r="IUR11" s="723"/>
      <c r="IUS11" s="723"/>
      <c r="IUT11" s="723"/>
      <c r="IUU11" s="723"/>
      <c r="IUV11" s="723"/>
      <c r="IUW11" s="723"/>
      <c r="IUX11" s="723"/>
      <c r="IUY11" s="723"/>
      <c r="IUZ11" s="723"/>
      <c r="IVA11" s="723"/>
      <c r="IVB11" s="723"/>
      <c r="IVC11" s="723"/>
      <c r="IVD11" s="723"/>
      <c r="IVE11" s="723"/>
      <c r="IVF11" s="723"/>
      <c r="IVG11" s="723"/>
      <c r="IVH11" s="723"/>
      <c r="IVI11" s="723"/>
      <c r="IVJ11" s="723"/>
      <c r="IVK11" s="723"/>
      <c r="IVL11" s="723"/>
      <c r="IVM11" s="723"/>
      <c r="IVN11" s="723"/>
      <c r="IVO11" s="723"/>
      <c r="IVP11" s="723"/>
      <c r="IVQ11" s="723"/>
      <c r="IVR11" s="723"/>
      <c r="IVS11" s="723"/>
      <c r="IVT11" s="723"/>
      <c r="IVU11" s="723"/>
      <c r="IVV11" s="723"/>
      <c r="IVW11" s="723"/>
      <c r="IVX11" s="723"/>
      <c r="IVY11" s="723"/>
      <c r="IVZ11" s="723"/>
      <c r="IWA11" s="723"/>
      <c r="IWB11" s="723"/>
      <c r="IWC11" s="723"/>
      <c r="IWD11" s="723"/>
      <c r="IWE11" s="723"/>
      <c r="IWF11" s="723"/>
      <c r="IWG11" s="723"/>
      <c r="IWH11" s="723"/>
      <c r="IWI11" s="723"/>
      <c r="IWJ11" s="723"/>
      <c r="IWK11" s="723"/>
      <c r="IWL11" s="723"/>
      <c r="IWM11" s="723"/>
      <c r="IWN11" s="723"/>
      <c r="IWO11" s="723"/>
      <c r="IWP11" s="723"/>
      <c r="IWQ11" s="723"/>
      <c r="IWR11" s="723"/>
      <c r="IWS11" s="723"/>
      <c r="IWT11" s="723"/>
      <c r="IWU11" s="723"/>
      <c r="IWV11" s="723"/>
      <c r="IWW11" s="723"/>
      <c r="IWX11" s="723"/>
      <c r="IWY11" s="723"/>
      <c r="IWZ11" s="723"/>
      <c r="IXA11" s="723"/>
      <c r="IXB11" s="723"/>
      <c r="IXC11" s="723"/>
      <c r="IXD11" s="723"/>
      <c r="IXE11" s="723"/>
      <c r="IXF11" s="723"/>
      <c r="IXG11" s="723"/>
      <c r="IXH11" s="723"/>
      <c r="IXI11" s="723"/>
      <c r="IXJ11" s="723"/>
      <c r="IXK11" s="723"/>
      <c r="IXL11" s="723"/>
      <c r="IXM11" s="723"/>
      <c r="IXN11" s="723"/>
      <c r="IXO11" s="723"/>
      <c r="IXP11" s="723"/>
      <c r="IXQ11" s="723"/>
      <c r="IXR11" s="723"/>
      <c r="IXS11" s="723"/>
      <c r="IXT11" s="723"/>
      <c r="IXU11" s="723"/>
      <c r="IXV11" s="723"/>
      <c r="IXW11" s="723"/>
      <c r="IXX11" s="723"/>
      <c r="IXY11" s="723"/>
      <c r="IXZ11" s="723"/>
      <c r="IYA11" s="723"/>
      <c r="IYB11" s="723"/>
      <c r="IYC11" s="723"/>
      <c r="IYD11" s="723"/>
      <c r="IYE11" s="723"/>
      <c r="IYF11" s="723"/>
      <c r="IYG11" s="723"/>
      <c r="IYH11" s="723"/>
      <c r="IYI11" s="723"/>
      <c r="IYJ11" s="723"/>
      <c r="IYK11" s="723"/>
      <c r="IYL11" s="723"/>
      <c r="IYM11" s="723"/>
      <c r="IYN11" s="723"/>
      <c r="IYO11" s="723"/>
      <c r="IYP11" s="723"/>
      <c r="IYQ11" s="723"/>
      <c r="IYR11" s="723"/>
      <c r="IYS11" s="723"/>
      <c r="IYT11" s="723"/>
      <c r="IYU11" s="723"/>
      <c r="IYV11" s="723"/>
      <c r="IYW11" s="723"/>
      <c r="IYX11" s="723"/>
      <c r="IYY11" s="723"/>
      <c r="IYZ11" s="723"/>
      <c r="IZA11" s="723"/>
      <c r="IZB11" s="723"/>
      <c r="IZC11" s="723"/>
      <c r="IZD11" s="723"/>
      <c r="IZE11" s="723"/>
      <c r="IZF11" s="723"/>
      <c r="IZG11" s="723"/>
      <c r="IZH11" s="723"/>
      <c r="IZI11" s="723"/>
      <c r="IZJ11" s="723"/>
      <c r="IZK11" s="723"/>
      <c r="IZL11" s="723"/>
      <c r="IZM11" s="723"/>
      <c r="IZN11" s="723"/>
      <c r="IZO11" s="723"/>
      <c r="IZP11" s="723"/>
      <c r="IZQ11" s="723"/>
      <c r="IZR11" s="723"/>
      <c r="IZS11" s="723"/>
      <c r="IZT11" s="723"/>
      <c r="IZU11" s="723"/>
      <c r="IZV11" s="723"/>
      <c r="IZW11" s="723"/>
      <c r="IZX11" s="723"/>
      <c r="IZY11" s="723"/>
      <c r="IZZ11" s="723"/>
      <c r="JAA11" s="723"/>
      <c r="JAB11" s="723"/>
      <c r="JAC11" s="723"/>
      <c r="JAD11" s="723"/>
      <c r="JAE11" s="723"/>
      <c r="JAF11" s="723"/>
      <c r="JAG11" s="723"/>
      <c r="JAH11" s="723"/>
      <c r="JAI11" s="723"/>
      <c r="JAJ11" s="723"/>
      <c r="JAK11" s="723"/>
      <c r="JAL11" s="723"/>
      <c r="JAM11" s="723"/>
      <c r="JAN11" s="723"/>
      <c r="JAO11" s="723"/>
      <c r="JAP11" s="723"/>
      <c r="JAQ11" s="723"/>
      <c r="JAR11" s="723"/>
      <c r="JAS11" s="723"/>
      <c r="JAT11" s="723"/>
      <c r="JAU11" s="723"/>
      <c r="JAV11" s="723"/>
      <c r="JAW11" s="723"/>
      <c r="JAX11" s="723"/>
      <c r="JAY11" s="723"/>
      <c r="JAZ11" s="723"/>
      <c r="JBA11" s="723"/>
      <c r="JBB11" s="723"/>
      <c r="JBC11" s="723"/>
      <c r="JBD11" s="723"/>
      <c r="JBE11" s="723"/>
      <c r="JBF11" s="723"/>
      <c r="JBG11" s="723"/>
      <c r="JBH11" s="723"/>
      <c r="JBI11" s="723"/>
      <c r="JBJ11" s="723"/>
      <c r="JBK11" s="723"/>
      <c r="JBL11" s="723"/>
      <c r="JBM11" s="723"/>
      <c r="JBN11" s="723"/>
      <c r="JBO11" s="723"/>
      <c r="JBP11" s="723"/>
      <c r="JBQ11" s="723"/>
      <c r="JBR11" s="723"/>
      <c r="JBS11" s="723"/>
      <c r="JBT11" s="723"/>
      <c r="JBU11" s="723"/>
      <c r="JBV11" s="723"/>
      <c r="JBW11" s="723"/>
      <c r="JBX11" s="723"/>
      <c r="JBY11" s="723"/>
      <c r="JBZ11" s="723"/>
      <c r="JCA11" s="723"/>
      <c r="JCB11" s="723"/>
      <c r="JCC11" s="723"/>
      <c r="JCD11" s="723"/>
      <c r="JCE11" s="723"/>
      <c r="JCF11" s="723"/>
      <c r="JCG11" s="723"/>
      <c r="JCH11" s="723"/>
      <c r="JCI11" s="723"/>
      <c r="JCJ11" s="723"/>
      <c r="JCK11" s="723"/>
      <c r="JCL11" s="723"/>
      <c r="JCM11" s="723"/>
      <c r="JCN11" s="723"/>
      <c r="JCO11" s="723"/>
      <c r="JCP11" s="723"/>
      <c r="JCQ11" s="723"/>
      <c r="JCR11" s="723"/>
      <c r="JCS11" s="723"/>
      <c r="JCT11" s="723"/>
      <c r="JCU11" s="723"/>
      <c r="JCV11" s="723"/>
      <c r="JCW11" s="723"/>
      <c r="JCX11" s="723"/>
      <c r="JCY11" s="723"/>
      <c r="JCZ11" s="723"/>
      <c r="JDA11" s="723"/>
      <c r="JDB11" s="723"/>
      <c r="JDC11" s="723"/>
      <c r="JDD11" s="723"/>
      <c r="JDE11" s="723"/>
      <c r="JDF11" s="723"/>
      <c r="JDG11" s="723"/>
      <c r="JDH11" s="723"/>
      <c r="JDI11" s="723"/>
      <c r="JDJ11" s="723"/>
      <c r="JDK11" s="723"/>
      <c r="JDL11" s="723"/>
      <c r="JDM11" s="723"/>
      <c r="JDN11" s="723"/>
      <c r="JDO11" s="723"/>
      <c r="JDP11" s="723"/>
      <c r="JDQ11" s="723"/>
      <c r="JDR11" s="723"/>
      <c r="JDS11" s="723"/>
      <c r="JDT11" s="723"/>
      <c r="JDU11" s="723"/>
      <c r="JDV11" s="723"/>
      <c r="JDW11" s="723"/>
      <c r="JDX11" s="723"/>
      <c r="JDY11" s="723"/>
      <c r="JDZ11" s="723"/>
      <c r="JEA11" s="723"/>
      <c r="JEB11" s="723"/>
      <c r="JEC11" s="723"/>
      <c r="JED11" s="723"/>
      <c r="JEE11" s="723"/>
      <c r="JEF11" s="723"/>
      <c r="JEG11" s="723"/>
      <c r="JEH11" s="723"/>
      <c r="JEI11" s="723"/>
      <c r="JEJ11" s="723"/>
      <c r="JEK11" s="723"/>
      <c r="JEL11" s="723"/>
      <c r="JEM11" s="723"/>
      <c r="JEN11" s="723"/>
      <c r="JEO11" s="723"/>
      <c r="JEP11" s="723"/>
      <c r="JEQ11" s="723"/>
      <c r="JER11" s="723"/>
      <c r="JES11" s="723"/>
      <c r="JET11" s="723"/>
      <c r="JEU11" s="723"/>
      <c r="JEV11" s="723"/>
      <c r="JEW11" s="723"/>
      <c r="JEX11" s="723"/>
      <c r="JEY11" s="723"/>
      <c r="JEZ11" s="723"/>
      <c r="JFA11" s="723"/>
      <c r="JFB11" s="723"/>
      <c r="JFC11" s="723"/>
      <c r="JFD11" s="723"/>
      <c r="JFE11" s="723"/>
      <c r="JFF11" s="723"/>
      <c r="JFG11" s="723"/>
      <c r="JFH11" s="723"/>
      <c r="JFI11" s="723"/>
      <c r="JFJ11" s="723"/>
      <c r="JFK11" s="723"/>
      <c r="JFL11" s="723"/>
      <c r="JFM11" s="723"/>
      <c r="JFN11" s="723"/>
      <c r="JFO11" s="723"/>
      <c r="JFP11" s="723"/>
      <c r="JFQ11" s="723"/>
      <c r="JFR11" s="723"/>
      <c r="JFS11" s="723"/>
      <c r="JFT11" s="723"/>
      <c r="JFU11" s="723"/>
      <c r="JFV11" s="723"/>
      <c r="JFW11" s="723"/>
      <c r="JFX11" s="723"/>
      <c r="JFY11" s="723"/>
      <c r="JFZ11" s="723"/>
      <c r="JGA11" s="723"/>
      <c r="JGB11" s="723"/>
      <c r="JGC11" s="723"/>
      <c r="JGD11" s="723"/>
      <c r="JGE11" s="723"/>
      <c r="JGF11" s="723"/>
      <c r="JGG11" s="723"/>
      <c r="JGH11" s="723"/>
      <c r="JGI11" s="723"/>
      <c r="JGJ11" s="723"/>
      <c r="JGK11" s="723"/>
      <c r="JGL11" s="723"/>
      <c r="JGM11" s="723"/>
      <c r="JGN11" s="723"/>
      <c r="JGO11" s="723"/>
      <c r="JGP11" s="723"/>
      <c r="JGQ11" s="723"/>
      <c r="JGR11" s="723"/>
      <c r="JGS11" s="723"/>
      <c r="JGT11" s="723"/>
      <c r="JGU11" s="723"/>
      <c r="JGV11" s="723"/>
      <c r="JGW11" s="723"/>
      <c r="JGX11" s="723"/>
      <c r="JGY11" s="723"/>
      <c r="JGZ11" s="723"/>
      <c r="JHA11" s="723"/>
      <c r="JHB11" s="723"/>
      <c r="JHC11" s="723"/>
      <c r="JHD11" s="723"/>
      <c r="JHE11" s="723"/>
      <c r="JHF11" s="723"/>
      <c r="JHG11" s="723"/>
      <c r="JHH11" s="723"/>
      <c r="JHI11" s="723"/>
      <c r="JHJ11" s="723"/>
      <c r="JHK11" s="723"/>
      <c r="JHL11" s="723"/>
      <c r="JHM11" s="723"/>
      <c r="JHN11" s="723"/>
      <c r="JHO11" s="723"/>
      <c r="JHP11" s="723"/>
      <c r="JHQ11" s="723"/>
      <c r="JHR11" s="723"/>
      <c r="JHS11" s="723"/>
      <c r="JHT11" s="723"/>
      <c r="JHU11" s="723"/>
      <c r="JHV11" s="723"/>
      <c r="JHW11" s="723"/>
      <c r="JHX11" s="723"/>
      <c r="JHY11" s="723"/>
      <c r="JHZ11" s="723"/>
      <c r="JIA11" s="723"/>
      <c r="JIB11" s="723"/>
      <c r="JIC11" s="723"/>
      <c r="JID11" s="723"/>
      <c r="JIE11" s="723"/>
      <c r="JIF11" s="723"/>
      <c r="JIG11" s="723"/>
      <c r="JIH11" s="723"/>
      <c r="JII11" s="723"/>
      <c r="JIJ11" s="723"/>
      <c r="JIK11" s="723"/>
      <c r="JIL11" s="723"/>
      <c r="JIM11" s="723"/>
      <c r="JIN11" s="723"/>
      <c r="JIO11" s="723"/>
      <c r="JIP11" s="723"/>
      <c r="JIQ11" s="723"/>
      <c r="JIR11" s="723"/>
      <c r="JIS11" s="723"/>
      <c r="JIT11" s="723"/>
      <c r="JIU11" s="723"/>
      <c r="JIV11" s="723"/>
      <c r="JIW11" s="723"/>
      <c r="JIX11" s="723"/>
      <c r="JIY11" s="723"/>
      <c r="JIZ11" s="723"/>
      <c r="JJA11" s="723"/>
      <c r="JJB11" s="723"/>
      <c r="JJC11" s="723"/>
      <c r="JJD11" s="723"/>
      <c r="JJE11" s="723"/>
      <c r="JJF11" s="723"/>
      <c r="JJG11" s="723"/>
      <c r="JJH11" s="723"/>
      <c r="JJI11" s="723"/>
      <c r="JJJ11" s="723"/>
      <c r="JJK11" s="723"/>
      <c r="JJL11" s="723"/>
      <c r="JJM11" s="723"/>
      <c r="JJN11" s="723"/>
      <c r="JJO11" s="723"/>
      <c r="JJP11" s="723"/>
      <c r="JJQ11" s="723"/>
      <c r="JJR11" s="723"/>
      <c r="JJS11" s="723"/>
      <c r="JJT11" s="723"/>
      <c r="JJU11" s="723"/>
      <c r="JJV11" s="723"/>
      <c r="JJW11" s="723"/>
      <c r="JJX11" s="723"/>
      <c r="JJY11" s="723"/>
      <c r="JJZ11" s="723"/>
      <c r="JKA11" s="723"/>
      <c r="JKB11" s="723"/>
      <c r="JKC11" s="723"/>
      <c r="JKD11" s="723"/>
      <c r="JKE11" s="723"/>
      <c r="JKF11" s="723"/>
      <c r="JKG11" s="723"/>
      <c r="JKH11" s="723"/>
      <c r="JKI11" s="723"/>
      <c r="JKJ11" s="723"/>
      <c r="JKK11" s="723"/>
      <c r="JKL11" s="723"/>
      <c r="JKM11" s="723"/>
      <c r="JKN11" s="723"/>
      <c r="JKO11" s="723"/>
      <c r="JKP11" s="723"/>
      <c r="JKQ11" s="723"/>
      <c r="JKR11" s="723"/>
      <c r="JKS11" s="723"/>
      <c r="JKT11" s="723"/>
      <c r="JKU11" s="723"/>
      <c r="JKV11" s="723"/>
      <c r="JKW11" s="723"/>
      <c r="JKX11" s="723"/>
      <c r="JKY11" s="723"/>
      <c r="JKZ11" s="723"/>
      <c r="JLA11" s="723"/>
      <c r="JLB11" s="723"/>
      <c r="JLC11" s="723"/>
      <c r="JLD11" s="723"/>
      <c r="JLE11" s="723"/>
      <c r="JLF11" s="723"/>
      <c r="JLG11" s="723"/>
      <c r="JLH11" s="723"/>
      <c r="JLI11" s="723"/>
      <c r="JLJ11" s="723"/>
      <c r="JLK11" s="723"/>
      <c r="JLL11" s="723"/>
      <c r="JLM11" s="723"/>
      <c r="JLN11" s="723"/>
      <c r="JLO11" s="723"/>
      <c r="JLP11" s="723"/>
      <c r="JLQ11" s="723"/>
      <c r="JLR11" s="723"/>
      <c r="JLS11" s="723"/>
      <c r="JLT11" s="723"/>
      <c r="JLU11" s="723"/>
      <c r="JLV11" s="723"/>
      <c r="JLW11" s="723"/>
      <c r="JLX11" s="723"/>
      <c r="JLY11" s="723"/>
      <c r="JLZ11" s="723"/>
      <c r="JMA11" s="723"/>
      <c r="JMB11" s="723"/>
      <c r="JMC11" s="723"/>
      <c r="JMD11" s="723"/>
      <c r="JME11" s="723"/>
      <c r="JMF11" s="723"/>
      <c r="JMG11" s="723"/>
      <c r="JMH11" s="723"/>
      <c r="JMI11" s="723"/>
      <c r="JMJ11" s="723"/>
      <c r="JMK11" s="723"/>
      <c r="JML11" s="723"/>
      <c r="JMM11" s="723"/>
      <c r="JMN11" s="723"/>
      <c r="JMO11" s="723"/>
      <c r="JMP11" s="723"/>
      <c r="JMQ11" s="723"/>
      <c r="JMR11" s="723"/>
      <c r="JMS11" s="723"/>
      <c r="JMT11" s="723"/>
      <c r="JMU11" s="723"/>
      <c r="JMV11" s="723"/>
      <c r="JMW11" s="723"/>
      <c r="JMX11" s="723"/>
      <c r="JMY11" s="723"/>
      <c r="JMZ11" s="723"/>
      <c r="JNA11" s="723"/>
      <c r="JNB11" s="723"/>
      <c r="JNC11" s="723"/>
      <c r="JND11" s="723"/>
      <c r="JNE11" s="723"/>
      <c r="JNF11" s="723"/>
      <c r="JNG11" s="723"/>
      <c r="JNH11" s="723"/>
      <c r="JNI11" s="723"/>
      <c r="JNJ11" s="723"/>
      <c r="JNK11" s="723"/>
      <c r="JNL11" s="723"/>
      <c r="JNM11" s="723"/>
      <c r="JNN11" s="723"/>
      <c r="JNO11" s="723"/>
      <c r="JNP11" s="723"/>
      <c r="JNQ11" s="723"/>
      <c r="JNR11" s="723"/>
      <c r="JNS11" s="723"/>
      <c r="JNT11" s="723"/>
      <c r="JNU11" s="723"/>
      <c r="JNV11" s="723"/>
      <c r="JNW11" s="723"/>
      <c r="JNX11" s="723"/>
      <c r="JNY11" s="723"/>
      <c r="JNZ11" s="723"/>
      <c r="JOA11" s="723"/>
      <c r="JOB11" s="723"/>
      <c r="JOC11" s="723"/>
      <c r="JOD11" s="723"/>
      <c r="JOE11" s="723"/>
      <c r="JOF11" s="723"/>
      <c r="JOG11" s="723"/>
      <c r="JOH11" s="723"/>
      <c r="JOI11" s="723"/>
      <c r="JOJ11" s="723"/>
      <c r="JOK11" s="723"/>
      <c r="JOL11" s="723"/>
      <c r="JOM11" s="723"/>
      <c r="JON11" s="723"/>
      <c r="JOO11" s="723"/>
      <c r="JOP11" s="723"/>
      <c r="JOQ11" s="723"/>
      <c r="JOR11" s="723"/>
      <c r="JOS11" s="723"/>
      <c r="JOT11" s="723"/>
      <c r="JOU11" s="723"/>
      <c r="JOV11" s="723"/>
      <c r="JOW11" s="723"/>
      <c r="JOX11" s="723"/>
      <c r="JOY11" s="723"/>
      <c r="JOZ11" s="723"/>
      <c r="JPA11" s="723"/>
      <c r="JPB11" s="723"/>
      <c r="JPC11" s="723"/>
      <c r="JPD11" s="723"/>
      <c r="JPE11" s="723"/>
      <c r="JPF11" s="723"/>
      <c r="JPG11" s="723"/>
      <c r="JPH11" s="723"/>
      <c r="JPI11" s="723"/>
      <c r="JPJ11" s="723"/>
      <c r="JPK11" s="723"/>
      <c r="JPL11" s="723"/>
      <c r="JPM11" s="723"/>
      <c r="JPN11" s="723"/>
      <c r="JPO11" s="723"/>
      <c r="JPP11" s="723"/>
      <c r="JPQ11" s="723"/>
      <c r="JPR11" s="723"/>
      <c r="JPS11" s="723"/>
      <c r="JPT11" s="723"/>
      <c r="JPU11" s="723"/>
      <c r="JPV11" s="723"/>
      <c r="JPW11" s="723"/>
      <c r="JPX11" s="723"/>
      <c r="JPY11" s="723"/>
      <c r="JPZ11" s="723"/>
      <c r="JQA11" s="723"/>
      <c r="JQB11" s="723"/>
      <c r="JQC11" s="723"/>
      <c r="JQD11" s="723"/>
      <c r="JQE11" s="723"/>
      <c r="JQF11" s="723"/>
      <c r="JQG11" s="723"/>
      <c r="JQH11" s="723"/>
      <c r="JQI11" s="723"/>
      <c r="JQJ11" s="723"/>
      <c r="JQK11" s="723"/>
      <c r="JQL11" s="723"/>
      <c r="JQM11" s="723"/>
      <c r="JQN11" s="723"/>
      <c r="JQO11" s="723"/>
      <c r="JQP11" s="723"/>
      <c r="JQQ11" s="723"/>
      <c r="JQR11" s="723"/>
      <c r="JQS11" s="723"/>
      <c r="JQT11" s="723"/>
      <c r="JQU11" s="723"/>
      <c r="JQV11" s="723"/>
      <c r="JQW11" s="723"/>
      <c r="JQX11" s="723"/>
      <c r="JQY11" s="723"/>
      <c r="JQZ11" s="723"/>
      <c r="JRA11" s="723"/>
      <c r="JRB11" s="723"/>
      <c r="JRC11" s="723"/>
      <c r="JRD11" s="723"/>
      <c r="JRE11" s="723"/>
      <c r="JRF11" s="723"/>
      <c r="JRG11" s="723"/>
      <c r="JRH11" s="723"/>
      <c r="JRI11" s="723"/>
      <c r="JRJ11" s="723"/>
      <c r="JRK11" s="723"/>
      <c r="JRL11" s="723"/>
      <c r="JRM11" s="723"/>
      <c r="JRN11" s="723"/>
      <c r="JRO11" s="723"/>
      <c r="JRP11" s="723"/>
      <c r="JRQ11" s="723"/>
      <c r="JRR11" s="723"/>
      <c r="JRS11" s="723"/>
      <c r="JRT11" s="723"/>
      <c r="JRU11" s="723"/>
      <c r="JRV11" s="723"/>
      <c r="JRW11" s="723"/>
      <c r="JRX11" s="723"/>
      <c r="JRY11" s="723"/>
      <c r="JRZ11" s="723"/>
      <c r="JSA11" s="723"/>
      <c r="JSB11" s="723"/>
      <c r="JSC11" s="723"/>
      <c r="JSD11" s="723"/>
      <c r="JSE11" s="723"/>
      <c r="JSF11" s="723"/>
      <c r="JSG11" s="723"/>
      <c r="JSH11" s="723"/>
      <c r="JSI11" s="723"/>
      <c r="JSJ11" s="723"/>
      <c r="JSK11" s="723"/>
      <c r="JSL11" s="723"/>
      <c r="JSM11" s="723"/>
      <c r="JSN11" s="723"/>
      <c r="JSO11" s="723"/>
      <c r="JSP11" s="723"/>
      <c r="JSQ11" s="723"/>
      <c r="JSR11" s="723"/>
      <c r="JSS11" s="723"/>
      <c r="JST11" s="723"/>
      <c r="JSU11" s="723"/>
      <c r="JSV11" s="723"/>
      <c r="JSW11" s="723"/>
      <c r="JSX11" s="723"/>
      <c r="JSY11" s="723"/>
      <c r="JSZ11" s="723"/>
      <c r="JTA11" s="723"/>
      <c r="JTB11" s="723"/>
      <c r="JTC11" s="723"/>
      <c r="JTD11" s="723"/>
      <c r="JTE11" s="723"/>
      <c r="JTF11" s="723"/>
      <c r="JTG11" s="723"/>
      <c r="JTH11" s="723"/>
      <c r="JTI11" s="723"/>
      <c r="JTJ11" s="723"/>
      <c r="JTK11" s="723"/>
      <c r="JTL11" s="723"/>
      <c r="JTM11" s="723"/>
      <c r="JTN11" s="723"/>
      <c r="JTO11" s="723"/>
      <c r="JTP11" s="723"/>
      <c r="JTQ11" s="723"/>
      <c r="JTR11" s="723"/>
      <c r="JTS11" s="723"/>
      <c r="JTT11" s="723"/>
      <c r="JTU11" s="723"/>
      <c r="JTV11" s="723"/>
      <c r="JTW11" s="723"/>
      <c r="JTX11" s="723"/>
      <c r="JTY11" s="723"/>
      <c r="JTZ11" s="723"/>
      <c r="JUA11" s="723"/>
      <c r="JUB11" s="723"/>
      <c r="JUC11" s="723"/>
      <c r="JUD11" s="723"/>
      <c r="JUE11" s="723"/>
      <c r="JUF11" s="723"/>
      <c r="JUG11" s="723"/>
      <c r="JUH11" s="723"/>
      <c r="JUI11" s="723"/>
      <c r="JUJ11" s="723"/>
      <c r="JUK11" s="723"/>
      <c r="JUL11" s="723"/>
      <c r="JUM11" s="723"/>
      <c r="JUN11" s="723"/>
      <c r="JUO11" s="723"/>
      <c r="JUP11" s="723"/>
      <c r="JUQ11" s="723"/>
      <c r="JUR11" s="723"/>
      <c r="JUS11" s="723"/>
      <c r="JUT11" s="723"/>
      <c r="JUU11" s="723"/>
      <c r="JUV11" s="723"/>
      <c r="JUW11" s="723"/>
      <c r="JUX11" s="723"/>
      <c r="JUY11" s="723"/>
      <c r="JUZ11" s="723"/>
      <c r="JVA11" s="723"/>
      <c r="JVB11" s="723"/>
      <c r="JVC11" s="723"/>
      <c r="JVD11" s="723"/>
      <c r="JVE11" s="723"/>
      <c r="JVF11" s="723"/>
      <c r="JVG11" s="723"/>
      <c r="JVH11" s="723"/>
      <c r="JVI11" s="723"/>
      <c r="JVJ11" s="723"/>
      <c r="JVK11" s="723"/>
      <c r="JVL11" s="723"/>
      <c r="JVM11" s="723"/>
      <c r="JVN11" s="723"/>
      <c r="JVO11" s="723"/>
      <c r="JVP11" s="723"/>
      <c r="JVQ11" s="723"/>
      <c r="JVR11" s="723"/>
      <c r="JVS11" s="723"/>
      <c r="JVT11" s="723"/>
      <c r="JVU11" s="723"/>
      <c r="JVV11" s="723"/>
      <c r="JVW11" s="723"/>
      <c r="JVX11" s="723"/>
      <c r="JVY11" s="723"/>
      <c r="JVZ11" s="723"/>
      <c r="JWA11" s="723"/>
      <c r="JWB11" s="723"/>
      <c r="JWC11" s="723"/>
      <c r="JWD11" s="723"/>
      <c r="JWE11" s="723"/>
      <c r="JWF11" s="723"/>
      <c r="JWG11" s="723"/>
      <c r="JWH11" s="723"/>
      <c r="JWI11" s="723"/>
      <c r="JWJ11" s="723"/>
      <c r="JWK11" s="723"/>
      <c r="JWL11" s="723"/>
      <c r="JWM11" s="723"/>
      <c r="JWN11" s="723"/>
      <c r="JWO11" s="723"/>
      <c r="JWP11" s="723"/>
      <c r="JWQ11" s="723"/>
      <c r="JWR11" s="723"/>
      <c r="JWS11" s="723"/>
      <c r="JWT11" s="723"/>
      <c r="JWU11" s="723"/>
      <c r="JWV11" s="723"/>
      <c r="JWW11" s="723"/>
      <c r="JWX11" s="723"/>
      <c r="JWY11" s="723"/>
      <c r="JWZ11" s="723"/>
      <c r="JXA11" s="723"/>
      <c r="JXB11" s="723"/>
      <c r="JXC11" s="723"/>
      <c r="JXD11" s="723"/>
      <c r="JXE11" s="723"/>
      <c r="JXF11" s="723"/>
      <c r="JXG11" s="723"/>
      <c r="JXH11" s="723"/>
      <c r="JXI11" s="723"/>
      <c r="JXJ11" s="723"/>
      <c r="JXK11" s="723"/>
      <c r="JXL11" s="723"/>
      <c r="JXM11" s="723"/>
      <c r="JXN11" s="723"/>
      <c r="JXO11" s="723"/>
      <c r="JXP11" s="723"/>
      <c r="JXQ11" s="723"/>
      <c r="JXR11" s="723"/>
      <c r="JXS11" s="723"/>
      <c r="JXT11" s="723"/>
      <c r="JXU11" s="723"/>
      <c r="JXV11" s="723"/>
      <c r="JXW11" s="723"/>
      <c r="JXX11" s="723"/>
      <c r="JXY11" s="723"/>
      <c r="JXZ11" s="723"/>
      <c r="JYA11" s="723"/>
      <c r="JYB11" s="723"/>
      <c r="JYC11" s="723"/>
      <c r="JYD11" s="723"/>
      <c r="JYE11" s="723"/>
      <c r="JYF11" s="723"/>
      <c r="JYG11" s="723"/>
      <c r="JYH11" s="723"/>
      <c r="JYI11" s="723"/>
      <c r="JYJ11" s="723"/>
      <c r="JYK11" s="723"/>
      <c r="JYL11" s="723"/>
      <c r="JYM11" s="723"/>
      <c r="JYN11" s="723"/>
      <c r="JYO11" s="723"/>
      <c r="JYP11" s="723"/>
      <c r="JYQ11" s="723"/>
      <c r="JYR11" s="723"/>
      <c r="JYS11" s="723"/>
      <c r="JYT11" s="723"/>
      <c r="JYU11" s="723"/>
      <c r="JYV11" s="723"/>
      <c r="JYW11" s="723"/>
      <c r="JYX11" s="723"/>
      <c r="JYY11" s="723"/>
      <c r="JYZ11" s="723"/>
      <c r="JZA11" s="723"/>
      <c r="JZB11" s="723"/>
      <c r="JZC11" s="723"/>
      <c r="JZD11" s="723"/>
      <c r="JZE11" s="723"/>
      <c r="JZF11" s="723"/>
      <c r="JZG11" s="723"/>
      <c r="JZH11" s="723"/>
      <c r="JZI11" s="723"/>
      <c r="JZJ11" s="723"/>
      <c r="JZK11" s="723"/>
      <c r="JZL11" s="723"/>
      <c r="JZM11" s="723"/>
      <c r="JZN11" s="723"/>
      <c r="JZO11" s="723"/>
      <c r="JZP11" s="723"/>
      <c r="JZQ11" s="723"/>
      <c r="JZR11" s="723"/>
      <c r="JZS11" s="723"/>
      <c r="JZT11" s="723"/>
      <c r="JZU11" s="723"/>
      <c r="JZV11" s="723"/>
      <c r="JZW11" s="723"/>
      <c r="JZX11" s="723"/>
      <c r="JZY11" s="723"/>
      <c r="JZZ11" s="723"/>
      <c r="KAA11" s="723"/>
      <c r="KAB11" s="723"/>
      <c r="KAC11" s="723"/>
      <c r="KAD11" s="723"/>
      <c r="KAE11" s="723"/>
      <c r="KAF11" s="723"/>
      <c r="KAG11" s="723"/>
      <c r="KAH11" s="723"/>
      <c r="KAI11" s="723"/>
      <c r="KAJ11" s="723"/>
      <c r="KAK11" s="723"/>
      <c r="KAL11" s="723"/>
      <c r="KAM11" s="723"/>
      <c r="KAN11" s="723"/>
      <c r="KAO11" s="723"/>
      <c r="KAP11" s="723"/>
      <c r="KAQ11" s="723"/>
      <c r="KAR11" s="723"/>
      <c r="KAS11" s="723"/>
      <c r="KAT11" s="723"/>
      <c r="KAU11" s="723"/>
      <c r="KAV11" s="723"/>
      <c r="KAW11" s="723"/>
      <c r="KAX11" s="723"/>
      <c r="KAY11" s="723"/>
      <c r="KAZ11" s="723"/>
      <c r="KBA11" s="723"/>
      <c r="KBB11" s="723"/>
      <c r="KBC11" s="723"/>
      <c r="KBD11" s="723"/>
      <c r="KBE11" s="723"/>
      <c r="KBF11" s="723"/>
      <c r="KBG11" s="723"/>
      <c r="KBH11" s="723"/>
      <c r="KBI11" s="723"/>
      <c r="KBJ11" s="723"/>
      <c r="KBK11" s="723"/>
      <c r="KBL11" s="723"/>
      <c r="KBM11" s="723"/>
      <c r="KBN11" s="723"/>
      <c r="KBO11" s="723"/>
      <c r="KBP11" s="723"/>
      <c r="KBQ11" s="723"/>
      <c r="KBR11" s="723"/>
      <c r="KBS11" s="723"/>
      <c r="KBT11" s="723"/>
      <c r="KBU11" s="723"/>
      <c r="KBV11" s="723"/>
      <c r="KBW11" s="723"/>
      <c r="KBX11" s="723"/>
      <c r="KBY11" s="723"/>
      <c r="KBZ11" s="723"/>
      <c r="KCA11" s="723"/>
      <c r="KCB11" s="723"/>
      <c r="KCC11" s="723"/>
      <c r="KCD11" s="723"/>
      <c r="KCE11" s="723"/>
      <c r="KCF11" s="723"/>
      <c r="KCG11" s="723"/>
      <c r="KCH11" s="723"/>
      <c r="KCI11" s="723"/>
      <c r="KCJ11" s="723"/>
      <c r="KCK11" s="723"/>
      <c r="KCL11" s="723"/>
      <c r="KCM11" s="723"/>
      <c r="KCN11" s="723"/>
      <c r="KCO11" s="723"/>
      <c r="KCP11" s="723"/>
      <c r="KCQ11" s="723"/>
      <c r="KCR11" s="723"/>
      <c r="KCS11" s="723"/>
      <c r="KCT11" s="723"/>
      <c r="KCU11" s="723"/>
      <c r="KCV11" s="723"/>
      <c r="KCW11" s="723"/>
      <c r="KCX11" s="723"/>
      <c r="KCY11" s="723"/>
      <c r="KCZ11" s="723"/>
      <c r="KDA11" s="723"/>
      <c r="KDB11" s="723"/>
      <c r="KDC11" s="723"/>
      <c r="KDD11" s="723"/>
      <c r="KDE11" s="723"/>
      <c r="KDF11" s="723"/>
      <c r="KDG11" s="723"/>
      <c r="KDH11" s="723"/>
      <c r="KDI11" s="723"/>
      <c r="KDJ11" s="723"/>
      <c r="KDK11" s="723"/>
      <c r="KDL11" s="723"/>
      <c r="KDM11" s="723"/>
      <c r="KDN11" s="723"/>
      <c r="KDO11" s="723"/>
      <c r="KDP11" s="723"/>
      <c r="KDQ11" s="723"/>
      <c r="KDR11" s="723"/>
      <c r="KDS11" s="723"/>
      <c r="KDT11" s="723"/>
      <c r="KDU11" s="723"/>
      <c r="KDV11" s="723"/>
      <c r="KDW11" s="723"/>
      <c r="KDX11" s="723"/>
      <c r="KDY11" s="723"/>
      <c r="KDZ11" s="723"/>
      <c r="KEA11" s="723"/>
      <c r="KEB11" s="723"/>
      <c r="KEC11" s="723"/>
      <c r="KED11" s="723"/>
      <c r="KEE11" s="723"/>
      <c r="KEF11" s="723"/>
      <c r="KEG11" s="723"/>
      <c r="KEH11" s="723"/>
      <c r="KEI11" s="723"/>
      <c r="KEJ11" s="723"/>
      <c r="KEK11" s="723"/>
      <c r="KEL11" s="723"/>
      <c r="KEM11" s="723"/>
      <c r="KEN11" s="723"/>
      <c r="KEO11" s="723"/>
      <c r="KEP11" s="723"/>
      <c r="KEQ11" s="723"/>
      <c r="KER11" s="723"/>
      <c r="KES11" s="723"/>
      <c r="KET11" s="723"/>
      <c r="KEU11" s="723"/>
      <c r="KEV11" s="723"/>
      <c r="KEW11" s="723"/>
      <c r="KEX11" s="723"/>
      <c r="KEY11" s="723"/>
      <c r="KEZ11" s="723"/>
      <c r="KFA11" s="723"/>
      <c r="KFB11" s="723"/>
      <c r="KFC11" s="723"/>
      <c r="KFD11" s="723"/>
      <c r="KFE11" s="723"/>
      <c r="KFF11" s="723"/>
      <c r="KFG11" s="723"/>
      <c r="KFH11" s="723"/>
      <c r="KFI11" s="723"/>
      <c r="KFJ11" s="723"/>
      <c r="KFK11" s="723"/>
      <c r="KFL11" s="723"/>
      <c r="KFM11" s="723"/>
      <c r="KFN11" s="723"/>
      <c r="KFO11" s="723"/>
      <c r="KFP11" s="723"/>
      <c r="KFQ11" s="723"/>
      <c r="KFR11" s="723"/>
      <c r="KFS11" s="723"/>
      <c r="KFT11" s="723"/>
      <c r="KFU11" s="723"/>
      <c r="KFV11" s="723"/>
      <c r="KFW11" s="723"/>
      <c r="KFX11" s="723"/>
      <c r="KFY11" s="723"/>
      <c r="KFZ11" s="723"/>
      <c r="KGA11" s="723"/>
      <c r="KGB11" s="723"/>
      <c r="KGC11" s="723"/>
      <c r="KGD11" s="723"/>
      <c r="KGE11" s="723"/>
      <c r="KGF11" s="723"/>
      <c r="KGG11" s="723"/>
      <c r="KGH11" s="723"/>
      <c r="KGI11" s="723"/>
      <c r="KGJ11" s="723"/>
      <c r="KGK11" s="723"/>
      <c r="KGL11" s="723"/>
      <c r="KGM11" s="723"/>
      <c r="KGN11" s="723"/>
      <c r="KGO11" s="723"/>
      <c r="KGP11" s="723"/>
      <c r="KGQ11" s="723"/>
      <c r="KGR11" s="723"/>
      <c r="KGS11" s="723"/>
      <c r="KGT11" s="723"/>
      <c r="KGU11" s="723"/>
      <c r="KGV11" s="723"/>
      <c r="KGW11" s="723"/>
      <c r="KGX11" s="723"/>
      <c r="KGY11" s="723"/>
      <c r="KGZ11" s="723"/>
      <c r="KHA11" s="723"/>
      <c r="KHB11" s="723"/>
      <c r="KHC11" s="723"/>
      <c r="KHD11" s="723"/>
      <c r="KHE11" s="723"/>
      <c r="KHF11" s="723"/>
      <c r="KHG11" s="723"/>
      <c r="KHH11" s="723"/>
      <c r="KHI11" s="723"/>
      <c r="KHJ11" s="723"/>
      <c r="KHK11" s="723"/>
      <c r="KHL11" s="723"/>
      <c r="KHM11" s="723"/>
      <c r="KHN11" s="723"/>
      <c r="KHO11" s="723"/>
      <c r="KHP11" s="723"/>
      <c r="KHQ11" s="723"/>
      <c r="KHR11" s="723"/>
      <c r="KHS11" s="723"/>
      <c r="KHT11" s="723"/>
      <c r="KHU11" s="723"/>
      <c r="KHV11" s="723"/>
      <c r="KHW11" s="723"/>
      <c r="KHX11" s="723"/>
      <c r="KHY11" s="723"/>
      <c r="KHZ11" s="723"/>
      <c r="KIA11" s="723"/>
      <c r="KIB11" s="723"/>
      <c r="KIC11" s="723"/>
      <c r="KID11" s="723"/>
      <c r="KIE11" s="723"/>
      <c r="KIF11" s="723"/>
      <c r="KIG11" s="723"/>
      <c r="KIH11" s="723"/>
      <c r="KII11" s="723"/>
      <c r="KIJ11" s="723"/>
      <c r="KIK11" s="723"/>
      <c r="KIL11" s="723"/>
      <c r="KIM11" s="723"/>
      <c r="KIN11" s="723"/>
      <c r="KIO11" s="723"/>
      <c r="KIP11" s="723"/>
      <c r="KIQ11" s="723"/>
      <c r="KIR11" s="723"/>
      <c r="KIS11" s="723"/>
      <c r="KIT11" s="723"/>
      <c r="KIU11" s="723"/>
      <c r="KIV11" s="723"/>
      <c r="KIW11" s="723"/>
      <c r="KIX11" s="723"/>
      <c r="KIY11" s="723"/>
      <c r="KIZ11" s="723"/>
      <c r="KJA11" s="723"/>
      <c r="KJB11" s="723"/>
      <c r="KJC11" s="723"/>
      <c r="KJD11" s="723"/>
      <c r="KJE11" s="723"/>
      <c r="KJF11" s="723"/>
      <c r="KJG11" s="723"/>
      <c r="KJH11" s="723"/>
      <c r="KJI11" s="723"/>
      <c r="KJJ11" s="723"/>
      <c r="KJK11" s="723"/>
      <c r="KJL11" s="723"/>
      <c r="KJM11" s="723"/>
      <c r="KJN11" s="723"/>
      <c r="KJO11" s="723"/>
      <c r="KJP11" s="723"/>
      <c r="KJQ11" s="723"/>
      <c r="KJR11" s="723"/>
      <c r="KJS11" s="723"/>
      <c r="KJT11" s="723"/>
      <c r="KJU11" s="723"/>
      <c r="KJV11" s="723"/>
      <c r="KJW11" s="723"/>
      <c r="KJX11" s="723"/>
      <c r="KJY11" s="723"/>
      <c r="KJZ11" s="723"/>
      <c r="KKA11" s="723"/>
      <c r="KKB11" s="723"/>
      <c r="KKC11" s="723"/>
      <c r="KKD11" s="723"/>
      <c r="KKE11" s="723"/>
      <c r="KKF11" s="723"/>
      <c r="KKG11" s="723"/>
      <c r="KKH11" s="723"/>
      <c r="KKI11" s="723"/>
      <c r="KKJ11" s="723"/>
      <c r="KKK11" s="723"/>
      <c r="KKL11" s="723"/>
      <c r="KKM11" s="723"/>
      <c r="KKN11" s="723"/>
      <c r="KKO11" s="723"/>
      <c r="KKP11" s="723"/>
      <c r="KKQ11" s="723"/>
      <c r="KKR11" s="723"/>
      <c r="KKS11" s="723"/>
      <c r="KKT11" s="723"/>
      <c r="KKU11" s="723"/>
      <c r="KKV11" s="723"/>
      <c r="KKW11" s="723"/>
      <c r="KKX11" s="723"/>
      <c r="KKY11" s="723"/>
      <c r="KKZ11" s="723"/>
      <c r="KLA11" s="723"/>
      <c r="KLB11" s="723"/>
      <c r="KLC11" s="723"/>
      <c r="KLD11" s="723"/>
      <c r="KLE11" s="723"/>
      <c r="KLF11" s="723"/>
      <c r="KLG11" s="723"/>
      <c r="KLH11" s="723"/>
      <c r="KLI11" s="723"/>
      <c r="KLJ11" s="723"/>
      <c r="KLK11" s="723"/>
      <c r="KLL11" s="723"/>
      <c r="KLM11" s="723"/>
      <c r="KLN11" s="723"/>
      <c r="KLO11" s="723"/>
      <c r="KLP11" s="723"/>
      <c r="KLQ11" s="723"/>
      <c r="KLR11" s="723"/>
      <c r="KLS11" s="723"/>
      <c r="KLT11" s="723"/>
      <c r="KLU11" s="723"/>
      <c r="KLV11" s="723"/>
      <c r="KLW11" s="723"/>
      <c r="KLX11" s="723"/>
      <c r="KLY11" s="723"/>
      <c r="KLZ11" s="723"/>
      <c r="KMA11" s="723"/>
      <c r="KMB11" s="723"/>
      <c r="KMC11" s="723"/>
      <c r="KMD11" s="723"/>
      <c r="KME11" s="723"/>
      <c r="KMF11" s="723"/>
      <c r="KMG11" s="723"/>
      <c r="KMH11" s="723"/>
      <c r="KMI11" s="723"/>
      <c r="KMJ11" s="723"/>
      <c r="KMK11" s="723"/>
      <c r="KML11" s="723"/>
      <c r="KMM11" s="723"/>
      <c r="KMN11" s="723"/>
      <c r="KMO11" s="723"/>
      <c r="KMP11" s="723"/>
      <c r="KMQ11" s="723"/>
      <c r="KMR11" s="723"/>
      <c r="KMS11" s="723"/>
      <c r="KMT11" s="723"/>
      <c r="KMU11" s="723"/>
      <c r="KMV11" s="723"/>
      <c r="KMW11" s="723"/>
      <c r="KMX11" s="723"/>
      <c r="KMY11" s="723"/>
      <c r="KMZ11" s="723"/>
      <c r="KNA11" s="723"/>
      <c r="KNB11" s="723"/>
      <c r="KNC11" s="723"/>
      <c r="KND11" s="723"/>
      <c r="KNE11" s="723"/>
      <c r="KNF11" s="723"/>
      <c r="KNG11" s="723"/>
      <c r="KNH11" s="723"/>
      <c r="KNI11" s="723"/>
      <c r="KNJ11" s="723"/>
      <c r="KNK11" s="723"/>
      <c r="KNL11" s="723"/>
      <c r="KNM11" s="723"/>
      <c r="KNN11" s="723"/>
      <c r="KNO11" s="723"/>
      <c r="KNP11" s="723"/>
      <c r="KNQ11" s="723"/>
      <c r="KNR11" s="723"/>
      <c r="KNS11" s="723"/>
      <c r="KNT11" s="723"/>
      <c r="KNU11" s="723"/>
      <c r="KNV11" s="723"/>
      <c r="KNW11" s="723"/>
      <c r="KNX11" s="723"/>
      <c r="KNY11" s="723"/>
      <c r="KNZ11" s="723"/>
      <c r="KOA11" s="723"/>
      <c r="KOB11" s="723"/>
      <c r="KOC11" s="723"/>
      <c r="KOD11" s="723"/>
      <c r="KOE11" s="723"/>
      <c r="KOF11" s="723"/>
      <c r="KOG11" s="723"/>
      <c r="KOH11" s="723"/>
      <c r="KOI11" s="723"/>
      <c r="KOJ11" s="723"/>
      <c r="KOK11" s="723"/>
      <c r="KOL11" s="723"/>
      <c r="KOM11" s="723"/>
      <c r="KON11" s="723"/>
      <c r="KOO11" s="723"/>
      <c r="KOP11" s="723"/>
      <c r="KOQ11" s="723"/>
      <c r="KOR11" s="723"/>
      <c r="KOS11" s="723"/>
      <c r="KOT11" s="723"/>
      <c r="KOU11" s="723"/>
      <c r="KOV11" s="723"/>
      <c r="KOW11" s="723"/>
      <c r="KOX11" s="723"/>
      <c r="KOY11" s="723"/>
      <c r="KOZ11" s="723"/>
      <c r="KPA11" s="723"/>
      <c r="KPB11" s="723"/>
      <c r="KPC11" s="723"/>
      <c r="KPD11" s="723"/>
      <c r="KPE11" s="723"/>
      <c r="KPF11" s="723"/>
      <c r="KPG11" s="723"/>
      <c r="KPH11" s="723"/>
      <c r="KPI11" s="723"/>
      <c r="KPJ11" s="723"/>
      <c r="KPK11" s="723"/>
      <c r="KPL11" s="723"/>
      <c r="KPM11" s="723"/>
      <c r="KPN11" s="723"/>
      <c r="KPO11" s="723"/>
      <c r="KPP11" s="723"/>
      <c r="KPQ11" s="723"/>
      <c r="KPR11" s="723"/>
      <c r="KPS11" s="723"/>
      <c r="KPT11" s="723"/>
      <c r="KPU11" s="723"/>
      <c r="KPV11" s="723"/>
      <c r="KPW11" s="723"/>
      <c r="KPX11" s="723"/>
      <c r="KPY11" s="723"/>
      <c r="KPZ11" s="723"/>
      <c r="KQA11" s="723"/>
      <c r="KQB11" s="723"/>
      <c r="KQC11" s="723"/>
      <c r="KQD11" s="723"/>
      <c r="KQE11" s="723"/>
      <c r="KQF11" s="723"/>
      <c r="KQG11" s="723"/>
      <c r="KQH11" s="723"/>
      <c r="KQI11" s="723"/>
      <c r="KQJ11" s="723"/>
      <c r="KQK11" s="723"/>
      <c r="KQL11" s="723"/>
      <c r="KQM11" s="723"/>
      <c r="KQN11" s="723"/>
      <c r="KQO11" s="723"/>
      <c r="KQP11" s="723"/>
      <c r="KQQ11" s="723"/>
      <c r="KQR11" s="723"/>
      <c r="KQS11" s="723"/>
      <c r="KQT11" s="723"/>
      <c r="KQU11" s="723"/>
      <c r="KQV11" s="723"/>
      <c r="KQW11" s="723"/>
      <c r="KQX11" s="723"/>
      <c r="KQY11" s="723"/>
      <c r="KQZ11" s="723"/>
      <c r="KRA11" s="723"/>
      <c r="KRB11" s="723"/>
      <c r="KRC11" s="723"/>
      <c r="KRD11" s="723"/>
      <c r="KRE11" s="723"/>
      <c r="KRF11" s="723"/>
      <c r="KRG11" s="723"/>
      <c r="KRH11" s="723"/>
      <c r="KRI11" s="723"/>
      <c r="KRJ11" s="723"/>
      <c r="KRK11" s="723"/>
      <c r="KRL11" s="723"/>
      <c r="KRM11" s="723"/>
      <c r="KRN11" s="723"/>
      <c r="KRO11" s="723"/>
      <c r="KRP11" s="723"/>
      <c r="KRQ11" s="723"/>
      <c r="KRR11" s="723"/>
      <c r="KRS11" s="723"/>
      <c r="KRT11" s="723"/>
      <c r="KRU11" s="723"/>
      <c r="KRV11" s="723"/>
      <c r="KRW11" s="723"/>
      <c r="KRX11" s="723"/>
      <c r="KRY11" s="723"/>
      <c r="KRZ11" s="723"/>
      <c r="KSA11" s="723"/>
      <c r="KSB11" s="723"/>
      <c r="KSC11" s="723"/>
      <c r="KSD11" s="723"/>
      <c r="KSE11" s="723"/>
      <c r="KSF11" s="723"/>
      <c r="KSG11" s="723"/>
      <c r="KSH11" s="723"/>
      <c r="KSI11" s="723"/>
      <c r="KSJ11" s="723"/>
      <c r="KSK11" s="723"/>
      <c r="KSL11" s="723"/>
      <c r="KSM11" s="723"/>
      <c r="KSN11" s="723"/>
      <c r="KSO11" s="723"/>
      <c r="KSP11" s="723"/>
      <c r="KSQ11" s="723"/>
      <c r="KSR11" s="723"/>
      <c r="KSS11" s="723"/>
      <c r="KST11" s="723"/>
      <c r="KSU11" s="723"/>
      <c r="KSV11" s="723"/>
      <c r="KSW11" s="723"/>
      <c r="KSX11" s="723"/>
      <c r="KSY11" s="723"/>
      <c r="KSZ11" s="723"/>
      <c r="KTA11" s="723"/>
      <c r="KTB11" s="723"/>
      <c r="KTC11" s="723"/>
      <c r="KTD11" s="723"/>
      <c r="KTE11" s="723"/>
      <c r="KTF11" s="723"/>
      <c r="KTG11" s="723"/>
      <c r="KTH11" s="723"/>
      <c r="KTI11" s="723"/>
      <c r="KTJ11" s="723"/>
      <c r="KTK11" s="723"/>
      <c r="KTL11" s="723"/>
      <c r="KTM11" s="723"/>
      <c r="KTN11" s="723"/>
      <c r="KTO11" s="723"/>
      <c r="KTP11" s="723"/>
      <c r="KTQ11" s="723"/>
      <c r="KTR11" s="723"/>
      <c r="KTS11" s="723"/>
      <c r="KTT11" s="723"/>
      <c r="KTU11" s="723"/>
      <c r="KTV11" s="723"/>
      <c r="KTW11" s="723"/>
      <c r="KTX11" s="723"/>
      <c r="KTY11" s="723"/>
      <c r="KTZ11" s="723"/>
      <c r="KUA11" s="723"/>
      <c r="KUB11" s="723"/>
      <c r="KUC11" s="723"/>
      <c r="KUD11" s="723"/>
      <c r="KUE11" s="723"/>
      <c r="KUF11" s="723"/>
      <c r="KUG11" s="723"/>
      <c r="KUH11" s="723"/>
      <c r="KUI11" s="723"/>
      <c r="KUJ11" s="723"/>
      <c r="KUK11" s="723"/>
      <c r="KUL11" s="723"/>
      <c r="KUM11" s="723"/>
      <c r="KUN11" s="723"/>
      <c r="KUO11" s="723"/>
      <c r="KUP11" s="723"/>
      <c r="KUQ11" s="723"/>
      <c r="KUR11" s="723"/>
      <c r="KUS11" s="723"/>
      <c r="KUT11" s="723"/>
      <c r="KUU11" s="723"/>
      <c r="KUV11" s="723"/>
      <c r="KUW11" s="723"/>
      <c r="KUX11" s="723"/>
      <c r="KUY11" s="723"/>
      <c r="KUZ11" s="723"/>
      <c r="KVA11" s="723"/>
      <c r="KVB11" s="723"/>
      <c r="KVC11" s="723"/>
      <c r="KVD11" s="723"/>
      <c r="KVE11" s="723"/>
      <c r="KVF11" s="723"/>
      <c r="KVG11" s="723"/>
      <c r="KVH11" s="723"/>
      <c r="KVI11" s="723"/>
      <c r="KVJ11" s="723"/>
      <c r="KVK11" s="723"/>
      <c r="KVL11" s="723"/>
      <c r="KVM11" s="723"/>
      <c r="KVN11" s="723"/>
      <c r="KVO11" s="723"/>
      <c r="KVP11" s="723"/>
      <c r="KVQ11" s="723"/>
      <c r="KVR11" s="723"/>
      <c r="KVS11" s="723"/>
      <c r="KVT11" s="723"/>
      <c r="KVU11" s="723"/>
      <c r="KVV11" s="723"/>
      <c r="KVW11" s="723"/>
      <c r="KVX11" s="723"/>
      <c r="KVY11" s="723"/>
      <c r="KVZ11" s="723"/>
      <c r="KWA11" s="723"/>
      <c r="KWB11" s="723"/>
      <c r="KWC11" s="723"/>
      <c r="KWD11" s="723"/>
      <c r="KWE11" s="723"/>
      <c r="KWF11" s="723"/>
      <c r="KWG11" s="723"/>
      <c r="KWH11" s="723"/>
      <c r="KWI11" s="723"/>
      <c r="KWJ11" s="723"/>
      <c r="KWK11" s="723"/>
      <c r="KWL11" s="723"/>
      <c r="KWM11" s="723"/>
      <c r="KWN11" s="723"/>
      <c r="KWO11" s="723"/>
      <c r="KWP11" s="723"/>
      <c r="KWQ11" s="723"/>
      <c r="KWR11" s="723"/>
      <c r="KWS11" s="723"/>
      <c r="KWT11" s="723"/>
      <c r="KWU11" s="723"/>
      <c r="KWV11" s="723"/>
      <c r="KWW11" s="723"/>
      <c r="KWX11" s="723"/>
      <c r="KWY11" s="723"/>
      <c r="KWZ11" s="723"/>
      <c r="KXA11" s="723"/>
      <c r="KXB11" s="723"/>
      <c r="KXC11" s="723"/>
      <c r="KXD11" s="723"/>
      <c r="KXE11" s="723"/>
      <c r="KXF11" s="723"/>
      <c r="KXG11" s="723"/>
      <c r="KXH11" s="723"/>
      <c r="KXI11" s="723"/>
      <c r="KXJ11" s="723"/>
      <c r="KXK11" s="723"/>
      <c r="KXL11" s="723"/>
      <c r="KXM11" s="723"/>
      <c r="KXN11" s="723"/>
      <c r="KXO11" s="723"/>
      <c r="KXP11" s="723"/>
      <c r="KXQ11" s="723"/>
      <c r="KXR11" s="723"/>
      <c r="KXS11" s="723"/>
      <c r="KXT11" s="723"/>
      <c r="KXU11" s="723"/>
      <c r="KXV11" s="723"/>
      <c r="KXW11" s="723"/>
      <c r="KXX11" s="723"/>
      <c r="KXY11" s="723"/>
      <c r="KXZ11" s="723"/>
      <c r="KYA11" s="723"/>
      <c r="KYB11" s="723"/>
      <c r="KYC11" s="723"/>
      <c r="KYD11" s="723"/>
      <c r="KYE11" s="723"/>
      <c r="KYF11" s="723"/>
      <c r="KYG11" s="723"/>
      <c r="KYH11" s="723"/>
      <c r="KYI11" s="723"/>
      <c r="KYJ11" s="723"/>
      <c r="KYK11" s="723"/>
      <c r="KYL11" s="723"/>
      <c r="KYM11" s="723"/>
      <c r="KYN11" s="723"/>
      <c r="KYO11" s="723"/>
      <c r="KYP11" s="723"/>
      <c r="KYQ11" s="723"/>
      <c r="KYR11" s="723"/>
      <c r="KYS11" s="723"/>
      <c r="KYT11" s="723"/>
      <c r="KYU11" s="723"/>
      <c r="KYV11" s="723"/>
      <c r="KYW11" s="723"/>
      <c r="KYX11" s="723"/>
      <c r="KYY11" s="723"/>
      <c r="KYZ11" s="723"/>
      <c r="KZA11" s="723"/>
      <c r="KZB11" s="723"/>
      <c r="KZC11" s="723"/>
      <c r="KZD11" s="723"/>
      <c r="KZE11" s="723"/>
      <c r="KZF11" s="723"/>
      <c r="KZG11" s="723"/>
      <c r="KZH11" s="723"/>
      <c r="KZI11" s="723"/>
      <c r="KZJ11" s="723"/>
      <c r="KZK11" s="723"/>
      <c r="KZL11" s="723"/>
      <c r="KZM11" s="723"/>
      <c r="KZN11" s="723"/>
      <c r="KZO11" s="723"/>
      <c r="KZP11" s="723"/>
      <c r="KZQ11" s="723"/>
      <c r="KZR11" s="723"/>
      <c r="KZS11" s="723"/>
      <c r="KZT11" s="723"/>
      <c r="KZU11" s="723"/>
      <c r="KZV11" s="723"/>
      <c r="KZW11" s="723"/>
      <c r="KZX11" s="723"/>
      <c r="KZY11" s="723"/>
      <c r="KZZ11" s="723"/>
      <c r="LAA11" s="723"/>
      <c r="LAB11" s="723"/>
      <c r="LAC11" s="723"/>
      <c r="LAD11" s="723"/>
      <c r="LAE11" s="723"/>
      <c r="LAF11" s="723"/>
      <c r="LAG11" s="723"/>
      <c r="LAH11" s="723"/>
      <c r="LAI11" s="723"/>
      <c r="LAJ11" s="723"/>
      <c r="LAK11" s="723"/>
      <c r="LAL11" s="723"/>
      <c r="LAM11" s="723"/>
      <c r="LAN11" s="723"/>
      <c r="LAO11" s="723"/>
      <c r="LAP11" s="723"/>
      <c r="LAQ11" s="723"/>
      <c r="LAR11" s="723"/>
      <c r="LAS11" s="723"/>
      <c r="LAT11" s="723"/>
      <c r="LAU11" s="723"/>
      <c r="LAV11" s="723"/>
      <c r="LAW11" s="723"/>
      <c r="LAX11" s="723"/>
      <c r="LAY11" s="723"/>
      <c r="LAZ11" s="723"/>
      <c r="LBA11" s="723"/>
      <c r="LBB11" s="723"/>
      <c r="LBC11" s="723"/>
      <c r="LBD11" s="723"/>
      <c r="LBE11" s="723"/>
      <c r="LBF11" s="723"/>
      <c r="LBG11" s="723"/>
      <c r="LBH11" s="723"/>
      <c r="LBI11" s="723"/>
      <c r="LBJ11" s="723"/>
      <c r="LBK11" s="723"/>
      <c r="LBL11" s="723"/>
      <c r="LBM11" s="723"/>
      <c r="LBN11" s="723"/>
      <c r="LBO11" s="723"/>
      <c r="LBP11" s="723"/>
      <c r="LBQ11" s="723"/>
      <c r="LBR11" s="723"/>
      <c r="LBS11" s="723"/>
      <c r="LBT11" s="723"/>
      <c r="LBU11" s="723"/>
      <c r="LBV11" s="723"/>
      <c r="LBW11" s="723"/>
      <c r="LBX11" s="723"/>
      <c r="LBY11" s="723"/>
      <c r="LBZ11" s="723"/>
      <c r="LCA11" s="723"/>
      <c r="LCB11" s="723"/>
      <c r="LCC11" s="723"/>
      <c r="LCD11" s="723"/>
      <c r="LCE11" s="723"/>
      <c r="LCF11" s="723"/>
      <c r="LCG11" s="723"/>
      <c r="LCH11" s="723"/>
      <c r="LCI11" s="723"/>
      <c r="LCJ11" s="723"/>
      <c r="LCK11" s="723"/>
      <c r="LCL11" s="723"/>
      <c r="LCM11" s="723"/>
      <c r="LCN11" s="723"/>
      <c r="LCO11" s="723"/>
      <c r="LCP11" s="723"/>
      <c r="LCQ11" s="723"/>
      <c r="LCR11" s="723"/>
      <c r="LCS11" s="723"/>
      <c r="LCT11" s="723"/>
      <c r="LCU11" s="723"/>
      <c r="LCV11" s="723"/>
      <c r="LCW11" s="723"/>
      <c r="LCX11" s="723"/>
      <c r="LCY11" s="723"/>
      <c r="LCZ11" s="723"/>
      <c r="LDA11" s="723"/>
      <c r="LDB11" s="723"/>
      <c r="LDC11" s="723"/>
      <c r="LDD11" s="723"/>
      <c r="LDE11" s="723"/>
      <c r="LDF11" s="723"/>
      <c r="LDG11" s="723"/>
      <c r="LDH11" s="723"/>
      <c r="LDI11" s="723"/>
      <c r="LDJ11" s="723"/>
      <c r="LDK11" s="723"/>
      <c r="LDL11" s="723"/>
      <c r="LDM11" s="723"/>
      <c r="LDN11" s="723"/>
      <c r="LDO11" s="723"/>
      <c r="LDP11" s="723"/>
      <c r="LDQ11" s="723"/>
      <c r="LDR11" s="723"/>
      <c r="LDS11" s="723"/>
      <c r="LDT11" s="723"/>
      <c r="LDU11" s="723"/>
      <c r="LDV11" s="723"/>
      <c r="LDW11" s="723"/>
      <c r="LDX11" s="723"/>
      <c r="LDY11" s="723"/>
      <c r="LDZ11" s="723"/>
      <c r="LEA11" s="723"/>
      <c r="LEB11" s="723"/>
      <c r="LEC11" s="723"/>
      <c r="LED11" s="723"/>
      <c r="LEE11" s="723"/>
      <c r="LEF11" s="723"/>
      <c r="LEG11" s="723"/>
      <c r="LEH11" s="723"/>
      <c r="LEI11" s="723"/>
      <c r="LEJ11" s="723"/>
      <c r="LEK11" s="723"/>
      <c r="LEL11" s="723"/>
      <c r="LEM11" s="723"/>
      <c r="LEN11" s="723"/>
      <c r="LEO11" s="723"/>
      <c r="LEP11" s="723"/>
      <c r="LEQ11" s="723"/>
      <c r="LER11" s="723"/>
      <c r="LES11" s="723"/>
      <c r="LET11" s="723"/>
      <c r="LEU11" s="723"/>
      <c r="LEV11" s="723"/>
      <c r="LEW11" s="723"/>
      <c r="LEX11" s="723"/>
      <c r="LEY11" s="723"/>
      <c r="LEZ11" s="723"/>
      <c r="LFA11" s="723"/>
      <c r="LFB11" s="723"/>
      <c r="LFC11" s="723"/>
      <c r="LFD11" s="723"/>
      <c r="LFE11" s="723"/>
      <c r="LFF11" s="723"/>
      <c r="LFG11" s="723"/>
      <c r="LFH11" s="723"/>
      <c r="LFI11" s="723"/>
      <c r="LFJ11" s="723"/>
      <c r="LFK11" s="723"/>
      <c r="LFL11" s="723"/>
      <c r="LFM11" s="723"/>
      <c r="LFN11" s="723"/>
      <c r="LFO11" s="723"/>
      <c r="LFP11" s="723"/>
      <c r="LFQ11" s="723"/>
      <c r="LFR11" s="723"/>
      <c r="LFS11" s="723"/>
      <c r="LFT11" s="723"/>
      <c r="LFU11" s="723"/>
      <c r="LFV11" s="723"/>
      <c r="LFW11" s="723"/>
      <c r="LFX11" s="723"/>
      <c r="LFY11" s="723"/>
      <c r="LFZ11" s="723"/>
      <c r="LGA11" s="723"/>
      <c r="LGB11" s="723"/>
      <c r="LGC11" s="723"/>
      <c r="LGD11" s="723"/>
      <c r="LGE11" s="723"/>
      <c r="LGF11" s="723"/>
      <c r="LGG11" s="723"/>
      <c r="LGH11" s="723"/>
      <c r="LGI11" s="723"/>
      <c r="LGJ11" s="723"/>
      <c r="LGK11" s="723"/>
      <c r="LGL11" s="723"/>
      <c r="LGM11" s="723"/>
      <c r="LGN11" s="723"/>
      <c r="LGO11" s="723"/>
      <c r="LGP11" s="723"/>
      <c r="LGQ11" s="723"/>
      <c r="LGR11" s="723"/>
      <c r="LGS11" s="723"/>
      <c r="LGT11" s="723"/>
      <c r="LGU11" s="723"/>
      <c r="LGV11" s="723"/>
      <c r="LGW11" s="723"/>
      <c r="LGX11" s="723"/>
      <c r="LGY11" s="723"/>
      <c r="LGZ11" s="723"/>
      <c r="LHA11" s="723"/>
      <c r="LHB11" s="723"/>
      <c r="LHC11" s="723"/>
      <c r="LHD11" s="723"/>
      <c r="LHE11" s="723"/>
      <c r="LHF11" s="723"/>
      <c r="LHG11" s="723"/>
      <c r="LHH11" s="723"/>
      <c r="LHI11" s="723"/>
      <c r="LHJ11" s="723"/>
      <c r="LHK11" s="723"/>
      <c r="LHL11" s="723"/>
      <c r="LHM11" s="723"/>
      <c r="LHN11" s="723"/>
      <c r="LHO11" s="723"/>
      <c r="LHP11" s="723"/>
      <c r="LHQ11" s="723"/>
      <c r="LHR11" s="723"/>
      <c r="LHS11" s="723"/>
      <c r="LHT11" s="723"/>
      <c r="LHU11" s="723"/>
      <c r="LHV11" s="723"/>
      <c r="LHW11" s="723"/>
      <c r="LHX11" s="723"/>
      <c r="LHY11" s="723"/>
      <c r="LHZ11" s="723"/>
      <c r="LIA11" s="723"/>
      <c r="LIB11" s="723"/>
      <c r="LIC11" s="723"/>
      <c r="LID11" s="723"/>
      <c r="LIE11" s="723"/>
      <c r="LIF11" s="723"/>
      <c r="LIG11" s="723"/>
      <c r="LIH11" s="723"/>
      <c r="LII11" s="723"/>
      <c r="LIJ11" s="723"/>
      <c r="LIK11" s="723"/>
      <c r="LIL11" s="723"/>
      <c r="LIM11" s="723"/>
      <c r="LIN11" s="723"/>
      <c r="LIO11" s="723"/>
      <c r="LIP11" s="723"/>
      <c r="LIQ11" s="723"/>
      <c r="LIR11" s="723"/>
      <c r="LIS11" s="723"/>
      <c r="LIT11" s="723"/>
      <c r="LIU11" s="723"/>
      <c r="LIV11" s="723"/>
      <c r="LIW11" s="723"/>
      <c r="LIX11" s="723"/>
      <c r="LIY11" s="723"/>
      <c r="LIZ11" s="723"/>
      <c r="LJA11" s="723"/>
      <c r="LJB11" s="723"/>
      <c r="LJC11" s="723"/>
      <c r="LJD11" s="723"/>
      <c r="LJE11" s="723"/>
      <c r="LJF11" s="723"/>
      <c r="LJG11" s="723"/>
      <c r="LJH11" s="723"/>
      <c r="LJI11" s="723"/>
      <c r="LJJ11" s="723"/>
      <c r="LJK11" s="723"/>
      <c r="LJL11" s="723"/>
      <c r="LJM11" s="723"/>
      <c r="LJN11" s="723"/>
      <c r="LJO11" s="723"/>
      <c r="LJP11" s="723"/>
      <c r="LJQ11" s="723"/>
      <c r="LJR11" s="723"/>
      <c r="LJS11" s="723"/>
      <c r="LJT11" s="723"/>
      <c r="LJU11" s="723"/>
      <c r="LJV11" s="723"/>
      <c r="LJW11" s="723"/>
      <c r="LJX11" s="723"/>
      <c r="LJY11" s="723"/>
      <c r="LJZ11" s="723"/>
      <c r="LKA11" s="723"/>
      <c r="LKB11" s="723"/>
      <c r="LKC11" s="723"/>
      <c r="LKD11" s="723"/>
      <c r="LKE11" s="723"/>
      <c r="LKF11" s="723"/>
      <c r="LKG11" s="723"/>
      <c r="LKH11" s="723"/>
      <c r="LKI11" s="723"/>
      <c r="LKJ11" s="723"/>
      <c r="LKK11" s="723"/>
      <c r="LKL11" s="723"/>
      <c r="LKM11" s="723"/>
      <c r="LKN11" s="723"/>
      <c r="LKO11" s="723"/>
      <c r="LKP11" s="723"/>
      <c r="LKQ11" s="723"/>
      <c r="LKR11" s="723"/>
      <c r="LKS11" s="723"/>
      <c r="LKT11" s="723"/>
      <c r="LKU11" s="723"/>
      <c r="LKV11" s="723"/>
      <c r="LKW11" s="723"/>
      <c r="LKX11" s="723"/>
      <c r="LKY11" s="723"/>
      <c r="LKZ11" s="723"/>
      <c r="LLA11" s="723"/>
      <c r="LLB11" s="723"/>
      <c r="LLC11" s="723"/>
      <c r="LLD11" s="723"/>
      <c r="LLE11" s="723"/>
      <c r="LLF11" s="723"/>
      <c r="LLG11" s="723"/>
      <c r="LLH11" s="723"/>
      <c r="LLI11" s="723"/>
      <c r="LLJ11" s="723"/>
      <c r="LLK11" s="723"/>
      <c r="LLL11" s="723"/>
      <c r="LLM11" s="723"/>
      <c r="LLN11" s="723"/>
      <c r="LLO11" s="723"/>
      <c r="LLP11" s="723"/>
      <c r="LLQ11" s="723"/>
      <c r="LLR11" s="723"/>
      <c r="LLS11" s="723"/>
      <c r="LLT11" s="723"/>
      <c r="LLU11" s="723"/>
      <c r="LLV11" s="723"/>
      <c r="LLW11" s="723"/>
      <c r="LLX11" s="723"/>
      <c r="LLY11" s="723"/>
      <c r="LLZ11" s="723"/>
      <c r="LMA11" s="723"/>
      <c r="LMB11" s="723"/>
      <c r="LMC11" s="723"/>
      <c r="LMD11" s="723"/>
      <c r="LME11" s="723"/>
      <c r="LMF11" s="723"/>
      <c r="LMG11" s="723"/>
      <c r="LMH11" s="723"/>
      <c r="LMI11" s="723"/>
      <c r="LMJ11" s="723"/>
      <c r="LMK11" s="723"/>
      <c r="LML11" s="723"/>
      <c r="LMM11" s="723"/>
      <c r="LMN11" s="723"/>
      <c r="LMO11" s="723"/>
      <c r="LMP11" s="723"/>
      <c r="LMQ11" s="723"/>
      <c r="LMR11" s="723"/>
      <c r="LMS11" s="723"/>
      <c r="LMT11" s="723"/>
      <c r="LMU11" s="723"/>
      <c r="LMV11" s="723"/>
      <c r="LMW11" s="723"/>
      <c r="LMX11" s="723"/>
      <c r="LMY11" s="723"/>
      <c r="LMZ11" s="723"/>
      <c r="LNA11" s="723"/>
      <c r="LNB11" s="723"/>
      <c r="LNC11" s="723"/>
      <c r="LND11" s="723"/>
      <c r="LNE11" s="723"/>
      <c r="LNF11" s="723"/>
      <c r="LNG11" s="723"/>
      <c r="LNH11" s="723"/>
      <c r="LNI11" s="723"/>
      <c r="LNJ11" s="723"/>
      <c r="LNK11" s="723"/>
      <c r="LNL11" s="723"/>
      <c r="LNM11" s="723"/>
      <c r="LNN11" s="723"/>
      <c r="LNO11" s="723"/>
      <c r="LNP11" s="723"/>
      <c r="LNQ11" s="723"/>
      <c r="LNR11" s="723"/>
      <c r="LNS11" s="723"/>
      <c r="LNT11" s="723"/>
      <c r="LNU11" s="723"/>
      <c r="LNV11" s="723"/>
      <c r="LNW11" s="723"/>
      <c r="LNX11" s="723"/>
      <c r="LNY11" s="723"/>
      <c r="LNZ11" s="723"/>
      <c r="LOA11" s="723"/>
      <c r="LOB11" s="723"/>
      <c r="LOC11" s="723"/>
      <c r="LOD11" s="723"/>
      <c r="LOE11" s="723"/>
      <c r="LOF11" s="723"/>
      <c r="LOG11" s="723"/>
      <c r="LOH11" s="723"/>
      <c r="LOI11" s="723"/>
      <c r="LOJ11" s="723"/>
      <c r="LOK11" s="723"/>
      <c r="LOL11" s="723"/>
      <c r="LOM11" s="723"/>
      <c r="LON11" s="723"/>
      <c r="LOO11" s="723"/>
      <c r="LOP11" s="723"/>
      <c r="LOQ11" s="723"/>
      <c r="LOR11" s="723"/>
      <c r="LOS11" s="723"/>
      <c r="LOT11" s="723"/>
      <c r="LOU11" s="723"/>
      <c r="LOV11" s="723"/>
      <c r="LOW11" s="723"/>
      <c r="LOX11" s="723"/>
      <c r="LOY11" s="723"/>
      <c r="LOZ11" s="723"/>
      <c r="LPA11" s="723"/>
      <c r="LPB11" s="723"/>
      <c r="LPC11" s="723"/>
      <c r="LPD11" s="723"/>
      <c r="LPE11" s="723"/>
      <c r="LPF11" s="723"/>
      <c r="LPG11" s="723"/>
      <c r="LPH11" s="723"/>
      <c r="LPI11" s="723"/>
      <c r="LPJ11" s="723"/>
      <c r="LPK11" s="723"/>
      <c r="LPL11" s="723"/>
      <c r="LPM11" s="723"/>
      <c r="LPN11" s="723"/>
      <c r="LPO11" s="723"/>
      <c r="LPP11" s="723"/>
      <c r="LPQ11" s="723"/>
      <c r="LPR11" s="723"/>
      <c r="LPS11" s="723"/>
      <c r="LPT11" s="723"/>
      <c r="LPU11" s="723"/>
      <c r="LPV11" s="723"/>
      <c r="LPW11" s="723"/>
      <c r="LPX11" s="723"/>
      <c r="LPY11" s="723"/>
      <c r="LPZ11" s="723"/>
      <c r="LQA11" s="723"/>
      <c r="LQB11" s="723"/>
      <c r="LQC11" s="723"/>
      <c r="LQD11" s="723"/>
      <c r="LQE11" s="723"/>
      <c r="LQF11" s="723"/>
      <c r="LQG11" s="723"/>
      <c r="LQH11" s="723"/>
      <c r="LQI11" s="723"/>
      <c r="LQJ11" s="723"/>
      <c r="LQK11" s="723"/>
      <c r="LQL11" s="723"/>
      <c r="LQM11" s="723"/>
      <c r="LQN11" s="723"/>
      <c r="LQO11" s="723"/>
      <c r="LQP11" s="723"/>
      <c r="LQQ11" s="723"/>
      <c r="LQR11" s="723"/>
      <c r="LQS11" s="723"/>
      <c r="LQT11" s="723"/>
      <c r="LQU11" s="723"/>
      <c r="LQV11" s="723"/>
      <c r="LQW11" s="723"/>
      <c r="LQX11" s="723"/>
      <c r="LQY11" s="723"/>
      <c r="LQZ11" s="723"/>
      <c r="LRA11" s="723"/>
      <c r="LRB11" s="723"/>
      <c r="LRC11" s="723"/>
      <c r="LRD11" s="723"/>
      <c r="LRE11" s="723"/>
      <c r="LRF11" s="723"/>
      <c r="LRG11" s="723"/>
      <c r="LRH11" s="723"/>
      <c r="LRI11" s="723"/>
      <c r="LRJ11" s="723"/>
      <c r="LRK11" s="723"/>
      <c r="LRL11" s="723"/>
      <c r="LRM11" s="723"/>
      <c r="LRN11" s="723"/>
      <c r="LRO11" s="723"/>
      <c r="LRP11" s="723"/>
      <c r="LRQ11" s="723"/>
      <c r="LRR11" s="723"/>
      <c r="LRS11" s="723"/>
      <c r="LRT11" s="723"/>
      <c r="LRU11" s="723"/>
      <c r="LRV11" s="723"/>
      <c r="LRW11" s="723"/>
      <c r="LRX11" s="723"/>
      <c r="LRY11" s="723"/>
      <c r="LRZ11" s="723"/>
      <c r="LSA11" s="723"/>
      <c r="LSB11" s="723"/>
      <c r="LSC11" s="723"/>
      <c r="LSD11" s="723"/>
      <c r="LSE11" s="723"/>
      <c r="LSF11" s="723"/>
      <c r="LSG11" s="723"/>
      <c r="LSH11" s="723"/>
      <c r="LSI11" s="723"/>
      <c r="LSJ11" s="723"/>
      <c r="LSK11" s="723"/>
      <c r="LSL11" s="723"/>
      <c r="LSM11" s="723"/>
      <c r="LSN11" s="723"/>
      <c r="LSO11" s="723"/>
      <c r="LSP11" s="723"/>
      <c r="LSQ11" s="723"/>
      <c r="LSR11" s="723"/>
      <c r="LSS11" s="723"/>
      <c r="LST11" s="723"/>
      <c r="LSU11" s="723"/>
      <c r="LSV11" s="723"/>
      <c r="LSW11" s="723"/>
      <c r="LSX11" s="723"/>
      <c r="LSY11" s="723"/>
      <c r="LSZ11" s="723"/>
      <c r="LTA11" s="723"/>
      <c r="LTB11" s="723"/>
      <c r="LTC11" s="723"/>
      <c r="LTD11" s="723"/>
      <c r="LTE11" s="723"/>
      <c r="LTF11" s="723"/>
      <c r="LTG11" s="723"/>
      <c r="LTH11" s="723"/>
      <c r="LTI11" s="723"/>
      <c r="LTJ11" s="723"/>
      <c r="LTK11" s="723"/>
      <c r="LTL11" s="723"/>
      <c r="LTM11" s="723"/>
      <c r="LTN11" s="723"/>
      <c r="LTO11" s="723"/>
      <c r="LTP11" s="723"/>
      <c r="LTQ11" s="723"/>
      <c r="LTR11" s="723"/>
      <c r="LTS11" s="723"/>
      <c r="LTT11" s="723"/>
      <c r="LTU11" s="723"/>
      <c r="LTV11" s="723"/>
      <c r="LTW11" s="723"/>
      <c r="LTX11" s="723"/>
      <c r="LTY11" s="723"/>
      <c r="LTZ11" s="723"/>
      <c r="LUA11" s="723"/>
      <c r="LUB11" s="723"/>
      <c r="LUC11" s="723"/>
      <c r="LUD11" s="723"/>
      <c r="LUE11" s="723"/>
      <c r="LUF11" s="723"/>
      <c r="LUG11" s="723"/>
      <c r="LUH11" s="723"/>
      <c r="LUI11" s="723"/>
      <c r="LUJ11" s="723"/>
      <c r="LUK11" s="723"/>
      <c r="LUL11" s="723"/>
      <c r="LUM11" s="723"/>
      <c r="LUN11" s="723"/>
      <c r="LUO11" s="723"/>
      <c r="LUP11" s="723"/>
      <c r="LUQ11" s="723"/>
      <c r="LUR11" s="723"/>
      <c r="LUS11" s="723"/>
      <c r="LUT11" s="723"/>
      <c r="LUU11" s="723"/>
      <c r="LUV11" s="723"/>
      <c r="LUW11" s="723"/>
      <c r="LUX11" s="723"/>
      <c r="LUY11" s="723"/>
      <c r="LUZ11" s="723"/>
      <c r="LVA11" s="723"/>
      <c r="LVB11" s="723"/>
      <c r="LVC11" s="723"/>
      <c r="LVD11" s="723"/>
      <c r="LVE11" s="723"/>
      <c r="LVF11" s="723"/>
      <c r="LVG11" s="723"/>
      <c r="LVH11" s="723"/>
      <c r="LVI11" s="723"/>
      <c r="LVJ11" s="723"/>
      <c r="LVK11" s="723"/>
      <c r="LVL11" s="723"/>
      <c r="LVM11" s="723"/>
      <c r="LVN11" s="723"/>
      <c r="LVO11" s="723"/>
      <c r="LVP11" s="723"/>
      <c r="LVQ11" s="723"/>
      <c r="LVR11" s="723"/>
      <c r="LVS11" s="723"/>
      <c r="LVT11" s="723"/>
      <c r="LVU11" s="723"/>
      <c r="LVV11" s="723"/>
      <c r="LVW11" s="723"/>
      <c r="LVX11" s="723"/>
      <c r="LVY11" s="723"/>
      <c r="LVZ11" s="723"/>
      <c r="LWA11" s="723"/>
      <c r="LWB11" s="723"/>
      <c r="LWC11" s="723"/>
      <c r="LWD11" s="723"/>
      <c r="LWE11" s="723"/>
      <c r="LWF11" s="723"/>
      <c r="LWG11" s="723"/>
      <c r="LWH11" s="723"/>
      <c r="LWI11" s="723"/>
      <c r="LWJ11" s="723"/>
      <c r="LWK11" s="723"/>
      <c r="LWL11" s="723"/>
      <c r="LWM11" s="723"/>
      <c r="LWN11" s="723"/>
      <c r="LWO11" s="723"/>
      <c r="LWP11" s="723"/>
      <c r="LWQ11" s="723"/>
      <c r="LWR11" s="723"/>
      <c r="LWS11" s="723"/>
      <c r="LWT11" s="723"/>
      <c r="LWU11" s="723"/>
      <c r="LWV11" s="723"/>
      <c r="LWW11" s="723"/>
      <c r="LWX11" s="723"/>
      <c r="LWY11" s="723"/>
      <c r="LWZ11" s="723"/>
      <c r="LXA11" s="723"/>
      <c r="LXB11" s="723"/>
      <c r="LXC11" s="723"/>
      <c r="LXD11" s="723"/>
      <c r="LXE11" s="723"/>
      <c r="LXF11" s="723"/>
      <c r="LXG11" s="723"/>
      <c r="LXH11" s="723"/>
      <c r="LXI11" s="723"/>
      <c r="LXJ11" s="723"/>
      <c r="LXK11" s="723"/>
      <c r="LXL11" s="723"/>
      <c r="LXM11" s="723"/>
      <c r="LXN11" s="723"/>
      <c r="LXO11" s="723"/>
      <c r="LXP11" s="723"/>
      <c r="LXQ11" s="723"/>
      <c r="LXR11" s="723"/>
      <c r="LXS11" s="723"/>
      <c r="LXT11" s="723"/>
      <c r="LXU11" s="723"/>
      <c r="LXV11" s="723"/>
      <c r="LXW11" s="723"/>
      <c r="LXX11" s="723"/>
      <c r="LXY11" s="723"/>
      <c r="LXZ11" s="723"/>
      <c r="LYA11" s="723"/>
      <c r="LYB11" s="723"/>
      <c r="LYC11" s="723"/>
      <c r="LYD11" s="723"/>
      <c r="LYE11" s="723"/>
      <c r="LYF11" s="723"/>
      <c r="LYG11" s="723"/>
      <c r="LYH11" s="723"/>
      <c r="LYI11" s="723"/>
      <c r="LYJ11" s="723"/>
      <c r="LYK11" s="723"/>
      <c r="LYL11" s="723"/>
      <c r="LYM11" s="723"/>
      <c r="LYN11" s="723"/>
      <c r="LYO11" s="723"/>
      <c r="LYP11" s="723"/>
      <c r="LYQ11" s="723"/>
      <c r="LYR11" s="723"/>
      <c r="LYS11" s="723"/>
      <c r="LYT11" s="723"/>
      <c r="LYU11" s="723"/>
      <c r="LYV11" s="723"/>
      <c r="LYW11" s="723"/>
      <c r="LYX11" s="723"/>
      <c r="LYY11" s="723"/>
      <c r="LYZ11" s="723"/>
      <c r="LZA11" s="723"/>
      <c r="LZB11" s="723"/>
      <c r="LZC11" s="723"/>
      <c r="LZD11" s="723"/>
      <c r="LZE11" s="723"/>
      <c r="LZF11" s="723"/>
      <c r="LZG11" s="723"/>
      <c r="LZH11" s="723"/>
      <c r="LZI11" s="723"/>
      <c r="LZJ11" s="723"/>
      <c r="LZK11" s="723"/>
      <c r="LZL11" s="723"/>
      <c r="LZM11" s="723"/>
      <c r="LZN11" s="723"/>
      <c r="LZO11" s="723"/>
      <c r="LZP11" s="723"/>
      <c r="LZQ11" s="723"/>
      <c r="LZR11" s="723"/>
      <c r="LZS11" s="723"/>
      <c r="LZT11" s="723"/>
      <c r="LZU11" s="723"/>
      <c r="LZV11" s="723"/>
      <c r="LZW11" s="723"/>
      <c r="LZX11" s="723"/>
      <c r="LZY11" s="723"/>
      <c r="LZZ11" s="723"/>
      <c r="MAA11" s="723"/>
      <c r="MAB11" s="723"/>
      <c r="MAC11" s="723"/>
      <c r="MAD11" s="723"/>
      <c r="MAE11" s="723"/>
      <c r="MAF11" s="723"/>
      <c r="MAG11" s="723"/>
      <c r="MAH11" s="723"/>
      <c r="MAI11" s="723"/>
      <c r="MAJ11" s="723"/>
      <c r="MAK11" s="723"/>
      <c r="MAL11" s="723"/>
      <c r="MAM11" s="723"/>
      <c r="MAN11" s="723"/>
      <c r="MAO11" s="723"/>
      <c r="MAP11" s="723"/>
      <c r="MAQ11" s="723"/>
      <c r="MAR11" s="723"/>
      <c r="MAS11" s="723"/>
      <c r="MAT11" s="723"/>
      <c r="MAU11" s="723"/>
      <c r="MAV11" s="723"/>
      <c r="MAW11" s="723"/>
      <c r="MAX11" s="723"/>
      <c r="MAY11" s="723"/>
      <c r="MAZ11" s="723"/>
      <c r="MBA11" s="723"/>
      <c r="MBB11" s="723"/>
      <c r="MBC11" s="723"/>
      <c r="MBD11" s="723"/>
      <c r="MBE11" s="723"/>
      <c r="MBF11" s="723"/>
      <c r="MBG11" s="723"/>
      <c r="MBH11" s="723"/>
      <c r="MBI11" s="723"/>
      <c r="MBJ11" s="723"/>
      <c r="MBK11" s="723"/>
      <c r="MBL11" s="723"/>
      <c r="MBM11" s="723"/>
      <c r="MBN11" s="723"/>
      <c r="MBO11" s="723"/>
      <c r="MBP11" s="723"/>
      <c r="MBQ11" s="723"/>
      <c r="MBR11" s="723"/>
      <c r="MBS11" s="723"/>
      <c r="MBT11" s="723"/>
      <c r="MBU11" s="723"/>
      <c r="MBV11" s="723"/>
      <c r="MBW11" s="723"/>
      <c r="MBX11" s="723"/>
      <c r="MBY11" s="723"/>
      <c r="MBZ11" s="723"/>
      <c r="MCA11" s="723"/>
      <c r="MCB11" s="723"/>
      <c r="MCC11" s="723"/>
      <c r="MCD11" s="723"/>
      <c r="MCE11" s="723"/>
      <c r="MCF11" s="723"/>
      <c r="MCG11" s="723"/>
      <c r="MCH11" s="723"/>
      <c r="MCI11" s="723"/>
      <c r="MCJ11" s="723"/>
      <c r="MCK11" s="723"/>
      <c r="MCL11" s="723"/>
      <c r="MCM11" s="723"/>
      <c r="MCN11" s="723"/>
      <c r="MCO11" s="723"/>
      <c r="MCP11" s="723"/>
      <c r="MCQ11" s="723"/>
      <c r="MCR11" s="723"/>
      <c r="MCS11" s="723"/>
      <c r="MCT11" s="723"/>
      <c r="MCU11" s="723"/>
      <c r="MCV11" s="723"/>
      <c r="MCW11" s="723"/>
      <c r="MCX11" s="723"/>
      <c r="MCY11" s="723"/>
      <c r="MCZ11" s="723"/>
      <c r="MDA11" s="723"/>
      <c r="MDB11" s="723"/>
      <c r="MDC11" s="723"/>
      <c r="MDD11" s="723"/>
      <c r="MDE11" s="723"/>
      <c r="MDF11" s="723"/>
      <c r="MDG11" s="723"/>
      <c r="MDH11" s="723"/>
      <c r="MDI11" s="723"/>
      <c r="MDJ11" s="723"/>
      <c r="MDK11" s="723"/>
      <c r="MDL11" s="723"/>
      <c r="MDM11" s="723"/>
      <c r="MDN11" s="723"/>
      <c r="MDO11" s="723"/>
      <c r="MDP11" s="723"/>
      <c r="MDQ11" s="723"/>
      <c r="MDR11" s="723"/>
      <c r="MDS11" s="723"/>
      <c r="MDT11" s="723"/>
      <c r="MDU11" s="723"/>
      <c r="MDV11" s="723"/>
      <c r="MDW11" s="723"/>
      <c r="MDX11" s="723"/>
      <c r="MDY11" s="723"/>
      <c r="MDZ11" s="723"/>
      <c r="MEA11" s="723"/>
      <c r="MEB11" s="723"/>
      <c r="MEC11" s="723"/>
      <c r="MED11" s="723"/>
      <c r="MEE11" s="723"/>
      <c r="MEF11" s="723"/>
      <c r="MEG11" s="723"/>
      <c r="MEH11" s="723"/>
      <c r="MEI11" s="723"/>
      <c r="MEJ11" s="723"/>
      <c r="MEK11" s="723"/>
      <c r="MEL11" s="723"/>
      <c r="MEM11" s="723"/>
      <c r="MEN11" s="723"/>
      <c r="MEO11" s="723"/>
      <c r="MEP11" s="723"/>
      <c r="MEQ11" s="723"/>
      <c r="MER11" s="723"/>
      <c r="MES11" s="723"/>
      <c r="MET11" s="723"/>
      <c r="MEU11" s="723"/>
      <c r="MEV11" s="723"/>
      <c r="MEW11" s="723"/>
      <c r="MEX11" s="723"/>
      <c r="MEY11" s="723"/>
      <c r="MEZ11" s="723"/>
      <c r="MFA11" s="723"/>
      <c r="MFB11" s="723"/>
      <c r="MFC11" s="723"/>
      <c r="MFD11" s="723"/>
      <c r="MFE11" s="723"/>
      <c r="MFF11" s="723"/>
      <c r="MFG11" s="723"/>
      <c r="MFH11" s="723"/>
      <c r="MFI11" s="723"/>
      <c r="MFJ11" s="723"/>
      <c r="MFK11" s="723"/>
      <c r="MFL11" s="723"/>
      <c r="MFM11" s="723"/>
      <c r="MFN11" s="723"/>
      <c r="MFO11" s="723"/>
      <c r="MFP11" s="723"/>
      <c r="MFQ11" s="723"/>
      <c r="MFR11" s="723"/>
      <c r="MFS11" s="723"/>
      <c r="MFT11" s="723"/>
      <c r="MFU11" s="723"/>
      <c r="MFV11" s="723"/>
      <c r="MFW11" s="723"/>
      <c r="MFX11" s="723"/>
      <c r="MFY11" s="723"/>
      <c r="MFZ11" s="723"/>
      <c r="MGA11" s="723"/>
      <c r="MGB11" s="723"/>
      <c r="MGC11" s="723"/>
      <c r="MGD11" s="723"/>
      <c r="MGE11" s="723"/>
      <c r="MGF11" s="723"/>
      <c r="MGG11" s="723"/>
      <c r="MGH11" s="723"/>
      <c r="MGI11" s="723"/>
      <c r="MGJ11" s="723"/>
      <c r="MGK11" s="723"/>
      <c r="MGL11" s="723"/>
      <c r="MGM11" s="723"/>
      <c r="MGN11" s="723"/>
      <c r="MGO11" s="723"/>
      <c r="MGP11" s="723"/>
      <c r="MGQ11" s="723"/>
      <c r="MGR11" s="723"/>
      <c r="MGS11" s="723"/>
      <c r="MGT11" s="723"/>
      <c r="MGU11" s="723"/>
      <c r="MGV11" s="723"/>
      <c r="MGW11" s="723"/>
      <c r="MGX11" s="723"/>
      <c r="MGY11" s="723"/>
      <c r="MGZ11" s="723"/>
      <c r="MHA11" s="723"/>
      <c r="MHB11" s="723"/>
      <c r="MHC11" s="723"/>
      <c r="MHD11" s="723"/>
      <c r="MHE11" s="723"/>
      <c r="MHF11" s="723"/>
      <c r="MHG11" s="723"/>
      <c r="MHH11" s="723"/>
      <c r="MHI11" s="723"/>
      <c r="MHJ11" s="723"/>
      <c r="MHK11" s="723"/>
      <c r="MHL11" s="723"/>
      <c r="MHM11" s="723"/>
      <c r="MHN11" s="723"/>
      <c r="MHO11" s="723"/>
      <c r="MHP11" s="723"/>
      <c r="MHQ11" s="723"/>
      <c r="MHR11" s="723"/>
      <c r="MHS11" s="723"/>
      <c r="MHT11" s="723"/>
      <c r="MHU11" s="723"/>
      <c r="MHV11" s="723"/>
      <c r="MHW11" s="723"/>
      <c r="MHX11" s="723"/>
      <c r="MHY11" s="723"/>
      <c r="MHZ11" s="723"/>
      <c r="MIA11" s="723"/>
      <c r="MIB11" s="723"/>
      <c r="MIC11" s="723"/>
      <c r="MID11" s="723"/>
      <c r="MIE11" s="723"/>
      <c r="MIF11" s="723"/>
      <c r="MIG11" s="723"/>
      <c r="MIH11" s="723"/>
      <c r="MII11" s="723"/>
      <c r="MIJ11" s="723"/>
      <c r="MIK11" s="723"/>
      <c r="MIL11" s="723"/>
      <c r="MIM11" s="723"/>
      <c r="MIN11" s="723"/>
      <c r="MIO11" s="723"/>
      <c r="MIP11" s="723"/>
      <c r="MIQ11" s="723"/>
      <c r="MIR11" s="723"/>
      <c r="MIS11" s="723"/>
      <c r="MIT11" s="723"/>
      <c r="MIU11" s="723"/>
      <c r="MIV11" s="723"/>
      <c r="MIW11" s="723"/>
      <c r="MIX11" s="723"/>
      <c r="MIY11" s="723"/>
      <c r="MIZ11" s="723"/>
      <c r="MJA11" s="723"/>
      <c r="MJB11" s="723"/>
      <c r="MJC11" s="723"/>
      <c r="MJD11" s="723"/>
      <c r="MJE11" s="723"/>
      <c r="MJF11" s="723"/>
      <c r="MJG11" s="723"/>
      <c r="MJH11" s="723"/>
      <c r="MJI11" s="723"/>
      <c r="MJJ11" s="723"/>
      <c r="MJK11" s="723"/>
      <c r="MJL11" s="723"/>
      <c r="MJM11" s="723"/>
      <c r="MJN11" s="723"/>
      <c r="MJO11" s="723"/>
      <c r="MJP11" s="723"/>
      <c r="MJQ11" s="723"/>
      <c r="MJR11" s="723"/>
      <c r="MJS11" s="723"/>
      <c r="MJT11" s="723"/>
      <c r="MJU11" s="723"/>
      <c r="MJV11" s="723"/>
      <c r="MJW11" s="723"/>
      <c r="MJX11" s="723"/>
      <c r="MJY11" s="723"/>
      <c r="MJZ11" s="723"/>
      <c r="MKA11" s="723"/>
      <c r="MKB11" s="723"/>
      <c r="MKC11" s="723"/>
      <c r="MKD11" s="723"/>
      <c r="MKE11" s="723"/>
      <c r="MKF11" s="723"/>
      <c r="MKG11" s="723"/>
      <c r="MKH11" s="723"/>
      <c r="MKI11" s="723"/>
      <c r="MKJ11" s="723"/>
      <c r="MKK11" s="723"/>
      <c r="MKL11" s="723"/>
      <c r="MKM11" s="723"/>
      <c r="MKN11" s="723"/>
      <c r="MKO11" s="723"/>
      <c r="MKP11" s="723"/>
      <c r="MKQ11" s="723"/>
      <c r="MKR11" s="723"/>
      <c r="MKS11" s="723"/>
      <c r="MKT11" s="723"/>
      <c r="MKU11" s="723"/>
      <c r="MKV11" s="723"/>
      <c r="MKW11" s="723"/>
      <c r="MKX11" s="723"/>
      <c r="MKY11" s="723"/>
      <c r="MKZ11" s="723"/>
      <c r="MLA11" s="723"/>
      <c r="MLB11" s="723"/>
      <c r="MLC11" s="723"/>
      <c r="MLD11" s="723"/>
      <c r="MLE11" s="723"/>
      <c r="MLF11" s="723"/>
      <c r="MLG11" s="723"/>
      <c r="MLH11" s="723"/>
      <c r="MLI11" s="723"/>
      <c r="MLJ11" s="723"/>
      <c r="MLK11" s="723"/>
      <c r="MLL11" s="723"/>
      <c r="MLM11" s="723"/>
      <c r="MLN11" s="723"/>
      <c r="MLO11" s="723"/>
      <c r="MLP11" s="723"/>
      <c r="MLQ11" s="723"/>
      <c r="MLR11" s="723"/>
      <c r="MLS11" s="723"/>
      <c r="MLT11" s="723"/>
      <c r="MLU11" s="723"/>
      <c r="MLV11" s="723"/>
      <c r="MLW11" s="723"/>
      <c r="MLX11" s="723"/>
      <c r="MLY11" s="723"/>
      <c r="MLZ11" s="723"/>
      <c r="MMA11" s="723"/>
      <c r="MMB11" s="723"/>
      <c r="MMC11" s="723"/>
      <c r="MMD11" s="723"/>
      <c r="MME11" s="723"/>
      <c r="MMF11" s="723"/>
      <c r="MMG11" s="723"/>
      <c r="MMH11" s="723"/>
      <c r="MMI11" s="723"/>
      <c r="MMJ11" s="723"/>
      <c r="MMK11" s="723"/>
      <c r="MML11" s="723"/>
      <c r="MMM11" s="723"/>
      <c r="MMN11" s="723"/>
      <c r="MMO11" s="723"/>
      <c r="MMP11" s="723"/>
      <c r="MMQ11" s="723"/>
      <c r="MMR11" s="723"/>
      <c r="MMS11" s="723"/>
      <c r="MMT11" s="723"/>
      <c r="MMU11" s="723"/>
      <c r="MMV11" s="723"/>
      <c r="MMW11" s="723"/>
      <c r="MMX11" s="723"/>
      <c r="MMY11" s="723"/>
      <c r="MMZ11" s="723"/>
      <c r="MNA11" s="723"/>
      <c r="MNB11" s="723"/>
      <c r="MNC11" s="723"/>
      <c r="MND11" s="723"/>
      <c r="MNE11" s="723"/>
      <c r="MNF11" s="723"/>
      <c r="MNG11" s="723"/>
      <c r="MNH11" s="723"/>
      <c r="MNI11" s="723"/>
      <c r="MNJ11" s="723"/>
      <c r="MNK11" s="723"/>
      <c r="MNL11" s="723"/>
      <c r="MNM11" s="723"/>
      <c r="MNN11" s="723"/>
      <c r="MNO11" s="723"/>
      <c r="MNP11" s="723"/>
      <c r="MNQ11" s="723"/>
      <c r="MNR11" s="723"/>
      <c r="MNS11" s="723"/>
      <c r="MNT11" s="723"/>
      <c r="MNU11" s="723"/>
      <c r="MNV11" s="723"/>
      <c r="MNW11" s="723"/>
      <c r="MNX11" s="723"/>
      <c r="MNY11" s="723"/>
      <c r="MNZ11" s="723"/>
      <c r="MOA11" s="723"/>
      <c r="MOB11" s="723"/>
      <c r="MOC11" s="723"/>
      <c r="MOD11" s="723"/>
      <c r="MOE11" s="723"/>
      <c r="MOF11" s="723"/>
      <c r="MOG11" s="723"/>
      <c r="MOH11" s="723"/>
      <c r="MOI11" s="723"/>
      <c r="MOJ11" s="723"/>
      <c r="MOK11" s="723"/>
      <c r="MOL11" s="723"/>
      <c r="MOM11" s="723"/>
      <c r="MON11" s="723"/>
      <c r="MOO11" s="723"/>
      <c r="MOP11" s="723"/>
      <c r="MOQ11" s="723"/>
      <c r="MOR11" s="723"/>
      <c r="MOS11" s="723"/>
      <c r="MOT11" s="723"/>
      <c r="MOU11" s="723"/>
      <c r="MOV11" s="723"/>
      <c r="MOW11" s="723"/>
      <c r="MOX11" s="723"/>
      <c r="MOY11" s="723"/>
      <c r="MOZ11" s="723"/>
      <c r="MPA11" s="723"/>
      <c r="MPB11" s="723"/>
      <c r="MPC11" s="723"/>
      <c r="MPD11" s="723"/>
      <c r="MPE11" s="723"/>
      <c r="MPF11" s="723"/>
      <c r="MPG11" s="723"/>
      <c r="MPH11" s="723"/>
      <c r="MPI11" s="723"/>
      <c r="MPJ11" s="723"/>
      <c r="MPK11" s="723"/>
      <c r="MPL11" s="723"/>
      <c r="MPM11" s="723"/>
      <c r="MPN11" s="723"/>
      <c r="MPO11" s="723"/>
      <c r="MPP11" s="723"/>
      <c r="MPQ11" s="723"/>
      <c r="MPR11" s="723"/>
      <c r="MPS11" s="723"/>
      <c r="MPT11" s="723"/>
      <c r="MPU11" s="723"/>
      <c r="MPV11" s="723"/>
      <c r="MPW11" s="723"/>
      <c r="MPX11" s="723"/>
      <c r="MPY11" s="723"/>
      <c r="MPZ11" s="723"/>
      <c r="MQA11" s="723"/>
      <c r="MQB11" s="723"/>
      <c r="MQC11" s="723"/>
      <c r="MQD11" s="723"/>
      <c r="MQE11" s="723"/>
      <c r="MQF11" s="723"/>
      <c r="MQG11" s="723"/>
      <c r="MQH11" s="723"/>
      <c r="MQI11" s="723"/>
      <c r="MQJ11" s="723"/>
      <c r="MQK11" s="723"/>
      <c r="MQL11" s="723"/>
      <c r="MQM11" s="723"/>
      <c r="MQN11" s="723"/>
      <c r="MQO11" s="723"/>
      <c r="MQP11" s="723"/>
      <c r="MQQ11" s="723"/>
      <c r="MQR11" s="723"/>
      <c r="MQS11" s="723"/>
      <c r="MQT11" s="723"/>
      <c r="MQU11" s="723"/>
      <c r="MQV11" s="723"/>
      <c r="MQW11" s="723"/>
      <c r="MQX11" s="723"/>
      <c r="MQY11" s="723"/>
      <c r="MQZ11" s="723"/>
      <c r="MRA11" s="723"/>
      <c r="MRB11" s="723"/>
      <c r="MRC11" s="723"/>
      <c r="MRD11" s="723"/>
      <c r="MRE11" s="723"/>
      <c r="MRF11" s="723"/>
      <c r="MRG11" s="723"/>
      <c r="MRH11" s="723"/>
      <c r="MRI11" s="723"/>
      <c r="MRJ11" s="723"/>
      <c r="MRK11" s="723"/>
      <c r="MRL11" s="723"/>
      <c r="MRM11" s="723"/>
      <c r="MRN11" s="723"/>
      <c r="MRO11" s="723"/>
      <c r="MRP11" s="723"/>
      <c r="MRQ11" s="723"/>
      <c r="MRR11" s="723"/>
      <c r="MRS11" s="723"/>
      <c r="MRT11" s="723"/>
      <c r="MRU11" s="723"/>
      <c r="MRV11" s="723"/>
      <c r="MRW11" s="723"/>
      <c r="MRX11" s="723"/>
      <c r="MRY11" s="723"/>
      <c r="MRZ11" s="723"/>
      <c r="MSA11" s="723"/>
      <c r="MSB11" s="723"/>
      <c r="MSC11" s="723"/>
      <c r="MSD11" s="723"/>
      <c r="MSE11" s="723"/>
      <c r="MSF11" s="723"/>
      <c r="MSG11" s="723"/>
      <c r="MSH11" s="723"/>
      <c r="MSI11" s="723"/>
      <c r="MSJ11" s="723"/>
      <c r="MSK11" s="723"/>
      <c r="MSL11" s="723"/>
      <c r="MSM11" s="723"/>
      <c r="MSN11" s="723"/>
      <c r="MSO11" s="723"/>
      <c r="MSP11" s="723"/>
      <c r="MSQ11" s="723"/>
      <c r="MSR11" s="723"/>
      <c r="MSS11" s="723"/>
      <c r="MST11" s="723"/>
      <c r="MSU11" s="723"/>
      <c r="MSV11" s="723"/>
      <c r="MSW11" s="723"/>
      <c r="MSX11" s="723"/>
      <c r="MSY11" s="723"/>
      <c r="MSZ11" s="723"/>
      <c r="MTA11" s="723"/>
      <c r="MTB11" s="723"/>
      <c r="MTC11" s="723"/>
      <c r="MTD11" s="723"/>
      <c r="MTE11" s="723"/>
      <c r="MTF11" s="723"/>
      <c r="MTG11" s="723"/>
      <c r="MTH11" s="723"/>
      <c r="MTI11" s="723"/>
      <c r="MTJ11" s="723"/>
      <c r="MTK11" s="723"/>
      <c r="MTL11" s="723"/>
      <c r="MTM11" s="723"/>
      <c r="MTN11" s="723"/>
      <c r="MTO11" s="723"/>
      <c r="MTP11" s="723"/>
      <c r="MTQ11" s="723"/>
      <c r="MTR11" s="723"/>
      <c r="MTS11" s="723"/>
      <c r="MTT11" s="723"/>
      <c r="MTU11" s="723"/>
      <c r="MTV11" s="723"/>
      <c r="MTW11" s="723"/>
      <c r="MTX11" s="723"/>
      <c r="MTY11" s="723"/>
      <c r="MTZ11" s="723"/>
      <c r="MUA11" s="723"/>
      <c r="MUB11" s="723"/>
      <c r="MUC11" s="723"/>
      <c r="MUD11" s="723"/>
      <c r="MUE11" s="723"/>
      <c r="MUF11" s="723"/>
      <c r="MUG11" s="723"/>
      <c r="MUH11" s="723"/>
      <c r="MUI11" s="723"/>
      <c r="MUJ11" s="723"/>
      <c r="MUK11" s="723"/>
      <c r="MUL11" s="723"/>
      <c r="MUM11" s="723"/>
      <c r="MUN11" s="723"/>
      <c r="MUO11" s="723"/>
      <c r="MUP11" s="723"/>
      <c r="MUQ11" s="723"/>
      <c r="MUR11" s="723"/>
      <c r="MUS11" s="723"/>
      <c r="MUT11" s="723"/>
      <c r="MUU11" s="723"/>
      <c r="MUV11" s="723"/>
      <c r="MUW11" s="723"/>
      <c r="MUX11" s="723"/>
      <c r="MUY11" s="723"/>
      <c r="MUZ11" s="723"/>
      <c r="MVA11" s="723"/>
      <c r="MVB11" s="723"/>
      <c r="MVC11" s="723"/>
      <c r="MVD11" s="723"/>
      <c r="MVE11" s="723"/>
      <c r="MVF11" s="723"/>
      <c r="MVG11" s="723"/>
      <c r="MVH11" s="723"/>
      <c r="MVI11" s="723"/>
      <c r="MVJ11" s="723"/>
      <c r="MVK11" s="723"/>
      <c r="MVL11" s="723"/>
      <c r="MVM11" s="723"/>
      <c r="MVN11" s="723"/>
      <c r="MVO11" s="723"/>
      <c r="MVP11" s="723"/>
      <c r="MVQ11" s="723"/>
      <c r="MVR11" s="723"/>
      <c r="MVS11" s="723"/>
      <c r="MVT11" s="723"/>
      <c r="MVU11" s="723"/>
      <c r="MVV11" s="723"/>
      <c r="MVW11" s="723"/>
      <c r="MVX11" s="723"/>
      <c r="MVY11" s="723"/>
      <c r="MVZ11" s="723"/>
      <c r="MWA11" s="723"/>
      <c r="MWB11" s="723"/>
      <c r="MWC11" s="723"/>
      <c r="MWD11" s="723"/>
      <c r="MWE11" s="723"/>
      <c r="MWF11" s="723"/>
      <c r="MWG11" s="723"/>
      <c r="MWH11" s="723"/>
      <c r="MWI11" s="723"/>
      <c r="MWJ11" s="723"/>
      <c r="MWK11" s="723"/>
      <c r="MWL11" s="723"/>
      <c r="MWM11" s="723"/>
      <c r="MWN11" s="723"/>
      <c r="MWO11" s="723"/>
      <c r="MWP11" s="723"/>
      <c r="MWQ11" s="723"/>
      <c r="MWR11" s="723"/>
      <c r="MWS11" s="723"/>
      <c r="MWT11" s="723"/>
      <c r="MWU11" s="723"/>
      <c r="MWV11" s="723"/>
      <c r="MWW11" s="723"/>
      <c r="MWX11" s="723"/>
      <c r="MWY11" s="723"/>
      <c r="MWZ11" s="723"/>
      <c r="MXA11" s="723"/>
      <c r="MXB11" s="723"/>
      <c r="MXC11" s="723"/>
      <c r="MXD11" s="723"/>
      <c r="MXE11" s="723"/>
      <c r="MXF11" s="723"/>
      <c r="MXG11" s="723"/>
      <c r="MXH11" s="723"/>
      <c r="MXI11" s="723"/>
      <c r="MXJ11" s="723"/>
      <c r="MXK11" s="723"/>
      <c r="MXL11" s="723"/>
      <c r="MXM11" s="723"/>
      <c r="MXN11" s="723"/>
      <c r="MXO11" s="723"/>
      <c r="MXP11" s="723"/>
      <c r="MXQ11" s="723"/>
      <c r="MXR11" s="723"/>
      <c r="MXS11" s="723"/>
      <c r="MXT11" s="723"/>
      <c r="MXU11" s="723"/>
      <c r="MXV11" s="723"/>
      <c r="MXW11" s="723"/>
      <c r="MXX11" s="723"/>
      <c r="MXY11" s="723"/>
      <c r="MXZ11" s="723"/>
      <c r="MYA11" s="723"/>
      <c r="MYB11" s="723"/>
      <c r="MYC11" s="723"/>
      <c r="MYD11" s="723"/>
      <c r="MYE11" s="723"/>
      <c r="MYF11" s="723"/>
      <c r="MYG11" s="723"/>
      <c r="MYH11" s="723"/>
      <c r="MYI11" s="723"/>
      <c r="MYJ11" s="723"/>
      <c r="MYK11" s="723"/>
      <c r="MYL11" s="723"/>
      <c r="MYM11" s="723"/>
      <c r="MYN11" s="723"/>
      <c r="MYO11" s="723"/>
      <c r="MYP11" s="723"/>
      <c r="MYQ11" s="723"/>
      <c r="MYR11" s="723"/>
      <c r="MYS11" s="723"/>
      <c r="MYT11" s="723"/>
      <c r="MYU11" s="723"/>
      <c r="MYV11" s="723"/>
      <c r="MYW11" s="723"/>
      <c r="MYX11" s="723"/>
      <c r="MYY11" s="723"/>
      <c r="MYZ11" s="723"/>
      <c r="MZA11" s="723"/>
      <c r="MZB11" s="723"/>
      <c r="MZC11" s="723"/>
      <c r="MZD11" s="723"/>
      <c r="MZE11" s="723"/>
      <c r="MZF11" s="723"/>
      <c r="MZG11" s="723"/>
      <c r="MZH11" s="723"/>
      <c r="MZI11" s="723"/>
      <c r="MZJ11" s="723"/>
      <c r="MZK11" s="723"/>
      <c r="MZL11" s="723"/>
      <c r="MZM11" s="723"/>
      <c r="MZN11" s="723"/>
      <c r="MZO11" s="723"/>
      <c r="MZP11" s="723"/>
      <c r="MZQ11" s="723"/>
      <c r="MZR11" s="723"/>
      <c r="MZS11" s="723"/>
      <c r="MZT11" s="723"/>
      <c r="MZU11" s="723"/>
      <c r="MZV11" s="723"/>
      <c r="MZW11" s="723"/>
      <c r="MZX11" s="723"/>
      <c r="MZY11" s="723"/>
      <c r="MZZ11" s="723"/>
      <c r="NAA11" s="723"/>
      <c r="NAB11" s="723"/>
      <c r="NAC11" s="723"/>
      <c r="NAD11" s="723"/>
      <c r="NAE11" s="723"/>
      <c r="NAF11" s="723"/>
      <c r="NAG11" s="723"/>
      <c r="NAH11" s="723"/>
      <c r="NAI11" s="723"/>
      <c r="NAJ11" s="723"/>
      <c r="NAK11" s="723"/>
      <c r="NAL11" s="723"/>
      <c r="NAM11" s="723"/>
      <c r="NAN11" s="723"/>
      <c r="NAO11" s="723"/>
      <c r="NAP11" s="723"/>
      <c r="NAQ11" s="723"/>
      <c r="NAR11" s="723"/>
      <c r="NAS11" s="723"/>
      <c r="NAT11" s="723"/>
      <c r="NAU11" s="723"/>
      <c r="NAV11" s="723"/>
      <c r="NAW11" s="723"/>
      <c r="NAX11" s="723"/>
      <c r="NAY11" s="723"/>
      <c r="NAZ11" s="723"/>
      <c r="NBA11" s="723"/>
      <c r="NBB11" s="723"/>
      <c r="NBC11" s="723"/>
      <c r="NBD11" s="723"/>
      <c r="NBE11" s="723"/>
      <c r="NBF11" s="723"/>
      <c r="NBG11" s="723"/>
      <c r="NBH11" s="723"/>
      <c r="NBI11" s="723"/>
      <c r="NBJ11" s="723"/>
      <c r="NBK11" s="723"/>
      <c r="NBL11" s="723"/>
      <c r="NBM11" s="723"/>
      <c r="NBN11" s="723"/>
      <c r="NBO11" s="723"/>
      <c r="NBP11" s="723"/>
      <c r="NBQ11" s="723"/>
      <c r="NBR11" s="723"/>
      <c r="NBS11" s="723"/>
      <c r="NBT11" s="723"/>
      <c r="NBU11" s="723"/>
      <c r="NBV11" s="723"/>
      <c r="NBW11" s="723"/>
      <c r="NBX11" s="723"/>
      <c r="NBY11" s="723"/>
      <c r="NBZ11" s="723"/>
      <c r="NCA11" s="723"/>
      <c r="NCB11" s="723"/>
      <c r="NCC11" s="723"/>
      <c r="NCD11" s="723"/>
      <c r="NCE11" s="723"/>
      <c r="NCF11" s="723"/>
      <c r="NCG11" s="723"/>
      <c r="NCH11" s="723"/>
      <c r="NCI11" s="723"/>
      <c r="NCJ11" s="723"/>
      <c r="NCK11" s="723"/>
      <c r="NCL11" s="723"/>
      <c r="NCM11" s="723"/>
      <c r="NCN11" s="723"/>
      <c r="NCO11" s="723"/>
      <c r="NCP11" s="723"/>
      <c r="NCQ11" s="723"/>
      <c r="NCR11" s="723"/>
      <c r="NCS11" s="723"/>
      <c r="NCT11" s="723"/>
      <c r="NCU11" s="723"/>
      <c r="NCV11" s="723"/>
      <c r="NCW11" s="723"/>
      <c r="NCX11" s="723"/>
      <c r="NCY11" s="723"/>
      <c r="NCZ11" s="723"/>
      <c r="NDA11" s="723"/>
      <c r="NDB11" s="723"/>
      <c r="NDC11" s="723"/>
      <c r="NDD11" s="723"/>
      <c r="NDE11" s="723"/>
      <c r="NDF11" s="723"/>
      <c r="NDG11" s="723"/>
      <c r="NDH11" s="723"/>
      <c r="NDI11" s="723"/>
      <c r="NDJ11" s="723"/>
      <c r="NDK11" s="723"/>
      <c r="NDL11" s="723"/>
      <c r="NDM11" s="723"/>
      <c r="NDN11" s="723"/>
      <c r="NDO11" s="723"/>
      <c r="NDP11" s="723"/>
      <c r="NDQ11" s="723"/>
      <c r="NDR11" s="723"/>
      <c r="NDS11" s="723"/>
      <c r="NDT11" s="723"/>
      <c r="NDU11" s="723"/>
      <c r="NDV11" s="723"/>
      <c r="NDW11" s="723"/>
      <c r="NDX11" s="723"/>
      <c r="NDY11" s="723"/>
      <c r="NDZ11" s="723"/>
      <c r="NEA11" s="723"/>
      <c r="NEB11" s="723"/>
      <c r="NEC11" s="723"/>
      <c r="NED11" s="723"/>
      <c r="NEE11" s="723"/>
      <c r="NEF11" s="723"/>
      <c r="NEG11" s="723"/>
      <c r="NEH11" s="723"/>
      <c r="NEI11" s="723"/>
      <c r="NEJ11" s="723"/>
      <c r="NEK11" s="723"/>
      <c r="NEL11" s="723"/>
      <c r="NEM11" s="723"/>
      <c r="NEN11" s="723"/>
      <c r="NEO11" s="723"/>
      <c r="NEP11" s="723"/>
      <c r="NEQ11" s="723"/>
      <c r="NER11" s="723"/>
      <c r="NES11" s="723"/>
      <c r="NET11" s="723"/>
      <c r="NEU11" s="723"/>
      <c r="NEV11" s="723"/>
      <c r="NEW11" s="723"/>
      <c r="NEX11" s="723"/>
      <c r="NEY11" s="723"/>
      <c r="NEZ11" s="723"/>
      <c r="NFA11" s="723"/>
      <c r="NFB11" s="723"/>
      <c r="NFC11" s="723"/>
      <c r="NFD11" s="723"/>
      <c r="NFE11" s="723"/>
      <c r="NFF11" s="723"/>
      <c r="NFG11" s="723"/>
      <c r="NFH11" s="723"/>
      <c r="NFI11" s="723"/>
      <c r="NFJ11" s="723"/>
      <c r="NFK11" s="723"/>
      <c r="NFL11" s="723"/>
      <c r="NFM11" s="723"/>
      <c r="NFN11" s="723"/>
      <c r="NFO11" s="723"/>
      <c r="NFP11" s="723"/>
      <c r="NFQ11" s="723"/>
      <c r="NFR11" s="723"/>
      <c r="NFS11" s="723"/>
      <c r="NFT11" s="723"/>
      <c r="NFU11" s="723"/>
      <c r="NFV11" s="723"/>
      <c r="NFW11" s="723"/>
      <c r="NFX11" s="723"/>
      <c r="NFY11" s="723"/>
      <c r="NFZ11" s="723"/>
      <c r="NGA11" s="723"/>
      <c r="NGB11" s="723"/>
      <c r="NGC11" s="723"/>
      <c r="NGD11" s="723"/>
      <c r="NGE11" s="723"/>
      <c r="NGF11" s="723"/>
      <c r="NGG11" s="723"/>
      <c r="NGH11" s="723"/>
      <c r="NGI11" s="723"/>
      <c r="NGJ11" s="723"/>
      <c r="NGK11" s="723"/>
      <c r="NGL11" s="723"/>
      <c r="NGM11" s="723"/>
      <c r="NGN11" s="723"/>
      <c r="NGO11" s="723"/>
      <c r="NGP11" s="723"/>
      <c r="NGQ11" s="723"/>
      <c r="NGR11" s="723"/>
      <c r="NGS11" s="723"/>
      <c r="NGT11" s="723"/>
      <c r="NGU11" s="723"/>
      <c r="NGV11" s="723"/>
      <c r="NGW11" s="723"/>
      <c r="NGX11" s="723"/>
      <c r="NGY11" s="723"/>
      <c r="NGZ11" s="723"/>
      <c r="NHA11" s="723"/>
      <c r="NHB11" s="723"/>
      <c r="NHC11" s="723"/>
      <c r="NHD11" s="723"/>
      <c r="NHE11" s="723"/>
      <c r="NHF11" s="723"/>
      <c r="NHG11" s="723"/>
      <c r="NHH11" s="723"/>
      <c r="NHI11" s="723"/>
      <c r="NHJ11" s="723"/>
      <c r="NHK11" s="723"/>
      <c r="NHL11" s="723"/>
      <c r="NHM11" s="723"/>
      <c r="NHN11" s="723"/>
      <c r="NHO11" s="723"/>
      <c r="NHP11" s="723"/>
      <c r="NHQ11" s="723"/>
      <c r="NHR11" s="723"/>
      <c r="NHS11" s="723"/>
      <c r="NHT11" s="723"/>
      <c r="NHU11" s="723"/>
      <c r="NHV11" s="723"/>
      <c r="NHW11" s="723"/>
      <c r="NHX11" s="723"/>
      <c r="NHY11" s="723"/>
      <c r="NHZ11" s="723"/>
      <c r="NIA11" s="723"/>
      <c r="NIB11" s="723"/>
      <c r="NIC11" s="723"/>
      <c r="NID11" s="723"/>
      <c r="NIE11" s="723"/>
      <c r="NIF11" s="723"/>
      <c r="NIG11" s="723"/>
      <c r="NIH11" s="723"/>
      <c r="NII11" s="723"/>
      <c r="NIJ11" s="723"/>
      <c r="NIK11" s="723"/>
      <c r="NIL11" s="723"/>
      <c r="NIM11" s="723"/>
      <c r="NIN11" s="723"/>
      <c r="NIO11" s="723"/>
      <c r="NIP11" s="723"/>
      <c r="NIQ11" s="723"/>
      <c r="NIR11" s="723"/>
      <c r="NIS11" s="723"/>
      <c r="NIT11" s="723"/>
      <c r="NIU11" s="723"/>
      <c r="NIV11" s="723"/>
      <c r="NIW11" s="723"/>
      <c r="NIX11" s="723"/>
      <c r="NIY11" s="723"/>
      <c r="NIZ11" s="723"/>
      <c r="NJA11" s="723"/>
      <c r="NJB11" s="723"/>
      <c r="NJC11" s="723"/>
      <c r="NJD11" s="723"/>
      <c r="NJE11" s="723"/>
      <c r="NJF11" s="723"/>
      <c r="NJG11" s="723"/>
      <c r="NJH11" s="723"/>
      <c r="NJI11" s="723"/>
      <c r="NJJ11" s="723"/>
      <c r="NJK11" s="723"/>
      <c r="NJL11" s="723"/>
      <c r="NJM11" s="723"/>
      <c r="NJN11" s="723"/>
      <c r="NJO11" s="723"/>
      <c r="NJP11" s="723"/>
      <c r="NJQ11" s="723"/>
      <c r="NJR11" s="723"/>
      <c r="NJS11" s="723"/>
      <c r="NJT11" s="723"/>
      <c r="NJU11" s="723"/>
      <c r="NJV11" s="723"/>
      <c r="NJW11" s="723"/>
      <c r="NJX11" s="723"/>
      <c r="NJY11" s="723"/>
      <c r="NJZ11" s="723"/>
      <c r="NKA11" s="723"/>
      <c r="NKB11" s="723"/>
      <c r="NKC11" s="723"/>
      <c r="NKD11" s="723"/>
      <c r="NKE11" s="723"/>
      <c r="NKF11" s="723"/>
      <c r="NKG11" s="723"/>
      <c r="NKH11" s="723"/>
      <c r="NKI11" s="723"/>
      <c r="NKJ11" s="723"/>
      <c r="NKK11" s="723"/>
      <c r="NKL11" s="723"/>
      <c r="NKM11" s="723"/>
      <c r="NKN11" s="723"/>
      <c r="NKO11" s="723"/>
      <c r="NKP11" s="723"/>
      <c r="NKQ11" s="723"/>
      <c r="NKR11" s="723"/>
      <c r="NKS11" s="723"/>
      <c r="NKT11" s="723"/>
      <c r="NKU11" s="723"/>
      <c r="NKV11" s="723"/>
      <c r="NKW11" s="723"/>
      <c r="NKX11" s="723"/>
      <c r="NKY11" s="723"/>
      <c r="NKZ11" s="723"/>
      <c r="NLA11" s="723"/>
      <c r="NLB11" s="723"/>
      <c r="NLC11" s="723"/>
      <c r="NLD11" s="723"/>
      <c r="NLE11" s="723"/>
      <c r="NLF11" s="723"/>
      <c r="NLG11" s="723"/>
      <c r="NLH11" s="723"/>
      <c r="NLI11" s="723"/>
      <c r="NLJ11" s="723"/>
      <c r="NLK11" s="723"/>
      <c r="NLL11" s="723"/>
      <c r="NLM11" s="723"/>
      <c r="NLN11" s="723"/>
      <c r="NLO11" s="723"/>
      <c r="NLP11" s="723"/>
      <c r="NLQ11" s="723"/>
      <c r="NLR11" s="723"/>
      <c r="NLS11" s="723"/>
      <c r="NLT11" s="723"/>
      <c r="NLU11" s="723"/>
      <c r="NLV11" s="723"/>
      <c r="NLW11" s="723"/>
      <c r="NLX11" s="723"/>
      <c r="NLY11" s="723"/>
      <c r="NLZ11" s="723"/>
      <c r="NMA11" s="723"/>
      <c r="NMB11" s="723"/>
      <c r="NMC11" s="723"/>
      <c r="NMD11" s="723"/>
      <c r="NME11" s="723"/>
      <c r="NMF11" s="723"/>
      <c r="NMG11" s="723"/>
      <c r="NMH11" s="723"/>
      <c r="NMI11" s="723"/>
      <c r="NMJ11" s="723"/>
      <c r="NMK11" s="723"/>
      <c r="NML11" s="723"/>
      <c r="NMM11" s="723"/>
      <c r="NMN11" s="723"/>
      <c r="NMO11" s="723"/>
      <c r="NMP11" s="723"/>
      <c r="NMQ11" s="723"/>
      <c r="NMR11" s="723"/>
      <c r="NMS11" s="723"/>
      <c r="NMT11" s="723"/>
      <c r="NMU11" s="723"/>
      <c r="NMV11" s="723"/>
      <c r="NMW11" s="723"/>
      <c r="NMX11" s="723"/>
      <c r="NMY11" s="723"/>
      <c r="NMZ11" s="723"/>
      <c r="NNA11" s="723"/>
      <c r="NNB11" s="723"/>
      <c r="NNC11" s="723"/>
      <c r="NND11" s="723"/>
      <c r="NNE11" s="723"/>
      <c r="NNF11" s="723"/>
      <c r="NNG11" s="723"/>
      <c r="NNH11" s="723"/>
      <c r="NNI11" s="723"/>
      <c r="NNJ11" s="723"/>
      <c r="NNK11" s="723"/>
      <c r="NNL11" s="723"/>
      <c r="NNM11" s="723"/>
      <c r="NNN11" s="723"/>
      <c r="NNO11" s="723"/>
      <c r="NNP11" s="723"/>
      <c r="NNQ11" s="723"/>
      <c r="NNR11" s="723"/>
      <c r="NNS11" s="723"/>
      <c r="NNT11" s="723"/>
      <c r="NNU11" s="723"/>
      <c r="NNV11" s="723"/>
      <c r="NNW11" s="723"/>
      <c r="NNX11" s="723"/>
      <c r="NNY11" s="723"/>
      <c r="NNZ11" s="723"/>
      <c r="NOA11" s="723"/>
      <c r="NOB11" s="723"/>
      <c r="NOC11" s="723"/>
      <c r="NOD11" s="723"/>
      <c r="NOE11" s="723"/>
      <c r="NOF11" s="723"/>
      <c r="NOG11" s="723"/>
      <c r="NOH11" s="723"/>
      <c r="NOI11" s="723"/>
      <c r="NOJ11" s="723"/>
      <c r="NOK11" s="723"/>
      <c r="NOL11" s="723"/>
      <c r="NOM11" s="723"/>
      <c r="NON11" s="723"/>
      <c r="NOO11" s="723"/>
      <c r="NOP11" s="723"/>
      <c r="NOQ11" s="723"/>
      <c r="NOR11" s="723"/>
      <c r="NOS11" s="723"/>
      <c r="NOT11" s="723"/>
      <c r="NOU11" s="723"/>
      <c r="NOV11" s="723"/>
      <c r="NOW11" s="723"/>
      <c r="NOX11" s="723"/>
      <c r="NOY11" s="723"/>
      <c r="NOZ11" s="723"/>
      <c r="NPA11" s="723"/>
      <c r="NPB11" s="723"/>
      <c r="NPC11" s="723"/>
      <c r="NPD11" s="723"/>
      <c r="NPE11" s="723"/>
      <c r="NPF11" s="723"/>
      <c r="NPG11" s="723"/>
      <c r="NPH11" s="723"/>
      <c r="NPI11" s="723"/>
      <c r="NPJ11" s="723"/>
      <c r="NPK11" s="723"/>
      <c r="NPL11" s="723"/>
      <c r="NPM11" s="723"/>
      <c r="NPN11" s="723"/>
      <c r="NPO11" s="723"/>
      <c r="NPP11" s="723"/>
      <c r="NPQ11" s="723"/>
      <c r="NPR11" s="723"/>
      <c r="NPS11" s="723"/>
      <c r="NPT11" s="723"/>
      <c r="NPU11" s="723"/>
      <c r="NPV11" s="723"/>
      <c r="NPW11" s="723"/>
      <c r="NPX11" s="723"/>
      <c r="NPY11" s="723"/>
      <c r="NPZ11" s="723"/>
      <c r="NQA11" s="723"/>
      <c r="NQB11" s="723"/>
      <c r="NQC11" s="723"/>
      <c r="NQD11" s="723"/>
      <c r="NQE11" s="723"/>
      <c r="NQF11" s="723"/>
      <c r="NQG11" s="723"/>
      <c r="NQH11" s="723"/>
      <c r="NQI11" s="723"/>
      <c r="NQJ11" s="723"/>
      <c r="NQK11" s="723"/>
      <c r="NQL11" s="723"/>
      <c r="NQM11" s="723"/>
      <c r="NQN11" s="723"/>
      <c r="NQO11" s="723"/>
      <c r="NQP11" s="723"/>
      <c r="NQQ11" s="723"/>
      <c r="NQR11" s="723"/>
      <c r="NQS11" s="723"/>
      <c r="NQT11" s="723"/>
      <c r="NQU11" s="723"/>
      <c r="NQV11" s="723"/>
      <c r="NQW11" s="723"/>
      <c r="NQX11" s="723"/>
      <c r="NQY11" s="723"/>
      <c r="NQZ11" s="723"/>
      <c r="NRA11" s="723"/>
      <c r="NRB11" s="723"/>
      <c r="NRC11" s="723"/>
      <c r="NRD11" s="723"/>
      <c r="NRE11" s="723"/>
      <c r="NRF11" s="723"/>
      <c r="NRG11" s="723"/>
      <c r="NRH11" s="723"/>
      <c r="NRI11" s="723"/>
      <c r="NRJ11" s="723"/>
      <c r="NRK11" s="723"/>
      <c r="NRL11" s="723"/>
      <c r="NRM11" s="723"/>
      <c r="NRN11" s="723"/>
      <c r="NRO11" s="723"/>
      <c r="NRP11" s="723"/>
      <c r="NRQ11" s="723"/>
      <c r="NRR11" s="723"/>
      <c r="NRS11" s="723"/>
      <c r="NRT11" s="723"/>
      <c r="NRU11" s="723"/>
      <c r="NRV11" s="723"/>
      <c r="NRW11" s="723"/>
      <c r="NRX11" s="723"/>
      <c r="NRY11" s="723"/>
      <c r="NRZ11" s="723"/>
      <c r="NSA11" s="723"/>
      <c r="NSB11" s="723"/>
      <c r="NSC11" s="723"/>
      <c r="NSD11" s="723"/>
      <c r="NSE11" s="723"/>
      <c r="NSF11" s="723"/>
      <c r="NSG11" s="723"/>
      <c r="NSH11" s="723"/>
      <c r="NSI11" s="723"/>
      <c r="NSJ11" s="723"/>
      <c r="NSK11" s="723"/>
      <c r="NSL11" s="723"/>
      <c r="NSM11" s="723"/>
      <c r="NSN11" s="723"/>
      <c r="NSO11" s="723"/>
      <c r="NSP11" s="723"/>
      <c r="NSQ11" s="723"/>
      <c r="NSR11" s="723"/>
      <c r="NSS11" s="723"/>
      <c r="NST11" s="723"/>
      <c r="NSU11" s="723"/>
      <c r="NSV11" s="723"/>
      <c r="NSW11" s="723"/>
      <c r="NSX11" s="723"/>
      <c r="NSY11" s="723"/>
      <c r="NSZ11" s="723"/>
      <c r="NTA11" s="723"/>
      <c r="NTB11" s="723"/>
      <c r="NTC11" s="723"/>
      <c r="NTD11" s="723"/>
      <c r="NTE11" s="723"/>
      <c r="NTF11" s="723"/>
      <c r="NTG11" s="723"/>
      <c r="NTH11" s="723"/>
      <c r="NTI11" s="723"/>
      <c r="NTJ11" s="723"/>
      <c r="NTK11" s="723"/>
      <c r="NTL11" s="723"/>
      <c r="NTM11" s="723"/>
      <c r="NTN11" s="723"/>
      <c r="NTO11" s="723"/>
      <c r="NTP11" s="723"/>
      <c r="NTQ11" s="723"/>
      <c r="NTR11" s="723"/>
      <c r="NTS11" s="723"/>
      <c r="NTT11" s="723"/>
      <c r="NTU11" s="723"/>
      <c r="NTV11" s="723"/>
      <c r="NTW11" s="723"/>
      <c r="NTX11" s="723"/>
      <c r="NTY11" s="723"/>
      <c r="NTZ11" s="723"/>
      <c r="NUA11" s="723"/>
      <c r="NUB11" s="723"/>
      <c r="NUC11" s="723"/>
      <c r="NUD11" s="723"/>
      <c r="NUE11" s="723"/>
      <c r="NUF11" s="723"/>
      <c r="NUG11" s="723"/>
      <c r="NUH11" s="723"/>
      <c r="NUI11" s="723"/>
      <c r="NUJ11" s="723"/>
      <c r="NUK11" s="723"/>
      <c r="NUL11" s="723"/>
      <c r="NUM11" s="723"/>
      <c r="NUN11" s="723"/>
      <c r="NUO11" s="723"/>
      <c r="NUP11" s="723"/>
      <c r="NUQ11" s="723"/>
      <c r="NUR11" s="723"/>
      <c r="NUS11" s="723"/>
      <c r="NUT11" s="723"/>
      <c r="NUU11" s="723"/>
      <c r="NUV11" s="723"/>
      <c r="NUW11" s="723"/>
      <c r="NUX11" s="723"/>
      <c r="NUY11" s="723"/>
      <c r="NUZ11" s="723"/>
      <c r="NVA11" s="723"/>
      <c r="NVB11" s="723"/>
      <c r="NVC11" s="723"/>
      <c r="NVD11" s="723"/>
      <c r="NVE11" s="723"/>
      <c r="NVF11" s="723"/>
      <c r="NVG11" s="723"/>
      <c r="NVH11" s="723"/>
      <c r="NVI11" s="723"/>
      <c r="NVJ11" s="723"/>
      <c r="NVK11" s="723"/>
      <c r="NVL11" s="723"/>
      <c r="NVM11" s="723"/>
      <c r="NVN11" s="723"/>
      <c r="NVO11" s="723"/>
      <c r="NVP11" s="723"/>
      <c r="NVQ11" s="723"/>
      <c r="NVR11" s="723"/>
      <c r="NVS11" s="723"/>
      <c r="NVT11" s="723"/>
      <c r="NVU11" s="723"/>
      <c r="NVV11" s="723"/>
      <c r="NVW11" s="723"/>
      <c r="NVX11" s="723"/>
      <c r="NVY11" s="723"/>
      <c r="NVZ11" s="723"/>
      <c r="NWA11" s="723"/>
      <c r="NWB11" s="723"/>
      <c r="NWC11" s="723"/>
      <c r="NWD11" s="723"/>
      <c r="NWE11" s="723"/>
      <c r="NWF11" s="723"/>
      <c r="NWG11" s="723"/>
      <c r="NWH11" s="723"/>
      <c r="NWI11" s="723"/>
      <c r="NWJ11" s="723"/>
      <c r="NWK11" s="723"/>
      <c r="NWL11" s="723"/>
      <c r="NWM11" s="723"/>
      <c r="NWN11" s="723"/>
      <c r="NWO11" s="723"/>
      <c r="NWP11" s="723"/>
      <c r="NWQ11" s="723"/>
      <c r="NWR11" s="723"/>
      <c r="NWS11" s="723"/>
      <c r="NWT11" s="723"/>
      <c r="NWU11" s="723"/>
      <c r="NWV11" s="723"/>
      <c r="NWW11" s="723"/>
      <c r="NWX11" s="723"/>
      <c r="NWY11" s="723"/>
      <c r="NWZ11" s="723"/>
      <c r="NXA11" s="723"/>
      <c r="NXB11" s="723"/>
      <c r="NXC11" s="723"/>
      <c r="NXD11" s="723"/>
      <c r="NXE11" s="723"/>
      <c r="NXF11" s="723"/>
      <c r="NXG11" s="723"/>
      <c r="NXH11" s="723"/>
      <c r="NXI11" s="723"/>
      <c r="NXJ11" s="723"/>
      <c r="NXK11" s="723"/>
      <c r="NXL11" s="723"/>
      <c r="NXM11" s="723"/>
      <c r="NXN11" s="723"/>
      <c r="NXO11" s="723"/>
      <c r="NXP11" s="723"/>
      <c r="NXQ11" s="723"/>
      <c r="NXR11" s="723"/>
      <c r="NXS11" s="723"/>
      <c r="NXT11" s="723"/>
      <c r="NXU11" s="723"/>
      <c r="NXV11" s="723"/>
      <c r="NXW11" s="723"/>
      <c r="NXX11" s="723"/>
      <c r="NXY11" s="723"/>
      <c r="NXZ11" s="723"/>
      <c r="NYA11" s="723"/>
      <c r="NYB11" s="723"/>
      <c r="NYC11" s="723"/>
      <c r="NYD11" s="723"/>
      <c r="NYE11" s="723"/>
      <c r="NYF11" s="723"/>
      <c r="NYG11" s="723"/>
      <c r="NYH11" s="723"/>
      <c r="NYI11" s="723"/>
      <c r="NYJ11" s="723"/>
      <c r="NYK11" s="723"/>
      <c r="NYL11" s="723"/>
      <c r="NYM11" s="723"/>
      <c r="NYN11" s="723"/>
      <c r="NYO11" s="723"/>
      <c r="NYP11" s="723"/>
      <c r="NYQ11" s="723"/>
      <c r="NYR11" s="723"/>
      <c r="NYS11" s="723"/>
      <c r="NYT11" s="723"/>
      <c r="NYU11" s="723"/>
      <c r="NYV11" s="723"/>
      <c r="NYW11" s="723"/>
      <c r="NYX11" s="723"/>
      <c r="NYY11" s="723"/>
      <c r="NYZ11" s="723"/>
      <c r="NZA11" s="723"/>
      <c r="NZB11" s="723"/>
      <c r="NZC11" s="723"/>
      <c r="NZD11" s="723"/>
      <c r="NZE11" s="723"/>
      <c r="NZF11" s="723"/>
      <c r="NZG11" s="723"/>
      <c r="NZH11" s="723"/>
      <c r="NZI11" s="723"/>
      <c r="NZJ11" s="723"/>
      <c r="NZK11" s="723"/>
      <c r="NZL11" s="723"/>
      <c r="NZM11" s="723"/>
      <c r="NZN11" s="723"/>
      <c r="NZO11" s="723"/>
      <c r="NZP11" s="723"/>
      <c r="NZQ11" s="723"/>
      <c r="NZR11" s="723"/>
      <c r="NZS11" s="723"/>
      <c r="NZT11" s="723"/>
      <c r="NZU11" s="723"/>
      <c r="NZV11" s="723"/>
      <c r="NZW11" s="723"/>
      <c r="NZX11" s="723"/>
      <c r="NZY11" s="723"/>
      <c r="NZZ11" s="723"/>
      <c r="OAA11" s="723"/>
      <c r="OAB11" s="723"/>
      <c r="OAC11" s="723"/>
      <c r="OAD11" s="723"/>
      <c r="OAE11" s="723"/>
      <c r="OAF11" s="723"/>
      <c r="OAG11" s="723"/>
      <c r="OAH11" s="723"/>
      <c r="OAI11" s="723"/>
      <c r="OAJ11" s="723"/>
      <c r="OAK11" s="723"/>
      <c r="OAL11" s="723"/>
      <c r="OAM11" s="723"/>
      <c r="OAN11" s="723"/>
      <c r="OAO11" s="723"/>
      <c r="OAP11" s="723"/>
      <c r="OAQ11" s="723"/>
      <c r="OAR11" s="723"/>
      <c r="OAS11" s="723"/>
      <c r="OAT11" s="723"/>
      <c r="OAU11" s="723"/>
      <c r="OAV11" s="723"/>
      <c r="OAW11" s="723"/>
      <c r="OAX11" s="723"/>
      <c r="OAY11" s="723"/>
      <c r="OAZ11" s="723"/>
      <c r="OBA11" s="723"/>
      <c r="OBB11" s="723"/>
      <c r="OBC11" s="723"/>
      <c r="OBD11" s="723"/>
      <c r="OBE11" s="723"/>
      <c r="OBF11" s="723"/>
      <c r="OBG11" s="723"/>
      <c r="OBH11" s="723"/>
      <c r="OBI11" s="723"/>
      <c r="OBJ11" s="723"/>
      <c r="OBK11" s="723"/>
      <c r="OBL11" s="723"/>
      <c r="OBM11" s="723"/>
      <c r="OBN11" s="723"/>
      <c r="OBO11" s="723"/>
      <c r="OBP11" s="723"/>
      <c r="OBQ11" s="723"/>
      <c r="OBR11" s="723"/>
      <c r="OBS11" s="723"/>
      <c r="OBT11" s="723"/>
      <c r="OBU11" s="723"/>
      <c r="OBV11" s="723"/>
      <c r="OBW11" s="723"/>
      <c r="OBX11" s="723"/>
      <c r="OBY11" s="723"/>
      <c r="OBZ11" s="723"/>
      <c r="OCA11" s="723"/>
      <c r="OCB11" s="723"/>
      <c r="OCC11" s="723"/>
      <c r="OCD11" s="723"/>
      <c r="OCE11" s="723"/>
      <c r="OCF11" s="723"/>
      <c r="OCG11" s="723"/>
      <c r="OCH11" s="723"/>
      <c r="OCI11" s="723"/>
      <c r="OCJ11" s="723"/>
      <c r="OCK11" s="723"/>
      <c r="OCL11" s="723"/>
      <c r="OCM11" s="723"/>
      <c r="OCN11" s="723"/>
      <c r="OCO11" s="723"/>
      <c r="OCP11" s="723"/>
      <c r="OCQ11" s="723"/>
      <c r="OCR11" s="723"/>
      <c r="OCS11" s="723"/>
      <c r="OCT11" s="723"/>
      <c r="OCU11" s="723"/>
      <c r="OCV11" s="723"/>
      <c r="OCW11" s="723"/>
      <c r="OCX11" s="723"/>
      <c r="OCY11" s="723"/>
      <c r="OCZ11" s="723"/>
      <c r="ODA11" s="723"/>
      <c r="ODB11" s="723"/>
      <c r="ODC11" s="723"/>
      <c r="ODD11" s="723"/>
      <c r="ODE11" s="723"/>
      <c r="ODF11" s="723"/>
      <c r="ODG11" s="723"/>
      <c r="ODH11" s="723"/>
      <c r="ODI11" s="723"/>
      <c r="ODJ11" s="723"/>
      <c r="ODK11" s="723"/>
      <c r="ODL11" s="723"/>
      <c r="ODM11" s="723"/>
      <c r="ODN11" s="723"/>
      <c r="ODO11" s="723"/>
      <c r="ODP11" s="723"/>
      <c r="ODQ11" s="723"/>
      <c r="ODR11" s="723"/>
      <c r="ODS11" s="723"/>
      <c r="ODT11" s="723"/>
      <c r="ODU11" s="723"/>
      <c r="ODV11" s="723"/>
      <c r="ODW11" s="723"/>
      <c r="ODX11" s="723"/>
      <c r="ODY11" s="723"/>
      <c r="ODZ11" s="723"/>
      <c r="OEA11" s="723"/>
      <c r="OEB11" s="723"/>
      <c r="OEC11" s="723"/>
      <c r="OED11" s="723"/>
      <c r="OEE11" s="723"/>
      <c r="OEF11" s="723"/>
      <c r="OEG11" s="723"/>
      <c r="OEH11" s="723"/>
      <c r="OEI11" s="723"/>
      <c r="OEJ11" s="723"/>
      <c r="OEK11" s="723"/>
      <c r="OEL11" s="723"/>
      <c r="OEM11" s="723"/>
      <c r="OEN11" s="723"/>
      <c r="OEO11" s="723"/>
      <c r="OEP11" s="723"/>
      <c r="OEQ11" s="723"/>
      <c r="OER11" s="723"/>
      <c r="OES11" s="723"/>
      <c r="OET11" s="723"/>
      <c r="OEU11" s="723"/>
      <c r="OEV11" s="723"/>
      <c r="OEW11" s="723"/>
      <c r="OEX11" s="723"/>
      <c r="OEY11" s="723"/>
      <c r="OEZ11" s="723"/>
      <c r="OFA11" s="723"/>
      <c r="OFB11" s="723"/>
      <c r="OFC11" s="723"/>
      <c r="OFD11" s="723"/>
      <c r="OFE11" s="723"/>
      <c r="OFF11" s="723"/>
      <c r="OFG11" s="723"/>
      <c r="OFH11" s="723"/>
      <c r="OFI11" s="723"/>
      <c r="OFJ11" s="723"/>
      <c r="OFK11" s="723"/>
      <c r="OFL11" s="723"/>
      <c r="OFM11" s="723"/>
      <c r="OFN11" s="723"/>
      <c r="OFO11" s="723"/>
      <c r="OFP11" s="723"/>
      <c r="OFQ11" s="723"/>
      <c r="OFR11" s="723"/>
      <c r="OFS11" s="723"/>
      <c r="OFT11" s="723"/>
      <c r="OFU11" s="723"/>
      <c r="OFV11" s="723"/>
      <c r="OFW11" s="723"/>
      <c r="OFX11" s="723"/>
      <c r="OFY11" s="723"/>
      <c r="OFZ11" s="723"/>
      <c r="OGA11" s="723"/>
      <c r="OGB11" s="723"/>
      <c r="OGC11" s="723"/>
      <c r="OGD11" s="723"/>
      <c r="OGE11" s="723"/>
      <c r="OGF11" s="723"/>
      <c r="OGG11" s="723"/>
      <c r="OGH11" s="723"/>
      <c r="OGI11" s="723"/>
      <c r="OGJ11" s="723"/>
      <c r="OGK11" s="723"/>
      <c r="OGL11" s="723"/>
      <c r="OGM11" s="723"/>
      <c r="OGN11" s="723"/>
      <c r="OGO11" s="723"/>
      <c r="OGP11" s="723"/>
      <c r="OGQ11" s="723"/>
      <c r="OGR11" s="723"/>
      <c r="OGS11" s="723"/>
      <c r="OGT11" s="723"/>
      <c r="OGU11" s="723"/>
      <c r="OGV11" s="723"/>
      <c r="OGW11" s="723"/>
      <c r="OGX11" s="723"/>
      <c r="OGY11" s="723"/>
      <c r="OGZ11" s="723"/>
      <c r="OHA11" s="723"/>
      <c r="OHB11" s="723"/>
      <c r="OHC11" s="723"/>
      <c r="OHD11" s="723"/>
      <c r="OHE11" s="723"/>
      <c r="OHF11" s="723"/>
      <c r="OHG11" s="723"/>
      <c r="OHH11" s="723"/>
      <c r="OHI11" s="723"/>
      <c r="OHJ11" s="723"/>
      <c r="OHK11" s="723"/>
      <c r="OHL11" s="723"/>
      <c r="OHM11" s="723"/>
      <c r="OHN11" s="723"/>
      <c r="OHO11" s="723"/>
      <c r="OHP11" s="723"/>
      <c r="OHQ11" s="723"/>
      <c r="OHR11" s="723"/>
      <c r="OHS11" s="723"/>
      <c r="OHT11" s="723"/>
      <c r="OHU11" s="723"/>
      <c r="OHV11" s="723"/>
      <c r="OHW11" s="723"/>
      <c r="OHX11" s="723"/>
      <c r="OHY11" s="723"/>
      <c r="OHZ11" s="723"/>
      <c r="OIA11" s="723"/>
      <c r="OIB11" s="723"/>
      <c r="OIC11" s="723"/>
      <c r="OID11" s="723"/>
      <c r="OIE11" s="723"/>
      <c r="OIF11" s="723"/>
      <c r="OIG11" s="723"/>
      <c r="OIH11" s="723"/>
      <c r="OII11" s="723"/>
      <c r="OIJ11" s="723"/>
      <c r="OIK11" s="723"/>
      <c r="OIL11" s="723"/>
      <c r="OIM11" s="723"/>
      <c r="OIN11" s="723"/>
      <c r="OIO11" s="723"/>
      <c r="OIP11" s="723"/>
      <c r="OIQ11" s="723"/>
      <c r="OIR11" s="723"/>
      <c r="OIS11" s="723"/>
      <c r="OIT11" s="723"/>
      <c r="OIU11" s="723"/>
      <c r="OIV11" s="723"/>
      <c r="OIW11" s="723"/>
      <c r="OIX11" s="723"/>
      <c r="OIY11" s="723"/>
      <c r="OIZ11" s="723"/>
      <c r="OJA11" s="723"/>
      <c r="OJB11" s="723"/>
      <c r="OJC11" s="723"/>
      <c r="OJD11" s="723"/>
      <c r="OJE11" s="723"/>
      <c r="OJF11" s="723"/>
      <c r="OJG11" s="723"/>
      <c r="OJH11" s="723"/>
      <c r="OJI11" s="723"/>
      <c r="OJJ11" s="723"/>
      <c r="OJK11" s="723"/>
      <c r="OJL11" s="723"/>
      <c r="OJM11" s="723"/>
      <c r="OJN11" s="723"/>
      <c r="OJO11" s="723"/>
      <c r="OJP11" s="723"/>
      <c r="OJQ11" s="723"/>
      <c r="OJR11" s="723"/>
      <c r="OJS11" s="723"/>
      <c r="OJT11" s="723"/>
      <c r="OJU11" s="723"/>
      <c r="OJV11" s="723"/>
      <c r="OJW11" s="723"/>
      <c r="OJX11" s="723"/>
      <c r="OJY11" s="723"/>
      <c r="OJZ11" s="723"/>
      <c r="OKA11" s="723"/>
      <c r="OKB11" s="723"/>
      <c r="OKC11" s="723"/>
      <c r="OKD11" s="723"/>
      <c r="OKE11" s="723"/>
      <c r="OKF11" s="723"/>
      <c r="OKG11" s="723"/>
      <c r="OKH11" s="723"/>
      <c r="OKI11" s="723"/>
      <c r="OKJ11" s="723"/>
      <c r="OKK11" s="723"/>
      <c r="OKL11" s="723"/>
      <c r="OKM11" s="723"/>
      <c r="OKN11" s="723"/>
      <c r="OKO11" s="723"/>
      <c r="OKP11" s="723"/>
      <c r="OKQ11" s="723"/>
      <c r="OKR11" s="723"/>
      <c r="OKS11" s="723"/>
      <c r="OKT11" s="723"/>
      <c r="OKU11" s="723"/>
      <c r="OKV11" s="723"/>
      <c r="OKW11" s="723"/>
      <c r="OKX11" s="723"/>
      <c r="OKY11" s="723"/>
      <c r="OKZ11" s="723"/>
      <c r="OLA11" s="723"/>
      <c r="OLB11" s="723"/>
      <c r="OLC11" s="723"/>
      <c r="OLD11" s="723"/>
      <c r="OLE11" s="723"/>
      <c r="OLF11" s="723"/>
      <c r="OLG11" s="723"/>
      <c r="OLH11" s="723"/>
      <c r="OLI11" s="723"/>
      <c r="OLJ11" s="723"/>
      <c r="OLK11" s="723"/>
      <c r="OLL11" s="723"/>
      <c r="OLM11" s="723"/>
      <c r="OLN11" s="723"/>
      <c r="OLO11" s="723"/>
      <c r="OLP11" s="723"/>
      <c r="OLQ11" s="723"/>
      <c r="OLR11" s="723"/>
      <c r="OLS11" s="723"/>
      <c r="OLT11" s="723"/>
      <c r="OLU11" s="723"/>
      <c r="OLV11" s="723"/>
      <c r="OLW11" s="723"/>
      <c r="OLX11" s="723"/>
      <c r="OLY11" s="723"/>
      <c r="OLZ11" s="723"/>
      <c r="OMA11" s="723"/>
      <c r="OMB11" s="723"/>
      <c r="OMC11" s="723"/>
      <c r="OMD11" s="723"/>
      <c r="OME11" s="723"/>
      <c r="OMF11" s="723"/>
      <c r="OMG11" s="723"/>
      <c r="OMH11" s="723"/>
      <c r="OMI11" s="723"/>
      <c r="OMJ11" s="723"/>
      <c r="OMK11" s="723"/>
      <c r="OML11" s="723"/>
      <c r="OMM11" s="723"/>
      <c r="OMN11" s="723"/>
      <c r="OMO11" s="723"/>
      <c r="OMP11" s="723"/>
      <c r="OMQ11" s="723"/>
      <c r="OMR11" s="723"/>
      <c r="OMS11" s="723"/>
      <c r="OMT11" s="723"/>
      <c r="OMU11" s="723"/>
      <c r="OMV11" s="723"/>
      <c r="OMW11" s="723"/>
      <c r="OMX11" s="723"/>
      <c r="OMY11" s="723"/>
      <c r="OMZ11" s="723"/>
      <c r="ONA11" s="723"/>
      <c r="ONB11" s="723"/>
      <c r="ONC11" s="723"/>
      <c r="OND11" s="723"/>
      <c r="ONE11" s="723"/>
      <c r="ONF11" s="723"/>
      <c r="ONG11" s="723"/>
      <c r="ONH11" s="723"/>
      <c r="ONI11" s="723"/>
      <c r="ONJ11" s="723"/>
      <c r="ONK11" s="723"/>
      <c r="ONL11" s="723"/>
      <c r="ONM11" s="723"/>
      <c r="ONN11" s="723"/>
      <c r="ONO11" s="723"/>
      <c r="ONP11" s="723"/>
      <c r="ONQ11" s="723"/>
      <c r="ONR11" s="723"/>
      <c r="ONS11" s="723"/>
      <c r="ONT11" s="723"/>
      <c r="ONU11" s="723"/>
      <c r="ONV11" s="723"/>
      <c r="ONW11" s="723"/>
      <c r="ONX11" s="723"/>
      <c r="ONY11" s="723"/>
      <c r="ONZ11" s="723"/>
      <c r="OOA11" s="723"/>
      <c r="OOB11" s="723"/>
      <c r="OOC11" s="723"/>
      <c r="OOD11" s="723"/>
      <c r="OOE11" s="723"/>
      <c r="OOF11" s="723"/>
      <c r="OOG11" s="723"/>
      <c r="OOH11" s="723"/>
      <c r="OOI11" s="723"/>
      <c r="OOJ11" s="723"/>
      <c r="OOK11" s="723"/>
      <c r="OOL11" s="723"/>
      <c r="OOM11" s="723"/>
      <c r="OON11" s="723"/>
      <c r="OOO11" s="723"/>
      <c r="OOP11" s="723"/>
      <c r="OOQ11" s="723"/>
      <c r="OOR11" s="723"/>
      <c r="OOS11" s="723"/>
      <c r="OOT11" s="723"/>
      <c r="OOU11" s="723"/>
      <c r="OOV11" s="723"/>
      <c r="OOW11" s="723"/>
      <c r="OOX11" s="723"/>
      <c r="OOY11" s="723"/>
      <c r="OOZ11" s="723"/>
      <c r="OPA11" s="723"/>
      <c r="OPB11" s="723"/>
      <c r="OPC11" s="723"/>
      <c r="OPD11" s="723"/>
      <c r="OPE11" s="723"/>
      <c r="OPF11" s="723"/>
      <c r="OPG11" s="723"/>
      <c r="OPH11" s="723"/>
      <c r="OPI11" s="723"/>
      <c r="OPJ11" s="723"/>
      <c r="OPK11" s="723"/>
      <c r="OPL11" s="723"/>
      <c r="OPM11" s="723"/>
      <c r="OPN11" s="723"/>
      <c r="OPO11" s="723"/>
      <c r="OPP11" s="723"/>
      <c r="OPQ11" s="723"/>
      <c r="OPR11" s="723"/>
      <c r="OPS11" s="723"/>
      <c r="OPT11" s="723"/>
      <c r="OPU11" s="723"/>
      <c r="OPV11" s="723"/>
      <c r="OPW11" s="723"/>
      <c r="OPX11" s="723"/>
      <c r="OPY11" s="723"/>
      <c r="OPZ11" s="723"/>
      <c r="OQA11" s="723"/>
      <c r="OQB11" s="723"/>
      <c r="OQC11" s="723"/>
      <c r="OQD11" s="723"/>
      <c r="OQE11" s="723"/>
      <c r="OQF11" s="723"/>
      <c r="OQG11" s="723"/>
      <c r="OQH11" s="723"/>
      <c r="OQI11" s="723"/>
      <c r="OQJ11" s="723"/>
      <c r="OQK11" s="723"/>
      <c r="OQL11" s="723"/>
      <c r="OQM11" s="723"/>
      <c r="OQN11" s="723"/>
      <c r="OQO11" s="723"/>
      <c r="OQP11" s="723"/>
      <c r="OQQ11" s="723"/>
      <c r="OQR11" s="723"/>
      <c r="OQS11" s="723"/>
      <c r="OQT11" s="723"/>
      <c r="OQU11" s="723"/>
      <c r="OQV11" s="723"/>
      <c r="OQW11" s="723"/>
      <c r="OQX11" s="723"/>
      <c r="OQY11" s="723"/>
      <c r="OQZ11" s="723"/>
      <c r="ORA11" s="723"/>
      <c r="ORB11" s="723"/>
      <c r="ORC11" s="723"/>
      <c r="ORD11" s="723"/>
      <c r="ORE11" s="723"/>
      <c r="ORF11" s="723"/>
      <c r="ORG11" s="723"/>
      <c r="ORH11" s="723"/>
      <c r="ORI11" s="723"/>
      <c r="ORJ11" s="723"/>
      <c r="ORK11" s="723"/>
      <c r="ORL11" s="723"/>
      <c r="ORM11" s="723"/>
      <c r="ORN11" s="723"/>
      <c r="ORO11" s="723"/>
      <c r="ORP11" s="723"/>
      <c r="ORQ11" s="723"/>
      <c r="ORR11" s="723"/>
      <c r="ORS11" s="723"/>
      <c r="ORT11" s="723"/>
      <c r="ORU11" s="723"/>
      <c r="ORV11" s="723"/>
      <c r="ORW11" s="723"/>
      <c r="ORX11" s="723"/>
      <c r="ORY11" s="723"/>
      <c r="ORZ11" s="723"/>
      <c r="OSA11" s="723"/>
      <c r="OSB11" s="723"/>
      <c r="OSC11" s="723"/>
      <c r="OSD11" s="723"/>
      <c r="OSE11" s="723"/>
      <c r="OSF11" s="723"/>
      <c r="OSG11" s="723"/>
      <c r="OSH11" s="723"/>
      <c r="OSI11" s="723"/>
      <c r="OSJ11" s="723"/>
      <c r="OSK11" s="723"/>
      <c r="OSL11" s="723"/>
      <c r="OSM11" s="723"/>
      <c r="OSN11" s="723"/>
      <c r="OSO11" s="723"/>
      <c r="OSP11" s="723"/>
      <c r="OSQ11" s="723"/>
      <c r="OSR11" s="723"/>
      <c r="OSS11" s="723"/>
      <c r="OST11" s="723"/>
      <c r="OSU11" s="723"/>
      <c r="OSV11" s="723"/>
      <c r="OSW11" s="723"/>
      <c r="OSX11" s="723"/>
      <c r="OSY11" s="723"/>
      <c r="OSZ11" s="723"/>
      <c r="OTA11" s="723"/>
      <c r="OTB11" s="723"/>
      <c r="OTC11" s="723"/>
      <c r="OTD11" s="723"/>
      <c r="OTE11" s="723"/>
      <c r="OTF11" s="723"/>
      <c r="OTG11" s="723"/>
      <c r="OTH11" s="723"/>
      <c r="OTI11" s="723"/>
      <c r="OTJ11" s="723"/>
      <c r="OTK11" s="723"/>
      <c r="OTL11" s="723"/>
      <c r="OTM11" s="723"/>
      <c r="OTN11" s="723"/>
      <c r="OTO11" s="723"/>
      <c r="OTP11" s="723"/>
      <c r="OTQ11" s="723"/>
      <c r="OTR11" s="723"/>
      <c r="OTS11" s="723"/>
      <c r="OTT11" s="723"/>
      <c r="OTU11" s="723"/>
      <c r="OTV11" s="723"/>
      <c r="OTW11" s="723"/>
      <c r="OTX11" s="723"/>
      <c r="OTY11" s="723"/>
      <c r="OTZ11" s="723"/>
      <c r="OUA11" s="723"/>
      <c r="OUB11" s="723"/>
      <c r="OUC11" s="723"/>
      <c r="OUD11" s="723"/>
      <c r="OUE11" s="723"/>
      <c r="OUF11" s="723"/>
      <c r="OUG11" s="723"/>
      <c r="OUH11" s="723"/>
      <c r="OUI11" s="723"/>
      <c r="OUJ11" s="723"/>
      <c r="OUK11" s="723"/>
      <c r="OUL11" s="723"/>
      <c r="OUM11" s="723"/>
      <c r="OUN11" s="723"/>
      <c r="OUO11" s="723"/>
      <c r="OUP11" s="723"/>
      <c r="OUQ11" s="723"/>
      <c r="OUR11" s="723"/>
      <c r="OUS11" s="723"/>
      <c r="OUT11" s="723"/>
      <c r="OUU11" s="723"/>
      <c r="OUV11" s="723"/>
      <c r="OUW11" s="723"/>
      <c r="OUX11" s="723"/>
      <c r="OUY11" s="723"/>
      <c r="OUZ11" s="723"/>
      <c r="OVA11" s="723"/>
      <c r="OVB11" s="723"/>
      <c r="OVC11" s="723"/>
      <c r="OVD11" s="723"/>
      <c r="OVE11" s="723"/>
      <c r="OVF11" s="723"/>
      <c r="OVG11" s="723"/>
      <c r="OVH11" s="723"/>
      <c r="OVI11" s="723"/>
      <c r="OVJ11" s="723"/>
      <c r="OVK11" s="723"/>
      <c r="OVL11" s="723"/>
      <c r="OVM11" s="723"/>
      <c r="OVN11" s="723"/>
      <c r="OVO11" s="723"/>
      <c r="OVP11" s="723"/>
      <c r="OVQ11" s="723"/>
      <c r="OVR11" s="723"/>
      <c r="OVS11" s="723"/>
      <c r="OVT11" s="723"/>
      <c r="OVU11" s="723"/>
      <c r="OVV11" s="723"/>
      <c r="OVW11" s="723"/>
      <c r="OVX11" s="723"/>
      <c r="OVY11" s="723"/>
      <c r="OVZ11" s="723"/>
      <c r="OWA11" s="723"/>
      <c r="OWB11" s="723"/>
      <c r="OWC11" s="723"/>
      <c r="OWD11" s="723"/>
      <c r="OWE11" s="723"/>
      <c r="OWF11" s="723"/>
      <c r="OWG11" s="723"/>
      <c r="OWH11" s="723"/>
      <c r="OWI11" s="723"/>
      <c r="OWJ11" s="723"/>
      <c r="OWK11" s="723"/>
      <c r="OWL11" s="723"/>
      <c r="OWM11" s="723"/>
      <c r="OWN11" s="723"/>
      <c r="OWO11" s="723"/>
      <c r="OWP11" s="723"/>
      <c r="OWQ11" s="723"/>
      <c r="OWR11" s="723"/>
      <c r="OWS11" s="723"/>
      <c r="OWT11" s="723"/>
      <c r="OWU11" s="723"/>
      <c r="OWV11" s="723"/>
      <c r="OWW11" s="723"/>
      <c r="OWX11" s="723"/>
      <c r="OWY11" s="723"/>
      <c r="OWZ11" s="723"/>
      <c r="OXA11" s="723"/>
      <c r="OXB11" s="723"/>
      <c r="OXC11" s="723"/>
      <c r="OXD11" s="723"/>
      <c r="OXE11" s="723"/>
      <c r="OXF11" s="723"/>
      <c r="OXG11" s="723"/>
      <c r="OXH11" s="723"/>
      <c r="OXI11" s="723"/>
      <c r="OXJ11" s="723"/>
      <c r="OXK11" s="723"/>
      <c r="OXL11" s="723"/>
      <c r="OXM11" s="723"/>
      <c r="OXN11" s="723"/>
      <c r="OXO11" s="723"/>
      <c r="OXP11" s="723"/>
      <c r="OXQ11" s="723"/>
      <c r="OXR11" s="723"/>
      <c r="OXS11" s="723"/>
      <c r="OXT11" s="723"/>
      <c r="OXU11" s="723"/>
      <c r="OXV11" s="723"/>
      <c r="OXW11" s="723"/>
      <c r="OXX11" s="723"/>
      <c r="OXY11" s="723"/>
      <c r="OXZ11" s="723"/>
      <c r="OYA11" s="723"/>
      <c r="OYB11" s="723"/>
      <c r="OYC11" s="723"/>
      <c r="OYD11" s="723"/>
      <c r="OYE11" s="723"/>
      <c r="OYF11" s="723"/>
      <c r="OYG11" s="723"/>
      <c r="OYH11" s="723"/>
      <c r="OYI11" s="723"/>
      <c r="OYJ11" s="723"/>
      <c r="OYK11" s="723"/>
      <c r="OYL11" s="723"/>
      <c r="OYM11" s="723"/>
      <c r="OYN11" s="723"/>
      <c r="OYO11" s="723"/>
      <c r="OYP11" s="723"/>
      <c r="OYQ11" s="723"/>
      <c r="OYR11" s="723"/>
      <c r="OYS11" s="723"/>
      <c r="OYT11" s="723"/>
      <c r="OYU11" s="723"/>
      <c r="OYV11" s="723"/>
      <c r="OYW11" s="723"/>
      <c r="OYX11" s="723"/>
      <c r="OYY11" s="723"/>
      <c r="OYZ11" s="723"/>
      <c r="OZA11" s="723"/>
      <c r="OZB11" s="723"/>
      <c r="OZC11" s="723"/>
      <c r="OZD11" s="723"/>
      <c r="OZE11" s="723"/>
      <c r="OZF11" s="723"/>
      <c r="OZG11" s="723"/>
      <c r="OZH11" s="723"/>
      <c r="OZI11" s="723"/>
      <c r="OZJ11" s="723"/>
      <c r="OZK11" s="723"/>
      <c r="OZL11" s="723"/>
      <c r="OZM11" s="723"/>
      <c r="OZN11" s="723"/>
      <c r="OZO11" s="723"/>
      <c r="OZP11" s="723"/>
      <c r="OZQ11" s="723"/>
      <c r="OZR11" s="723"/>
      <c r="OZS11" s="723"/>
      <c r="OZT11" s="723"/>
      <c r="OZU11" s="723"/>
      <c r="OZV11" s="723"/>
      <c r="OZW11" s="723"/>
      <c r="OZX11" s="723"/>
      <c r="OZY11" s="723"/>
      <c r="OZZ11" s="723"/>
      <c r="PAA11" s="723"/>
      <c r="PAB11" s="723"/>
      <c r="PAC11" s="723"/>
      <c r="PAD11" s="723"/>
      <c r="PAE11" s="723"/>
      <c r="PAF11" s="723"/>
      <c r="PAG11" s="723"/>
      <c r="PAH11" s="723"/>
      <c r="PAI11" s="723"/>
      <c r="PAJ11" s="723"/>
      <c r="PAK11" s="723"/>
      <c r="PAL11" s="723"/>
      <c r="PAM11" s="723"/>
      <c r="PAN11" s="723"/>
      <c r="PAO11" s="723"/>
      <c r="PAP11" s="723"/>
      <c r="PAQ11" s="723"/>
      <c r="PAR11" s="723"/>
      <c r="PAS11" s="723"/>
      <c r="PAT11" s="723"/>
      <c r="PAU11" s="723"/>
      <c r="PAV11" s="723"/>
      <c r="PAW11" s="723"/>
      <c r="PAX11" s="723"/>
      <c r="PAY11" s="723"/>
      <c r="PAZ11" s="723"/>
      <c r="PBA11" s="723"/>
      <c r="PBB11" s="723"/>
      <c r="PBC11" s="723"/>
      <c r="PBD11" s="723"/>
      <c r="PBE11" s="723"/>
      <c r="PBF11" s="723"/>
      <c r="PBG11" s="723"/>
      <c r="PBH11" s="723"/>
      <c r="PBI11" s="723"/>
      <c r="PBJ11" s="723"/>
      <c r="PBK11" s="723"/>
      <c r="PBL11" s="723"/>
      <c r="PBM11" s="723"/>
      <c r="PBN11" s="723"/>
      <c r="PBO11" s="723"/>
      <c r="PBP11" s="723"/>
      <c r="PBQ11" s="723"/>
      <c r="PBR11" s="723"/>
      <c r="PBS11" s="723"/>
      <c r="PBT11" s="723"/>
      <c r="PBU11" s="723"/>
      <c r="PBV11" s="723"/>
      <c r="PBW11" s="723"/>
      <c r="PBX11" s="723"/>
      <c r="PBY11" s="723"/>
      <c r="PBZ11" s="723"/>
      <c r="PCA11" s="723"/>
      <c r="PCB11" s="723"/>
      <c r="PCC11" s="723"/>
      <c r="PCD11" s="723"/>
      <c r="PCE11" s="723"/>
      <c r="PCF11" s="723"/>
      <c r="PCG11" s="723"/>
      <c r="PCH11" s="723"/>
      <c r="PCI11" s="723"/>
      <c r="PCJ11" s="723"/>
      <c r="PCK11" s="723"/>
      <c r="PCL11" s="723"/>
      <c r="PCM11" s="723"/>
      <c r="PCN11" s="723"/>
      <c r="PCO11" s="723"/>
      <c r="PCP11" s="723"/>
      <c r="PCQ11" s="723"/>
      <c r="PCR11" s="723"/>
      <c r="PCS11" s="723"/>
      <c r="PCT11" s="723"/>
      <c r="PCU11" s="723"/>
      <c r="PCV11" s="723"/>
      <c r="PCW11" s="723"/>
      <c r="PCX11" s="723"/>
      <c r="PCY11" s="723"/>
      <c r="PCZ11" s="723"/>
      <c r="PDA11" s="723"/>
      <c r="PDB11" s="723"/>
      <c r="PDC11" s="723"/>
      <c r="PDD11" s="723"/>
      <c r="PDE11" s="723"/>
      <c r="PDF11" s="723"/>
      <c r="PDG11" s="723"/>
      <c r="PDH11" s="723"/>
      <c r="PDI11" s="723"/>
      <c r="PDJ11" s="723"/>
      <c r="PDK11" s="723"/>
      <c r="PDL11" s="723"/>
      <c r="PDM11" s="723"/>
      <c r="PDN11" s="723"/>
      <c r="PDO11" s="723"/>
      <c r="PDP11" s="723"/>
      <c r="PDQ11" s="723"/>
      <c r="PDR11" s="723"/>
      <c r="PDS11" s="723"/>
      <c r="PDT11" s="723"/>
      <c r="PDU11" s="723"/>
      <c r="PDV11" s="723"/>
      <c r="PDW11" s="723"/>
      <c r="PDX11" s="723"/>
      <c r="PDY11" s="723"/>
      <c r="PDZ11" s="723"/>
      <c r="PEA11" s="723"/>
      <c r="PEB11" s="723"/>
      <c r="PEC11" s="723"/>
      <c r="PED11" s="723"/>
      <c r="PEE11" s="723"/>
      <c r="PEF11" s="723"/>
      <c r="PEG11" s="723"/>
      <c r="PEH11" s="723"/>
      <c r="PEI11" s="723"/>
      <c r="PEJ11" s="723"/>
      <c r="PEK11" s="723"/>
      <c r="PEL11" s="723"/>
      <c r="PEM11" s="723"/>
      <c r="PEN11" s="723"/>
      <c r="PEO11" s="723"/>
      <c r="PEP11" s="723"/>
      <c r="PEQ11" s="723"/>
      <c r="PER11" s="723"/>
      <c r="PES11" s="723"/>
      <c r="PET11" s="723"/>
      <c r="PEU11" s="723"/>
      <c r="PEV11" s="723"/>
      <c r="PEW11" s="723"/>
      <c r="PEX11" s="723"/>
      <c r="PEY11" s="723"/>
      <c r="PEZ11" s="723"/>
      <c r="PFA11" s="723"/>
      <c r="PFB11" s="723"/>
      <c r="PFC11" s="723"/>
      <c r="PFD11" s="723"/>
      <c r="PFE11" s="723"/>
      <c r="PFF11" s="723"/>
      <c r="PFG11" s="723"/>
      <c r="PFH11" s="723"/>
      <c r="PFI11" s="723"/>
      <c r="PFJ11" s="723"/>
      <c r="PFK11" s="723"/>
      <c r="PFL11" s="723"/>
      <c r="PFM11" s="723"/>
      <c r="PFN11" s="723"/>
      <c r="PFO11" s="723"/>
      <c r="PFP11" s="723"/>
      <c r="PFQ11" s="723"/>
      <c r="PFR11" s="723"/>
      <c r="PFS11" s="723"/>
      <c r="PFT11" s="723"/>
      <c r="PFU11" s="723"/>
      <c r="PFV11" s="723"/>
      <c r="PFW11" s="723"/>
      <c r="PFX11" s="723"/>
      <c r="PFY11" s="723"/>
      <c r="PFZ11" s="723"/>
      <c r="PGA11" s="723"/>
      <c r="PGB11" s="723"/>
      <c r="PGC11" s="723"/>
      <c r="PGD11" s="723"/>
      <c r="PGE11" s="723"/>
      <c r="PGF11" s="723"/>
      <c r="PGG11" s="723"/>
      <c r="PGH11" s="723"/>
      <c r="PGI11" s="723"/>
      <c r="PGJ11" s="723"/>
      <c r="PGK11" s="723"/>
      <c r="PGL11" s="723"/>
      <c r="PGM11" s="723"/>
      <c r="PGN11" s="723"/>
      <c r="PGO11" s="723"/>
      <c r="PGP11" s="723"/>
      <c r="PGQ11" s="723"/>
      <c r="PGR11" s="723"/>
      <c r="PGS11" s="723"/>
      <c r="PGT11" s="723"/>
      <c r="PGU11" s="723"/>
      <c r="PGV11" s="723"/>
      <c r="PGW11" s="723"/>
      <c r="PGX11" s="723"/>
      <c r="PGY11" s="723"/>
      <c r="PGZ11" s="723"/>
      <c r="PHA11" s="723"/>
      <c r="PHB11" s="723"/>
      <c r="PHC11" s="723"/>
      <c r="PHD11" s="723"/>
      <c r="PHE11" s="723"/>
      <c r="PHF11" s="723"/>
      <c r="PHG11" s="723"/>
      <c r="PHH11" s="723"/>
      <c r="PHI11" s="723"/>
      <c r="PHJ11" s="723"/>
      <c r="PHK11" s="723"/>
      <c r="PHL11" s="723"/>
      <c r="PHM11" s="723"/>
      <c r="PHN11" s="723"/>
      <c r="PHO11" s="723"/>
      <c r="PHP11" s="723"/>
      <c r="PHQ11" s="723"/>
      <c r="PHR11" s="723"/>
      <c r="PHS11" s="723"/>
      <c r="PHT11" s="723"/>
      <c r="PHU11" s="723"/>
      <c r="PHV11" s="723"/>
      <c r="PHW11" s="723"/>
      <c r="PHX11" s="723"/>
      <c r="PHY11" s="723"/>
      <c r="PHZ11" s="723"/>
      <c r="PIA11" s="723"/>
      <c r="PIB11" s="723"/>
      <c r="PIC11" s="723"/>
      <c r="PID11" s="723"/>
      <c r="PIE11" s="723"/>
      <c r="PIF11" s="723"/>
      <c r="PIG11" s="723"/>
      <c r="PIH11" s="723"/>
      <c r="PII11" s="723"/>
      <c r="PIJ11" s="723"/>
      <c r="PIK11" s="723"/>
      <c r="PIL11" s="723"/>
      <c r="PIM11" s="723"/>
      <c r="PIN11" s="723"/>
      <c r="PIO11" s="723"/>
      <c r="PIP11" s="723"/>
      <c r="PIQ11" s="723"/>
      <c r="PIR11" s="723"/>
      <c r="PIS11" s="723"/>
      <c r="PIT11" s="723"/>
      <c r="PIU11" s="723"/>
      <c r="PIV11" s="723"/>
      <c r="PIW11" s="723"/>
      <c r="PIX11" s="723"/>
      <c r="PIY11" s="723"/>
      <c r="PIZ11" s="723"/>
      <c r="PJA11" s="723"/>
      <c r="PJB11" s="723"/>
      <c r="PJC11" s="723"/>
      <c r="PJD11" s="723"/>
      <c r="PJE11" s="723"/>
      <c r="PJF11" s="723"/>
      <c r="PJG11" s="723"/>
      <c r="PJH11" s="723"/>
      <c r="PJI11" s="723"/>
      <c r="PJJ11" s="723"/>
      <c r="PJK11" s="723"/>
      <c r="PJL11" s="723"/>
      <c r="PJM11" s="723"/>
      <c r="PJN11" s="723"/>
      <c r="PJO11" s="723"/>
      <c r="PJP11" s="723"/>
      <c r="PJQ11" s="723"/>
      <c r="PJR11" s="723"/>
      <c r="PJS11" s="723"/>
      <c r="PJT11" s="723"/>
      <c r="PJU11" s="723"/>
      <c r="PJV11" s="723"/>
      <c r="PJW11" s="723"/>
      <c r="PJX11" s="723"/>
      <c r="PJY11" s="723"/>
      <c r="PJZ11" s="723"/>
      <c r="PKA11" s="723"/>
      <c r="PKB11" s="723"/>
      <c r="PKC11" s="723"/>
      <c r="PKD11" s="723"/>
      <c r="PKE11" s="723"/>
      <c r="PKF11" s="723"/>
      <c r="PKG11" s="723"/>
      <c r="PKH11" s="723"/>
      <c r="PKI11" s="723"/>
      <c r="PKJ11" s="723"/>
      <c r="PKK11" s="723"/>
      <c r="PKL11" s="723"/>
      <c r="PKM11" s="723"/>
      <c r="PKN11" s="723"/>
      <c r="PKO11" s="723"/>
      <c r="PKP11" s="723"/>
      <c r="PKQ11" s="723"/>
      <c r="PKR11" s="723"/>
      <c r="PKS11" s="723"/>
      <c r="PKT11" s="723"/>
      <c r="PKU11" s="723"/>
      <c r="PKV11" s="723"/>
      <c r="PKW11" s="723"/>
      <c r="PKX11" s="723"/>
      <c r="PKY11" s="723"/>
      <c r="PKZ11" s="723"/>
      <c r="PLA11" s="723"/>
      <c r="PLB11" s="723"/>
      <c r="PLC11" s="723"/>
      <c r="PLD11" s="723"/>
      <c r="PLE11" s="723"/>
      <c r="PLF11" s="723"/>
      <c r="PLG11" s="723"/>
      <c r="PLH11" s="723"/>
      <c r="PLI11" s="723"/>
      <c r="PLJ11" s="723"/>
      <c r="PLK11" s="723"/>
      <c r="PLL11" s="723"/>
      <c r="PLM11" s="723"/>
      <c r="PLN11" s="723"/>
      <c r="PLO11" s="723"/>
      <c r="PLP11" s="723"/>
      <c r="PLQ11" s="723"/>
      <c r="PLR11" s="723"/>
      <c r="PLS11" s="723"/>
      <c r="PLT11" s="723"/>
      <c r="PLU11" s="723"/>
      <c r="PLV11" s="723"/>
      <c r="PLW11" s="723"/>
      <c r="PLX11" s="723"/>
      <c r="PLY11" s="723"/>
      <c r="PLZ11" s="723"/>
      <c r="PMA11" s="723"/>
      <c r="PMB11" s="723"/>
      <c r="PMC11" s="723"/>
      <c r="PMD11" s="723"/>
      <c r="PME11" s="723"/>
      <c r="PMF11" s="723"/>
      <c r="PMG11" s="723"/>
      <c r="PMH11" s="723"/>
      <c r="PMI11" s="723"/>
      <c r="PMJ11" s="723"/>
      <c r="PMK11" s="723"/>
      <c r="PML11" s="723"/>
      <c r="PMM11" s="723"/>
      <c r="PMN11" s="723"/>
      <c r="PMO11" s="723"/>
      <c r="PMP11" s="723"/>
      <c r="PMQ11" s="723"/>
      <c r="PMR11" s="723"/>
      <c r="PMS11" s="723"/>
      <c r="PMT11" s="723"/>
      <c r="PMU11" s="723"/>
      <c r="PMV11" s="723"/>
      <c r="PMW11" s="723"/>
      <c r="PMX11" s="723"/>
      <c r="PMY11" s="723"/>
      <c r="PMZ11" s="723"/>
      <c r="PNA11" s="723"/>
      <c r="PNB11" s="723"/>
      <c r="PNC11" s="723"/>
      <c r="PND11" s="723"/>
      <c r="PNE11" s="723"/>
      <c r="PNF11" s="723"/>
      <c r="PNG11" s="723"/>
      <c r="PNH11" s="723"/>
      <c r="PNI11" s="723"/>
      <c r="PNJ11" s="723"/>
      <c r="PNK11" s="723"/>
      <c r="PNL11" s="723"/>
      <c r="PNM11" s="723"/>
      <c r="PNN11" s="723"/>
      <c r="PNO11" s="723"/>
      <c r="PNP11" s="723"/>
      <c r="PNQ11" s="723"/>
      <c r="PNR11" s="723"/>
      <c r="PNS11" s="723"/>
      <c r="PNT11" s="723"/>
      <c r="PNU11" s="723"/>
      <c r="PNV11" s="723"/>
      <c r="PNW11" s="723"/>
      <c r="PNX11" s="723"/>
      <c r="PNY11" s="723"/>
      <c r="PNZ11" s="723"/>
      <c r="POA11" s="723"/>
      <c r="POB11" s="723"/>
      <c r="POC11" s="723"/>
      <c r="POD11" s="723"/>
      <c r="POE11" s="723"/>
      <c r="POF11" s="723"/>
      <c r="POG11" s="723"/>
      <c r="POH11" s="723"/>
      <c r="POI11" s="723"/>
      <c r="POJ11" s="723"/>
      <c r="POK11" s="723"/>
      <c r="POL11" s="723"/>
      <c r="POM11" s="723"/>
      <c r="PON11" s="723"/>
      <c r="POO11" s="723"/>
      <c r="POP11" s="723"/>
      <c r="POQ11" s="723"/>
      <c r="POR11" s="723"/>
      <c r="POS11" s="723"/>
      <c r="POT11" s="723"/>
      <c r="POU11" s="723"/>
      <c r="POV11" s="723"/>
      <c r="POW11" s="723"/>
      <c r="POX11" s="723"/>
      <c r="POY11" s="723"/>
      <c r="POZ11" s="723"/>
      <c r="PPA11" s="723"/>
      <c r="PPB11" s="723"/>
      <c r="PPC11" s="723"/>
      <c r="PPD11" s="723"/>
      <c r="PPE11" s="723"/>
      <c r="PPF11" s="723"/>
      <c r="PPG11" s="723"/>
      <c r="PPH11" s="723"/>
      <c r="PPI11" s="723"/>
      <c r="PPJ11" s="723"/>
      <c r="PPK11" s="723"/>
      <c r="PPL11" s="723"/>
      <c r="PPM11" s="723"/>
      <c r="PPN11" s="723"/>
      <c r="PPO11" s="723"/>
      <c r="PPP11" s="723"/>
      <c r="PPQ11" s="723"/>
      <c r="PPR11" s="723"/>
      <c r="PPS11" s="723"/>
      <c r="PPT11" s="723"/>
      <c r="PPU11" s="723"/>
      <c r="PPV11" s="723"/>
      <c r="PPW11" s="723"/>
      <c r="PPX11" s="723"/>
      <c r="PPY11" s="723"/>
      <c r="PPZ11" s="723"/>
      <c r="PQA11" s="723"/>
      <c r="PQB11" s="723"/>
      <c r="PQC11" s="723"/>
      <c r="PQD11" s="723"/>
      <c r="PQE11" s="723"/>
      <c r="PQF11" s="723"/>
      <c r="PQG11" s="723"/>
      <c r="PQH11" s="723"/>
      <c r="PQI11" s="723"/>
      <c r="PQJ11" s="723"/>
      <c r="PQK11" s="723"/>
      <c r="PQL11" s="723"/>
      <c r="PQM11" s="723"/>
      <c r="PQN11" s="723"/>
      <c r="PQO11" s="723"/>
      <c r="PQP11" s="723"/>
      <c r="PQQ11" s="723"/>
      <c r="PQR11" s="723"/>
      <c r="PQS11" s="723"/>
      <c r="PQT11" s="723"/>
      <c r="PQU11" s="723"/>
      <c r="PQV11" s="723"/>
      <c r="PQW11" s="723"/>
      <c r="PQX11" s="723"/>
      <c r="PQY11" s="723"/>
      <c r="PQZ11" s="723"/>
      <c r="PRA11" s="723"/>
      <c r="PRB11" s="723"/>
      <c r="PRC11" s="723"/>
      <c r="PRD11" s="723"/>
      <c r="PRE11" s="723"/>
      <c r="PRF11" s="723"/>
      <c r="PRG11" s="723"/>
      <c r="PRH11" s="723"/>
      <c r="PRI11" s="723"/>
      <c r="PRJ11" s="723"/>
      <c r="PRK11" s="723"/>
      <c r="PRL11" s="723"/>
      <c r="PRM11" s="723"/>
      <c r="PRN11" s="723"/>
      <c r="PRO11" s="723"/>
      <c r="PRP11" s="723"/>
      <c r="PRQ11" s="723"/>
      <c r="PRR11" s="723"/>
      <c r="PRS11" s="723"/>
      <c r="PRT11" s="723"/>
      <c r="PRU11" s="723"/>
      <c r="PRV11" s="723"/>
      <c r="PRW11" s="723"/>
      <c r="PRX11" s="723"/>
      <c r="PRY11" s="723"/>
      <c r="PRZ11" s="723"/>
      <c r="PSA11" s="723"/>
      <c r="PSB11" s="723"/>
      <c r="PSC11" s="723"/>
      <c r="PSD11" s="723"/>
      <c r="PSE11" s="723"/>
      <c r="PSF11" s="723"/>
      <c r="PSG11" s="723"/>
      <c r="PSH11" s="723"/>
      <c r="PSI11" s="723"/>
      <c r="PSJ11" s="723"/>
      <c r="PSK11" s="723"/>
      <c r="PSL11" s="723"/>
      <c r="PSM11" s="723"/>
      <c r="PSN11" s="723"/>
      <c r="PSO11" s="723"/>
      <c r="PSP11" s="723"/>
      <c r="PSQ11" s="723"/>
      <c r="PSR11" s="723"/>
      <c r="PSS11" s="723"/>
      <c r="PST11" s="723"/>
      <c r="PSU11" s="723"/>
      <c r="PSV11" s="723"/>
      <c r="PSW11" s="723"/>
      <c r="PSX11" s="723"/>
      <c r="PSY11" s="723"/>
      <c r="PSZ11" s="723"/>
      <c r="PTA11" s="723"/>
      <c r="PTB11" s="723"/>
      <c r="PTC11" s="723"/>
      <c r="PTD11" s="723"/>
      <c r="PTE11" s="723"/>
      <c r="PTF11" s="723"/>
      <c r="PTG11" s="723"/>
      <c r="PTH11" s="723"/>
      <c r="PTI11" s="723"/>
      <c r="PTJ11" s="723"/>
      <c r="PTK11" s="723"/>
      <c r="PTL11" s="723"/>
      <c r="PTM11" s="723"/>
      <c r="PTN11" s="723"/>
      <c r="PTO11" s="723"/>
      <c r="PTP11" s="723"/>
      <c r="PTQ11" s="723"/>
      <c r="PTR11" s="723"/>
      <c r="PTS11" s="723"/>
      <c r="PTT11" s="723"/>
      <c r="PTU11" s="723"/>
      <c r="PTV11" s="723"/>
      <c r="PTW11" s="723"/>
      <c r="PTX11" s="723"/>
      <c r="PTY11" s="723"/>
      <c r="PTZ11" s="723"/>
      <c r="PUA11" s="723"/>
      <c r="PUB11" s="723"/>
      <c r="PUC11" s="723"/>
      <c r="PUD11" s="723"/>
      <c r="PUE11" s="723"/>
      <c r="PUF11" s="723"/>
      <c r="PUG11" s="723"/>
      <c r="PUH11" s="723"/>
      <c r="PUI11" s="723"/>
      <c r="PUJ11" s="723"/>
      <c r="PUK11" s="723"/>
      <c r="PUL11" s="723"/>
      <c r="PUM11" s="723"/>
      <c r="PUN11" s="723"/>
      <c r="PUO11" s="723"/>
      <c r="PUP11" s="723"/>
      <c r="PUQ11" s="723"/>
      <c r="PUR11" s="723"/>
      <c r="PUS11" s="723"/>
      <c r="PUT11" s="723"/>
      <c r="PUU11" s="723"/>
      <c r="PUV11" s="723"/>
      <c r="PUW11" s="723"/>
      <c r="PUX11" s="723"/>
      <c r="PUY11" s="723"/>
      <c r="PUZ11" s="723"/>
      <c r="PVA11" s="723"/>
      <c r="PVB11" s="723"/>
      <c r="PVC11" s="723"/>
      <c r="PVD11" s="723"/>
      <c r="PVE11" s="723"/>
      <c r="PVF11" s="723"/>
      <c r="PVG11" s="723"/>
      <c r="PVH11" s="723"/>
      <c r="PVI11" s="723"/>
      <c r="PVJ11" s="723"/>
      <c r="PVK11" s="723"/>
      <c r="PVL11" s="723"/>
      <c r="PVM11" s="723"/>
      <c r="PVN11" s="723"/>
      <c r="PVO11" s="723"/>
      <c r="PVP11" s="723"/>
      <c r="PVQ11" s="723"/>
      <c r="PVR11" s="723"/>
      <c r="PVS11" s="723"/>
      <c r="PVT11" s="723"/>
      <c r="PVU11" s="723"/>
      <c r="PVV11" s="723"/>
      <c r="PVW11" s="723"/>
      <c r="PVX11" s="723"/>
      <c r="PVY11" s="723"/>
      <c r="PVZ11" s="723"/>
      <c r="PWA11" s="723"/>
      <c r="PWB11" s="723"/>
      <c r="PWC11" s="723"/>
      <c r="PWD11" s="723"/>
      <c r="PWE11" s="723"/>
      <c r="PWF11" s="723"/>
      <c r="PWG11" s="723"/>
      <c r="PWH11" s="723"/>
      <c r="PWI11" s="723"/>
      <c r="PWJ11" s="723"/>
      <c r="PWK11" s="723"/>
      <c r="PWL11" s="723"/>
      <c r="PWM11" s="723"/>
      <c r="PWN11" s="723"/>
      <c r="PWO11" s="723"/>
      <c r="PWP11" s="723"/>
      <c r="PWQ11" s="723"/>
      <c r="PWR11" s="723"/>
      <c r="PWS11" s="723"/>
      <c r="PWT11" s="723"/>
      <c r="PWU11" s="723"/>
      <c r="PWV11" s="723"/>
      <c r="PWW11" s="723"/>
      <c r="PWX11" s="723"/>
      <c r="PWY11" s="723"/>
      <c r="PWZ11" s="723"/>
      <c r="PXA11" s="723"/>
      <c r="PXB11" s="723"/>
      <c r="PXC11" s="723"/>
      <c r="PXD11" s="723"/>
      <c r="PXE11" s="723"/>
      <c r="PXF11" s="723"/>
      <c r="PXG11" s="723"/>
      <c r="PXH11" s="723"/>
      <c r="PXI11" s="723"/>
      <c r="PXJ11" s="723"/>
      <c r="PXK11" s="723"/>
      <c r="PXL11" s="723"/>
      <c r="PXM11" s="723"/>
      <c r="PXN11" s="723"/>
      <c r="PXO11" s="723"/>
      <c r="PXP11" s="723"/>
      <c r="PXQ11" s="723"/>
      <c r="PXR11" s="723"/>
      <c r="PXS11" s="723"/>
      <c r="PXT11" s="723"/>
      <c r="PXU11" s="723"/>
      <c r="PXV11" s="723"/>
      <c r="PXW11" s="723"/>
      <c r="PXX11" s="723"/>
      <c r="PXY11" s="723"/>
      <c r="PXZ11" s="723"/>
      <c r="PYA11" s="723"/>
      <c r="PYB11" s="723"/>
      <c r="PYC11" s="723"/>
      <c r="PYD11" s="723"/>
      <c r="PYE11" s="723"/>
      <c r="PYF11" s="723"/>
      <c r="PYG11" s="723"/>
      <c r="PYH11" s="723"/>
      <c r="PYI11" s="723"/>
      <c r="PYJ11" s="723"/>
      <c r="PYK11" s="723"/>
      <c r="PYL11" s="723"/>
      <c r="PYM11" s="723"/>
      <c r="PYN11" s="723"/>
      <c r="PYO11" s="723"/>
      <c r="PYP11" s="723"/>
      <c r="PYQ11" s="723"/>
      <c r="PYR11" s="723"/>
      <c r="PYS11" s="723"/>
      <c r="PYT11" s="723"/>
      <c r="PYU11" s="723"/>
      <c r="PYV11" s="723"/>
      <c r="PYW11" s="723"/>
      <c r="PYX11" s="723"/>
      <c r="PYY11" s="723"/>
      <c r="PYZ11" s="723"/>
      <c r="PZA11" s="723"/>
      <c r="PZB11" s="723"/>
      <c r="PZC11" s="723"/>
      <c r="PZD11" s="723"/>
      <c r="PZE11" s="723"/>
      <c r="PZF11" s="723"/>
      <c r="PZG11" s="723"/>
      <c r="PZH11" s="723"/>
      <c r="PZI11" s="723"/>
      <c r="PZJ11" s="723"/>
      <c r="PZK11" s="723"/>
      <c r="PZL11" s="723"/>
      <c r="PZM11" s="723"/>
      <c r="PZN11" s="723"/>
      <c r="PZO11" s="723"/>
      <c r="PZP11" s="723"/>
      <c r="PZQ11" s="723"/>
      <c r="PZR11" s="723"/>
      <c r="PZS11" s="723"/>
      <c r="PZT11" s="723"/>
      <c r="PZU11" s="723"/>
      <c r="PZV11" s="723"/>
      <c r="PZW11" s="723"/>
      <c r="PZX11" s="723"/>
      <c r="PZY11" s="723"/>
      <c r="PZZ11" s="723"/>
      <c r="QAA11" s="723"/>
      <c r="QAB11" s="723"/>
      <c r="QAC11" s="723"/>
      <c r="QAD11" s="723"/>
      <c r="QAE11" s="723"/>
      <c r="QAF11" s="723"/>
      <c r="QAG11" s="723"/>
      <c r="QAH11" s="723"/>
      <c r="QAI11" s="723"/>
      <c r="QAJ11" s="723"/>
      <c r="QAK11" s="723"/>
      <c r="QAL11" s="723"/>
      <c r="QAM11" s="723"/>
      <c r="QAN11" s="723"/>
      <c r="QAO11" s="723"/>
      <c r="QAP11" s="723"/>
      <c r="QAQ11" s="723"/>
      <c r="QAR11" s="723"/>
      <c r="QAS11" s="723"/>
      <c r="QAT11" s="723"/>
      <c r="QAU11" s="723"/>
      <c r="QAV11" s="723"/>
      <c r="QAW11" s="723"/>
      <c r="QAX11" s="723"/>
      <c r="QAY11" s="723"/>
      <c r="QAZ11" s="723"/>
      <c r="QBA11" s="723"/>
      <c r="QBB11" s="723"/>
      <c r="QBC11" s="723"/>
      <c r="QBD11" s="723"/>
      <c r="QBE11" s="723"/>
      <c r="QBF11" s="723"/>
      <c r="QBG11" s="723"/>
      <c r="QBH11" s="723"/>
      <c r="QBI11" s="723"/>
      <c r="QBJ11" s="723"/>
      <c r="QBK11" s="723"/>
      <c r="QBL11" s="723"/>
      <c r="QBM11" s="723"/>
      <c r="QBN11" s="723"/>
      <c r="QBO11" s="723"/>
      <c r="QBP11" s="723"/>
      <c r="QBQ11" s="723"/>
      <c r="QBR11" s="723"/>
      <c r="QBS11" s="723"/>
      <c r="QBT11" s="723"/>
      <c r="QBU11" s="723"/>
      <c r="QBV11" s="723"/>
      <c r="QBW11" s="723"/>
      <c r="QBX11" s="723"/>
      <c r="QBY11" s="723"/>
      <c r="QBZ11" s="723"/>
      <c r="QCA11" s="723"/>
      <c r="QCB11" s="723"/>
      <c r="QCC11" s="723"/>
      <c r="QCD11" s="723"/>
      <c r="QCE11" s="723"/>
      <c r="QCF11" s="723"/>
      <c r="QCG11" s="723"/>
      <c r="QCH11" s="723"/>
      <c r="QCI11" s="723"/>
      <c r="QCJ11" s="723"/>
      <c r="QCK11" s="723"/>
      <c r="QCL11" s="723"/>
      <c r="QCM11" s="723"/>
      <c r="QCN11" s="723"/>
      <c r="QCO11" s="723"/>
      <c r="QCP11" s="723"/>
      <c r="QCQ11" s="723"/>
      <c r="QCR11" s="723"/>
      <c r="QCS11" s="723"/>
      <c r="QCT11" s="723"/>
      <c r="QCU11" s="723"/>
      <c r="QCV11" s="723"/>
      <c r="QCW11" s="723"/>
      <c r="QCX11" s="723"/>
      <c r="QCY11" s="723"/>
      <c r="QCZ11" s="723"/>
      <c r="QDA11" s="723"/>
      <c r="QDB11" s="723"/>
      <c r="QDC11" s="723"/>
      <c r="QDD11" s="723"/>
      <c r="QDE11" s="723"/>
      <c r="QDF11" s="723"/>
      <c r="QDG11" s="723"/>
      <c r="QDH11" s="723"/>
      <c r="QDI11" s="723"/>
      <c r="QDJ11" s="723"/>
      <c r="QDK11" s="723"/>
      <c r="QDL11" s="723"/>
      <c r="QDM11" s="723"/>
      <c r="QDN11" s="723"/>
      <c r="QDO11" s="723"/>
      <c r="QDP11" s="723"/>
      <c r="QDQ11" s="723"/>
      <c r="QDR11" s="723"/>
      <c r="QDS11" s="723"/>
      <c r="QDT11" s="723"/>
      <c r="QDU11" s="723"/>
      <c r="QDV11" s="723"/>
      <c r="QDW11" s="723"/>
      <c r="QDX11" s="723"/>
      <c r="QDY11" s="723"/>
      <c r="QDZ11" s="723"/>
      <c r="QEA11" s="723"/>
      <c r="QEB11" s="723"/>
      <c r="QEC11" s="723"/>
      <c r="QED11" s="723"/>
      <c r="QEE11" s="723"/>
      <c r="QEF11" s="723"/>
      <c r="QEG11" s="723"/>
      <c r="QEH11" s="723"/>
      <c r="QEI11" s="723"/>
      <c r="QEJ11" s="723"/>
      <c r="QEK11" s="723"/>
      <c r="QEL11" s="723"/>
      <c r="QEM11" s="723"/>
      <c r="QEN11" s="723"/>
      <c r="QEO11" s="723"/>
      <c r="QEP11" s="723"/>
      <c r="QEQ11" s="723"/>
      <c r="QER11" s="723"/>
      <c r="QES11" s="723"/>
      <c r="QET11" s="723"/>
      <c r="QEU11" s="723"/>
      <c r="QEV11" s="723"/>
      <c r="QEW11" s="723"/>
      <c r="QEX11" s="723"/>
      <c r="QEY11" s="723"/>
      <c r="QEZ11" s="723"/>
      <c r="QFA11" s="723"/>
      <c r="QFB11" s="723"/>
      <c r="QFC11" s="723"/>
      <c r="QFD11" s="723"/>
      <c r="QFE11" s="723"/>
      <c r="QFF11" s="723"/>
      <c r="QFG11" s="723"/>
      <c r="QFH11" s="723"/>
      <c r="QFI11" s="723"/>
      <c r="QFJ11" s="723"/>
      <c r="QFK11" s="723"/>
      <c r="QFL11" s="723"/>
      <c r="QFM11" s="723"/>
      <c r="QFN11" s="723"/>
      <c r="QFO11" s="723"/>
      <c r="QFP11" s="723"/>
      <c r="QFQ11" s="723"/>
      <c r="QFR11" s="723"/>
      <c r="QFS11" s="723"/>
      <c r="QFT11" s="723"/>
      <c r="QFU11" s="723"/>
      <c r="QFV11" s="723"/>
      <c r="QFW11" s="723"/>
      <c r="QFX11" s="723"/>
      <c r="QFY11" s="723"/>
      <c r="QFZ11" s="723"/>
      <c r="QGA11" s="723"/>
      <c r="QGB11" s="723"/>
      <c r="QGC11" s="723"/>
      <c r="QGD11" s="723"/>
      <c r="QGE11" s="723"/>
      <c r="QGF11" s="723"/>
      <c r="QGG11" s="723"/>
      <c r="QGH11" s="723"/>
      <c r="QGI11" s="723"/>
      <c r="QGJ11" s="723"/>
      <c r="QGK11" s="723"/>
      <c r="QGL11" s="723"/>
      <c r="QGM11" s="723"/>
      <c r="QGN11" s="723"/>
      <c r="QGO11" s="723"/>
      <c r="QGP11" s="723"/>
      <c r="QGQ11" s="723"/>
      <c r="QGR11" s="723"/>
      <c r="QGS11" s="723"/>
      <c r="QGT11" s="723"/>
      <c r="QGU11" s="723"/>
      <c r="QGV11" s="723"/>
      <c r="QGW11" s="723"/>
      <c r="QGX11" s="723"/>
      <c r="QGY11" s="723"/>
      <c r="QGZ11" s="723"/>
      <c r="QHA11" s="723"/>
      <c r="QHB11" s="723"/>
      <c r="QHC11" s="723"/>
      <c r="QHD11" s="723"/>
      <c r="QHE11" s="723"/>
      <c r="QHF11" s="723"/>
      <c r="QHG11" s="723"/>
      <c r="QHH11" s="723"/>
      <c r="QHI11" s="723"/>
      <c r="QHJ11" s="723"/>
      <c r="QHK11" s="723"/>
      <c r="QHL11" s="723"/>
      <c r="QHM11" s="723"/>
      <c r="QHN11" s="723"/>
      <c r="QHO11" s="723"/>
      <c r="QHP11" s="723"/>
      <c r="QHQ11" s="723"/>
      <c r="QHR11" s="723"/>
      <c r="QHS11" s="723"/>
      <c r="QHT11" s="723"/>
      <c r="QHU11" s="723"/>
      <c r="QHV11" s="723"/>
      <c r="QHW11" s="723"/>
      <c r="QHX11" s="723"/>
      <c r="QHY11" s="723"/>
      <c r="QHZ11" s="723"/>
      <c r="QIA11" s="723"/>
      <c r="QIB11" s="723"/>
      <c r="QIC11" s="723"/>
      <c r="QID11" s="723"/>
      <c r="QIE11" s="723"/>
      <c r="QIF11" s="723"/>
      <c r="QIG11" s="723"/>
      <c r="QIH11" s="723"/>
      <c r="QII11" s="723"/>
      <c r="QIJ11" s="723"/>
      <c r="QIK11" s="723"/>
      <c r="QIL11" s="723"/>
      <c r="QIM11" s="723"/>
      <c r="QIN11" s="723"/>
      <c r="QIO11" s="723"/>
      <c r="QIP11" s="723"/>
      <c r="QIQ11" s="723"/>
      <c r="QIR11" s="723"/>
      <c r="QIS11" s="723"/>
      <c r="QIT11" s="723"/>
      <c r="QIU11" s="723"/>
      <c r="QIV11" s="723"/>
      <c r="QIW11" s="723"/>
      <c r="QIX11" s="723"/>
      <c r="QIY11" s="723"/>
      <c r="QIZ11" s="723"/>
      <c r="QJA11" s="723"/>
      <c r="QJB11" s="723"/>
      <c r="QJC11" s="723"/>
      <c r="QJD11" s="723"/>
      <c r="QJE11" s="723"/>
      <c r="QJF11" s="723"/>
      <c r="QJG11" s="723"/>
      <c r="QJH11" s="723"/>
      <c r="QJI11" s="723"/>
      <c r="QJJ11" s="723"/>
      <c r="QJK11" s="723"/>
      <c r="QJL11" s="723"/>
      <c r="QJM11" s="723"/>
      <c r="QJN11" s="723"/>
      <c r="QJO11" s="723"/>
      <c r="QJP11" s="723"/>
      <c r="QJQ11" s="723"/>
      <c r="QJR11" s="723"/>
      <c r="QJS11" s="723"/>
      <c r="QJT11" s="723"/>
      <c r="QJU11" s="723"/>
      <c r="QJV11" s="723"/>
      <c r="QJW11" s="723"/>
      <c r="QJX11" s="723"/>
      <c r="QJY11" s="723"/>
      <c r="QJZ11" s="723"/>
      <c r="QKA11" s="723"/>
      <c r="QKB11" s="723"/>
      <c r="QKC11" s="723"/>
      <c r="QKD11" s="723"/>
      <c r="QKE11" s="723"/>
      <c r="QKF11" s="723"/>
      <c r="QKG11" s="723"/>
      <c r="QKH11" s="723"/>
      <c r="QKI11" s="723"/>
      <c r="QKJ11" s="723"/>
      <c r="QKK11" s="723"/>
      <c r="QKL11" s="723"/>
      <c r="QKM11" s="723"/>
      <c r="QKN11" s="723"/>
      <c r="QKO11" s="723"/>
      <c r="QKP11" s="723"/>
      <c r="QKQ11" s="723"/>
      <c r="QKR11" s="723"/>
      <c r="QKS11" s="723"/>
      <c r="QKT11" s="723"/>
      <c r="QKU11" s="723"/>
      <c r="QKV11" s="723"/>
      <c r="QKW11" s="723"/>
      <c r="QKX11" s="723"/>
      <c r="QKY11" s="723"/>
      <c r="QKZ11" s="723"/>
      <c r="QLA11" s="723"/>
      <c r="QLB11" s="723"/>
      <c r="QLC11" s="723"/>
      <c r="QLD11" s="723"/>
      <c r="QLE11" s="723"/>
      <c r="QLF11" s="723"/>
      <c r="QLG11" s="723"/>
      <c r="QLH11" s="723"/>
      <c r="QLI11" s="723"/>
      <c r="QLJ11" s="723"/>
      <c r="QLK11" s="723"/>
      <c r="QLL11" s="723"/>
      <c r="QLM11" s="723"/>
      <c r="QLN11" s="723"/>
      <c r="QLO11" s="723"/>
      <c r="QLP11" s="723"/>
      <c r="QLQ11" s="723"/>
      <c r="QLR11" s="723"/>
      <c r="QLS11" s="723"/>
      <c r="QLT11" s="723"/>
      <c r="QLU11" s="723"/>
      <c r="QLV11" s="723"/>
      <c r="QLW11" s="723"/>
      <c r="QLX11" s="723"/>
      <c r="QLY11" s="723"/>
      <c r="QLZ11" s="723"/>
      <c r="QMA11" s="723"/>
      <c r="QMB11" s="723"/>
      <c r="QMC11" s="723"/>
      <c r="QMD11" s="723"/>
      <c r="QME11" s="723"/>
      <c r="QMF11" s="723"/>
      <c r="QMG11" s="723"/>
      <c r="QMH11" s="723"/>
      <c r="QMI11" s="723"/>
      <c r="QMJ11" s="723"/>
      <c r="QMK11" s="723"/>
      <c r="QML11" s="723"/>
      <c r="QMM11" s="723"/>
      <c r="QMN11" s="723"/>
      <c r="QMO11" s="723"/>
      <c r="QMP11" s="723"/>
      <c r="QMQ11" s="723"/>
      <c r="QMR11" s="723"/>
      <c r="QMS11" s="723"/>
      <c r="QMT11" s="723"/>
      <c r="QMU11" s="723"/>
      <c r="QMV11" s="723"/>
      <c r="QMW11" s="723"/>
      <c r="QMX11" s="723"/>
      <c r="QMY11" s="723"/>
      <c r="QMZ11" s="723"/>
      <c r="QNA11" s="723"/>
      <c r="QNB11" s="723"/>
      <c r="QNC11" s="723"/>
      <c r="QND11" s="723"/>
      <c r="QNE11" s="723"/>
      <c r="QNF11" s="723"/>
      <c r="QNG11" s="723"/>
      <c r="QNH11" s="723"/>
      <c r="QNI11" s="723"/>
      <c r="QNJ11" s="723"/>
      <c r="QNK11" s="723"/>
      <c r="QNL11" s="723"/>
      <c r="QNM11" s="723"/>
      <c r="QNN11" s="723"/>
      <c r="QNO11" s="723"/>
      <c r="QNP11" s="723"/>
      <c r="QNQ11" s="723"/>
      <c r="QNR11" s="723"/>
      <c r="QNS11" s="723"/>
      <c r="QNT11" s="723"/>
      <c r="QNU11" s="723"/>
      <c r="QNV11" s="723"/>
      <c r="QNW11" s="723"/>
      <c r="QNX11" s="723"/>
      <c r="QNY11" s="723"/>
      <c r="QNZ11" s="723"/>
      <c r="QOA11" s="723"/>
      <c r="QOB11" s="723"/>
      <c r="QOC11" s="723"/>
      <c r="QOD11" s="723"/>
      <c r="QOE11" s="723"/>
      <c r="QOF11" s="723"/>
      <c r="QOG11" s="723"/>
      <c r="QOH11" s="723"/>
      <c r="QOI11" s="723"/>
      <c r="QOJ11" s="723"/>
      <c r="QOK11" s="723"/>
      <c r="QOL11" s="723"/>
      <c r="QOM11" s="723"/>
      <c r="QON11" s="723"/>
      <c r="QOO11" s="723"/>
      <c r="QOP11" s="723"/>
      <c r="QOQ11" s="723"/>
      <c r="QOR11" s="723"/>
      <c r="QOS11" s="723"/>
      <c r="QOT11" s="723"/>
      <c r="QOU11" s="723"/>
      <c r="QOV11" s="723"/>
      <c r="QOW11" s="723"/>
      <c r="QOX11" s="723"/>
      <c r="QOY11" s="723"/>
      <c r="QOZ11" s="723"/>
      <c r="QPA11" s="723"/>
      <c r="QPB11" s="723"/>
      <c r="QPC11" s="723"/>
      <c r="QPD11" s="723"/>
      <c r="QPE11" s="723"/>
      <c r="QPF11" s="723"/>
      <c r="QPG11" s="723"/>
      <c r="QPH11" s="723"/>
      <c r="QPI11" s="723"/>
      <c r="QPJ11" s="723"/>
      <c r="QPK11" s="723"/>
      <c r="QPL11" s="723"/>
      <c r="QPM11" s="723"/>
      <c r="QPN11" s="723"/>
      <c r="QPO11" s="723"/>
      <c r="QPP11" s="723"/>
      <c r="QPQ11" s="723"/>
      <c r="QPR11" s="723"/>
      <c r="QPS11" s="723"/>
      <c r="QPT11" s="723"/>
      <c r="QPU11" s="723"/>
      <c r="QPV11" s="723"/>
      <c r="QPW11" s="723"/>
      <c r="QPX11" s="723"/>
      <c r="QPY11" s="723"/>
      <c r="QPZ11" s="723"/>
      <c r="QQA11" s="723"/>
      <c r="QQB11" s="723"/>
      <c r="QQC11" s="723"/>
      <c r="QQD11" s="723"/>
      <c r="QQE11" s="723"/>
      <c r="QQF11" s="723"/>
      <c r="QQG11" s="723"/>
      <c r="QQH11" s="723"/>
      <c r="QQI11" s="723"/>
      <c r="QQJ11" s="723"/>
      <c r="QQK11" s="723"/>
      <c r="QQL11" s="723"/>
      <c r="QQM11" s="723"/>
      <c r="QQN11" s="723"/>
      <c r="QQO11" s="723"/>
      <c r="QQP11" s="723"/>
      <c r="QQQ11" s="723"/>
      <c r="QQR11" s="723"/>
      <c r="QQS11" s="723"/>
      <c r="QQT11" s="723"/>
      <c r="QQU11" s="723"/>
      <c r="QQV11" s="723"/>
      <c r="QQW11" s="723"/>
      <c r="QQX11" s="723"/>
      <c r="QQY11" s="723"/>
      <c r="QQZ11" s="723"/>
      <c r="QRA11" s="723"/>
      <c r="QRB11" s="723"/>
      <c r="QRC11" s="723"/>
      <c r="QRD11" s="723"/>
      <c r="QRE11" s="723"/>
      <c r="QRF11" s="723"/>
      <c r="QRG11" s="723"/>
      <c r="QRH11" s="723"/>
      <c r="QRI11" s="723"/>
      <c r="QRJ11" s="723"/>
      <c r="QRK11" s="723"/>
      <c r="QRL11" s="723"/>
      <c r="QRM11" s="723"/>
      <c r="QRN11" s="723"/>
      <c r="QRO11" s="723"/>
      <c r="QRP11" s="723"/>
      <c r="QRQ11" s="723"/>
      <c r="QRR11" s="723"/>
      <c r="QRS11" s="723"/>
      <c r="QRT11" s="723"/>
      <c r="QRU11" s="723"/>
      <c r="QRV11" s="723"/>
      <c r="QRW11" s="723"/>
      <c r="QRX11" s="723"/>
      <c r="QRY11" s="723"/>
      <c r="QRZ11" s="723"/>
      <c r="QSA11" s="723"/>
      <c r="QSB11" s="723"/>
      <c r="QSC11" s="723"/>
      <c r="QSD11" s="723"/>
      <c r="QSE11" s="723"/>
      <c r="QSF11" s="723"/>
      <c r="QSG11" s="723"/>
      <c r="QSH11" s="723"/>
      <c r="QSI11" s="723"/>
      <c r="QSJ11" s="723"/>
      <c r="QSK11" s="723"/>
      <c r="QSL11" s="723"/>
      <c r="QSM11" s="723"/>
      <c r="QSN11" s="723"/>
      <c r="QSO11" s="723"/>
      <c r="QSP11" s="723"/>
      <c r="QSQ11" s="723"/>
      <c r="QSR11" s="723"/>
      <c r="QSS11" s="723"/>
      <c r="QST11" s="723"/>
      <c r="QSU11" s="723"/>
      <c r="QSV11" s="723"/>
      <c r="QSW11" s="723"/>
      <c r="QSX11" s="723"/>
      <c r="QSY11" s="723"/>
      <c r="QSZ11" s="723"/>
      <c r="QTA11" s="723"/>
      <c r="QTB11" s="723"/>
      <c r="QTC11" s="723"/>
      <c r="QTD11" s="723"/>
      <c r="QTE11" s="723"/>
      <c r="QTF11" s="723"/>
      <c r="QTG11" s="723"/>
      <c r="QTH11" s="723"/>
      <c r="QTI11" s="723"/>
      <c r="QTJ11" s="723"/>
      <c r="QTK11" s="723"/>
      <c r="QTL11" s="723"/>
      <c r="QTM11" s="723"/>
      <c r="QTN11" s="723"/>
      <c r="QTO11" s="723"/>
      <c r="QTP11" s="723"/>
      <c r="QTQ11" s="723"/>
      <c r="QTR11" s="723"/>
      <c r="QTS11" s="723"/>
      <c r="QTT11" s="723"/>
      <c r="QTU11" s="723"/>
      <c r="QTV11" s="723"/>
      <c r="QTW11" s="723"/>
      <c r="QTX11" s="723"/>
      <c r="QTY11" s="723"/>
      <c r="QTZ11" s="723"/>
      <c r="QUA11" s="723"/>
      <c r="QUB11" s="723"/>
      <c r="QUC11" s="723"/>
      <c r="QUD11" s="723"/>
      <c r="QUE11" s="723"/>
      <c r="QUF11" s="723"/>
      <c r="QUG11" s="723"/>
      <c r="QUH11" s="723"/>
      <c r="QUI11" s="723"/>
      <c r="QUJ11" s="723"/>
      <c r="QUK11" s="723"/>
      <c r="QUL11" s="723"/>
      <c r="QUM11" s="723"/>
      <c r="QUN11" s="723"/>
      <c r="QUO11" s="723"/>
      <c r="QUP11" s="723"/>
      <c r="QUQ11" s="723"/>
      <c r="QUR11" s="723"/>
      <c r="QUS11" s="723"/>
      <c r="QUT11" s="723"/>
      <c r="QUU11" s="723"/>
      <c r="QUV11" s="723"/>
      <c r="QUW11" s="723"/>
      <c r="QUX11" s="723"/>
      <c r="QUY11" s="723"/>
      <c r="QUZ11" s="723"/>
      <c r="QVA11" s="723"/>
      <c r="QVB11" s="723"/>
      <c r="QVC11" s="723"/>
      <c r="QVD11" s="723"/>
      <c r="QVE11" s="723"/>
      <c r="QVF11" s="723"/>
      <c r="QVG11" s="723"/>
      <c r="QVH11" s="723"/>
      <c r="QVI11" s="723"/>
      <c r="QVJ11" s="723"/>
      <c r="QVK11" s="723"/>
      <c r="QVL11" s="723"/>
      <c r="QVM11" s="723"/>
      <c r="QVN11" s="723"/>
      <c r="QVO11" s="723"/>
      <c r="QVP11" s="723"/>
      <c r="QVQ11" s="723"/>
      <c r="QVR11" s="723"/>
      <c r="QVS11" s="723"/>
      <c r="QVT11" s="723"/>
      <c r="QVU11" s="723"/>
      <c r="QVV11" s="723"/>
      <c r="QVW11" s="723"/>
      <c r="QVX11" s="723"/>
      <c r="QVY11" s="723"/>
      <c r="QVZ11" s="723"/>
      <c r="QWA11" s="723"/>
      <c r="QWB11" s="723"/>
      <c r="QWC11" s="723"/>
      <c r="QWD11" s="723"/>
      <c r="QWE11" s="723"/>
      <c r="QWF11" s="723"/>
      <c r="QWG11" s="723"/>
      <c r="QWH11" s="723"/>
      <c r="QWI11" s="723"/>
      <c r="QWJ11" s="723"/>
      <c r="QWK11" s="723"/>
      <c r="QWL11" s="723"/>
      <c r="QWM11" s="723"/>
      <c r="QWN11" s="723"/>
      <c r="QWO11" s="723"/>
      <c r="QWP11" s="723"/>
      <c r="QWQ11" s="723"/>
      <c r="QWR11" s="723"/>
      <c r="QWS11" s="723"/>
      <c r="QWT11" s="723"/>
      <c r="QWU11" s="723"/>
      <c r="QWV11" s="723"/>
      <c r="QWW11" s="723"/>
      <c r="QWX11" s="723"/>
      <c r="QWY11" s="723"/>
      <c r="QWZ11" s="723"/>
      <c r="QXA11" s="723"/>
      <c r="QXB11" s="723"/>
      <c r="QXC11" s="723"/>
      <c r="QXD11" s="723"/>
      <c r="QXE11" s="723"/>
      <c r="QXF11" s="723"/>
      <c r="QXG11" s="723"/>
      <c r="QXH11" s="723"/>
      <c r="QXI11" s="723"/>
      <c r="QXJ11" s="723"/>
      <c r="QXK11" s="723"/>
      <c r="QXL11" s="723"/>
      <c r="QXM11" s="723"/>
      <c r="QXN11" s="723"/>
      <c r="QXO11" s="723"/>
      <c r="QXP11" s="723"/>
      <c r="QXQ11" s="723"/>
      <c r="QXR11" s="723"/>
      <c r="QXS11" s="723"/>
      <c r="QXT11" s="723"/>
      <c r="QXU11" s="723"/>
      <c r="QXV11" s="723"/>
      <c r="QXW11" s="723"/>
      <c r="QXX11" s="723"/>
      <c r="QXY11" s="723"/>
      <c r="QXZ11" s="723"/>
      <c r="QYA11" s="723"/>
      <c r="QYB11" s="723"/>
      <c r="QYC11" s="723"/>
      <c r="QYD11" s="723"/>
      <c r="QYE11" s="723"/>
      <c r="QYF11" s="723"/>
      <c r="QYG11" s="723"/>
      <c r="QYH11" s="723"/>
      <c r="QYI11" s="723"/>
      <c r="QYJ11" s="723"/>
      <c r="QYK11" s="723"/>
      <c r="QYL11" s="723"/>
      <c r="QYM11" s="723"/>
      <c r="QYN11" s="723"/>
      <c r="QYO11" s="723"/>
      <c r="QYP11" s="723"/>
      <c r="QYQ11" s="723"/>
      <c r="QYR11" s="723"/>
      <c r="QYS11" s="723"/>
      <c r="QYT11" s="723"/>
      <c r="QYU11" s="723"/>
      <c r="QYV11" s="723"/>
      <c r="QYW11" s="723"/>
      <c r="QYX11" s="723"/>
      <c r="QYY11" s="723"/>
      <c r="QYZ11" s="723"/>
      <c r="QZA11" s="723"/>
      <c r="QZB11" s="723"/>
      <c r="QZC11" s="723"/>
      <c r="QZD11" s="723"/>
      <c r="QZE11" s="723"/>
      <c r="QZF11" s="723"/>
      <c r="QZG11" s="723"/>
      <c r="QZH11" s="723"/>
      <c r="QZI11" s="723"/>
      <c r="QZJ11" s="723"/>
      <c r="QZK11" s="723"/>
      <c r="QZL11" s="723"/>
      <c r="QZM11" s="723"/>
      <c r="QZN11" s="723"/>
      <c r="QZO11" s="723"/>
      <c r="QZP11" s="723"/>
      <c r="QZQ11" s="723"/>
      <c r="QZR11" s="723"/>
      <c r="QZS11" s="723"/>
      <c r="QZT11" s="723"/>
      <c r="QZU11" s="723"/>
      <c r="QZV11" s="723"/>
      <c r="QZW11" s="723"/>
      <c r="QZX11" s="723"/>
      <c r="QZY11" s="723"/>
      <c r="QZZ11" s="723"/>
      <c r="RAA11" s="723"/>
      <c r="RAB11" s="723"/>
      <c r="RAC11" s="723"/>
      <c r="RAD11" s="723"/>
      <c r="RAE11" s="723"/>
      <c r="RAF11" s="723"/>
      <c r="RAG11" s="723"/>
      <c r="RAH11" s="723"/>
      <c r="RAI11" s="723"/>
      <c r="RAJ11" s="723"/>
      <c r="RAK11" s="723"/>
      <c r="RAL11" s="723"/>
      <c r="RAM11" s="723"/>
      <c r="RAN11" s="723"/>
      <c r="RAO11" s="723"/>
      <c r="RAP11" s="723"/>
      <c r="RAQ11" s="723"/>
      <c r="RAR11" s="723"/>
      <c r="RAS11" s="723"/>
      <c r="RAT11" s="723"/>
      <c r="RAU11" s="723"/>
      <c r="RAV11" s="723"/>
      <c r="RAW11" s="723"/>
      <c r="RAX11" s="723"/>
      <c r="RAY11" s="723"/>
      <c r="RAZ11" s="723"/>
      <c r="RBA11" s="723"/>
      <c r="RBB11" s="723"/>
      <c r="RBC11" s="723"/>
      <c r="RBD11" s="723"/>
      <c r="RBE11" s="723"/>
      <c r="RBF11" s="723"/>
      <c r="RBG11" s="723"/>
      <c r="RBH11" s="723"/>
      <c r="RBI11" s="723"/>
      <c r="RBJ11" s="723"/>
      <c r="RBK11" s="723"/>
      <c r="RBL11" s="723"/>
      <c r="RBM11" s="723"/>
      <c r="RBN11" s="723"/>
      <c r="RBO11" s="723"/>
      <c r="RBP11" s="723"/>
      <c r="RBQ11" s="723"/>
      <c r="RBR11" s="723"/>
      <c r="RBS11" s="723"/>
      <c r="RBT11" s="723"/>
      <c r="RBU11" s="723"/>
      <c r="RBV11" s="723"/>
      <c r="RBW11" s="723"/>
      <c r="RBX11" s="723"/>
      <c r="RBY11" s="723"/>
      <c r="RBZ11" s="723"/>
      <c r="RCA11" s="723"/>
      <c r="RCB11" s="723"/>
      <c r="RCC11" s="723"/>
      <c r="RCD11" s="723"/>
      <c r="RCE11" s="723"/>
      <c r="RCF11" s="723"/>
      <c r="RCG11" s="723"/>
      <c r="RCH11" s="723"/>
      <c r="RCI11" s="723"/>
      <c r="RCJ11" s="723"/>
      <c r="RCK11" s="723"/>
      <c r="RCL11" s="723"/>
      <c r="RCM11" s="723"/>
      <c r="RCN11" s="723"/>
      <c r="RCO11" s="723"/>
      <c r="RCP11" s="723"/>
      <c r="RCQ11" s="723"/>
      <c r="RCR11" s="723"/>
      <c r="RCS11" s="723"/>
      <c r="RCT11" s="723"/>
      <c r="RCU11" s="723"/>
      <c r="RCV11" s="723"/>
      <c r="RCW11" s="723"/>
      <c r="RCX11" s="723"/>
      <c r="RCY11" s="723"/>
      <c r="RCZ11" s="723"/>
      <c r="RDA11" s="723"/>
      <c r="RDB11" s="723"/>
      <c r="RDC11" s="723"/>
      <c r="RDD11" s="723"/>
      <c r="RDE11" s="723"/>
      <c r="RDF11" s="723"/>
      <c r="RDG11" s="723"/>
      <c r="RDH11" s="723"/>
      <c r="RDI11" s="723"/>
      <c r="RDJ11" s="723"/>
      <c r="RDK11" s="723"/>
      <c r="RDL11" s="723"/>
      <c r="RDM11" s="723"/>
      <c r="RDN11" s="723"/>
      <c r="RDO11" s="723"/>
      <c r="RDP11" s="723"/>
      <c r="RDQ11" s="723"/>
      <c r="RDR11" s="723"/>
      <c r="RDS11" s="723"/>
      <c r="RDT11" s="723"/>
      <c r="RDU11" s="723"/>
      <c r="RDV11" s="723"/>
      <c r="RDW11" s="723"/>
      <c r="RDX11" s="723"/>
      <c r="RDY11" s="723"/>
      <c r="RDZ11" s="723"/>
      <c r="REA11" s="723"/>
      <c r="REB11" s="723"/>
      <c r="REC11" s="723"/>
      <c r="RED11" s="723"/>
      <c r="REE11" s="723"/>
      <c r="REF11" s="723"/>
      <c r="REG11" s="723"/>
      <c r="REH11" s="723"/>
      <c r="REI11" s="723"/>
      <c r="REJ11" s="723"/>
      <c r="REK11" s="723"/>
      <c r="REL11" s="723"/>
      <c r="REM11" s="723"/>
      <c r="REN11" s="723"/>
      <c r="REO11" s="723"/>
      <c r="REP11" s="723"/>
      <c r="REQ11" s="723"/>
      <c r="RER11" s="723"/>
      <c r="RES11" s="723"/>
      <c r="RET11" s="723"/>
      <c r="REU11" s="723"/>
      <c r="REV11" s="723"/>
      <c r="REW11" s="723"/>
      <c r="REX11" s="723"/>
      <c r="REY11" s="723"/>
      <c r="REZ11" s="723"/>
      <c r="RFA11" s="723"/>
      <c r="RFB11" s="723"/>
      <c r="RFC11" s="723"/>
      <c r="RFD11" s="723"/>
      <c r="RFE11" s="723"/>
      <c r="RFF11" s="723"/>
      <c r="RFG11" s="723"/>
      <c r="RFH11" s="723"/>
      <c r="RFI11" s="723"/>
      <c r="RFJ11" s="723"/>
      <c r="RFK11" s="723"/>
      <c r="RFL11" s="723"/>
      <c r="RFM11" s="723"/>
      <c r="RFN11" s="723"/>
      <c r="RFO11" s="723"/>
      <c r="RFP11" s="723"/>
      <c r="RFQ11" s="723"/>
      <c r="RFR11" s="723"/>
      <c r="RFS11" s="723"/>
      <c r="RFT11" s="723"/>
      <c r="RFU11" s="723"/>
      <c r="RFV11" s="723"/>
      <c r="RFW11" s="723"/>
      <c r="RFX11" s="723"/>
      <c r="RFY11" s="723"/>
      <c r="RFZ11" s="723"/>
      <c r="RGA11" s="723"/>
      <c r="RGB11" s="723"/>
      <c r="RGC11" s="723"/>
      <c r="RGD11" s="723"/>
      <c r="RGE11" s="723"/>
      <c r="RGF11" s="723"/>
      <c r="RGG11" s="723"/>
      <c r="RGH11" s="723"/>
      <c r="RGI11" s="723"/>
      <c r="RGJ11" s="723"/>
      <c r="RGK11" s="723"/>
      <c r="RGL11" s="723"/>
      <c r="RGM11" s="723"/>
      <c r="RGN11" s="723"/>
      <c r="RGO11" s="723"/>
      <c r="RGP11" s="723"/>
      <c r="RGQ11" s="723"/>
      <c r="RGR11" s="723"/>
      <c r="RGS11" s="723"/>
      <c r="RGT11" s="723"/>
      <c r="RGU11" s="723"/>
      <c r="RGV11" s="723"/>
      <c r="RGW11" s="723"/>
      <c r="RGX11" s="723"/>
      <c r="RGY11" s="723"/>
      <c r="RGZ11" s="723"/>
      <c r="RHA11" s="723"/>
      <c r="RHB11" s="723"/>
      <c r="RHC11" s="723"/>
      <c r="RHD11" s="723"/>
      <c r="RHE11" s="723"/>
      <c r="RHF11" s="723"/>
      <c r="RHG11" s="723"/>
      <c r="RHH11" s="723"/>
      <c r="RHI11" s="723"/>
      <c r="RHJ11" s="723"/>
      <c r="RHK11" s="723"/>
      <c r="RHL11" s="723"/>
      <c r="RHM11" s="723"/>
      <c r="RHN11" s="723"/>
      <c r="RHO11" s="723"/>
      <c r="RHP11" s="723"/>
      <c r="RHQ11" s="723"/>
      <c r="RHR11" s="723"/>
      <c r="RHS11" s="723"/>
      <c r="RHT11" s="723"/>
      <c r="RHU11" s="723"/>
      <c r="RHV11" s="723"/>
      <c r="RHW11" s="723"/>
      <c r="RHX11" s="723"/>
      <c r="RHY11" s="723"/>
      <c r="RHZ11" s="723"/>
      <c r="RIA11" s="723"/>
      <c r="RIB11" s="723"/>
      <c r="RIC11" s="723"/>
      <c r="RID11" s="723"/>
      <c r="RIE11" s="723"/>
      <c r="RIF11" s="723"/>
      <c r="RIG11" s="723"/>
      <c r="RIH11" s="723"/>
      <c r="RII11" s="723"/>
      <c r="RIJ11" s="723"/>
      <c r="RIK11" s="723"/>
      <c r="RIL11" s="723"/>
      <c r="RIM11" s="723"/>
      <c r="RIN11" s="723"/>
      <c r="RIO11" s="723"/>
      <c r="RIP11" s="723"/>
      <c r="RIQ11" s="723"/>
      <c r="RIR11" s="723"/>
      <c r="RIS11" s="723"/>
      <c r="RIT11" s="723"/>
      <c r="RIU11" s="723"/>
      <c r="RIV11" s="723"/>
      <c r="RIW11" s="723"/>
      <c r="RIX11" s="723"/>
      <c r="RIY11" s="723"/>
      <c r="RIZ11" s="723"/>
      <c r="RJA11" s="723"/>
      <c r="RJB11" s="723"/>
      <c r="RJC11" s="723"/>
      <c r="RJD11" s="723"/>
      <c r="RJE11" s="723"/>
      <c r="RJF11" s="723"/>
      <c r="RJG11" s="723"/>
      <c r="RJH11" s="723"/>
      <c r="RJI11" s="723"/>
      <c r="RJJ11" s="723"/>
      <c r="RJK11" s="723"/>
      <c r="RJL11" s="723"/>
      <c r="RJM11" s="723"/>
      <c r="RJN11" s="723"/>
      <c r="RJO11" s="723"/>
      <c r="RJP11" s="723"/>
      <c r="RJQ11" s="723"/>
      <c r="RJR11" s="723"/>
      <c r="RJS11" s="723"/>
      <c r="RJT11" s="723"/>
      <c r="RJU11" s="723"/>
      <c r="RJV11" s="723"/>
      <c r="RJW11" s="723"/>
      <c r="RJX11" s="723"/>
      <c r="RJY11" s="723"/>
      <c r="RJZ11" s="723"/>
      <c r="RKA11" s="723"/>
      <c r="RKB11" s="723"/>
      <c r="RKC11" s="723"/>
      <c r="RKD11" s="723"/>
      <c r="RKE11" s="723"/>
      <c r="RKF11" s="723"/>
      <c r="RKG11" s="723"/>
      <c r="RKH11" s="723"/>
      <c r="RKI11" s="723"/>
      <c r="RKJ11" s="723"/>
      <c r="RKK11" s="723"/>
      <c r="RKL11" s="723"/>
      <c r="RKM11" s="723"/>
      <c r="RKN11" s="723"/>
      <c r="RKO11" s="723"/>
      <c r="RKP11" s="723"/>
      <c r="RKQ11" s="723"/>
      <c r="RKR11" s="723"/>
      <c r="RKS11" s="723"/>
      <c r="RKT11" s="723"/>
      <c r="RKU11" s="723"/>
      <c r="RKV11" s="723"/>
      <c r="RKW11" s="723"/>
      <c r="RKX11" s="723"/>
      <c r="RKY11" s="723"/>
      <c r="RKZ11" s="723"/>
      <c r="RLA11" s="723"/>
      <c r="RLB11" s="723"/>
      <c r="RLC11" s="723"/>
      <c r="RLD11" s="723"/>
      <c r="RLE11" s="723"/>
      <c r="RLF11" s="723"/>
      <c r="RLG11" s="723"/>
      <c r="RLH11" s="723"/>
      <c r="RLI11" s="723"/>
      <c r="RLJ11" s="723"/>
      <c r="RLK11" s="723"/>
      <c r="RLL11" s="723"/>
      <c r="RLM11" s="723"/>
      <c r="RLN11" s="723"/>
      <c r="RLO11" s="723"/>
      <c r="RLP11" s="723"/>
      <c r="RLQ11" s="723"/>
      <c r="RLR11" s="723"/>
      <c r="RLS11" s="723"/>
      <c r="RLT11" s="723"/>
      <c r="RLU11" s="723"/>
      <c r="RLV11" s="723"/>
      <c r="RLW11" s="723"/>
      <c r="RLX11" s="723"/>
      <c r="RLY11" s="723"/>
      <c r="RLZ11" s="723"/>
      <c r="RMA11" s="723"/>
      <c r="RMB11" s="723"/>
      <c r="RMC11" s="723"/>
      <c r="RMD11" s="723"/>
      <c r="RME11" s="723"/>
      <c r="RMF11" s="723"/>
      <c r="RMG11" s="723"/>
      <c r="RMH11" s="723"/>
      <c r="RMI11" s="723"/>
      <c r="RMJ11" s="723"/>
      <c r="RMK11" s="723"/>
      <c r="RML11" s="723"/>
      <c r="RMM11" s="723"/>
      <c r="RMN11" s="723"/>
      <c r="RMO11" s="723"/>
      <c r="RMP11" s="723"/>
      <c r="RMQ11" s="723"/>
      <c r="RMR11" s="723"/>
      <c r="RMS11" s="723"/>
      <c r="RMT11" s="723"/>
      <c r="RMU11" s="723"/>
      <c r="RMV11" s="723"/>
      <c r="RMW11" s="723"/>
      <c r="RMX11" s="723"/>
      <c r="RMY11" s="723"/>
      <c r="RMZ11" s="723"/>
      <c r="RNA11" s="723"/>
      <c r="RNB11" s="723"/>
      <c r="RNC11" s="723"/>
      <c r="RND11" s="723"/>
      <c r="RNE11" s="723"/>
      <c r="RNF11" s="723"/>
      <c r="RNG11" s="723"/>
      <c r="RNH11" s="723"/>
      <c r="RNI11" s="723"/>
      <c r="RNJ11" s="723"/>
      <c r="RNK11" s="723"/>
      <c r="RNL11" s="723"/>
      <c r="RNM11" s="723"/>
      <c r="RNN11" s="723"/>
      <c r="RNO11" s="723"/>
      <c r="RNP11" s="723"/>
      <c r="RNQ11" s="723"/>
      <c r="RNR11" s="723"/>
      <c r="RNS11" s="723"/>
      <c r="RNT11" s="723"/>
      <c r="RNU11" s="723"/>
      <c r="RNV11" s="723"/>
      <c r="RNW11" s="723"/>
      <c r="RNX11" s="723"/>
      <c r="RNY11" s="723"/>
      <c r="RNZ11" s="723"/>
      <c r="ROA11" s="723"/>
      <c r="ROB11" s="723"/>
      <c r="ROC11" s="723"/>
      <c r="ROD11" s="723"/>
      <c r="ROE11" s="723"/>
      <c r="ROF11" s="723"/>
      <c r="ROG11" s="723"/>
      <c r="ROH11" s="723"/>
      <c r="ROI11" s="723"/>
      <c r="ROJ11" s="723"/>
      <c r="ROK11" s="723"/>
      <c r="ROL11" s="723"/>
      <c r="ROM11" s="723"/>
      <c r="RON11" s="723"/>
      <c r="ROO11" s="723"/>
      <c r="ROP11" s="723"/>
      <c r="ROQ11" s="723"/>
      <c r="ROR11" s="723"/>
      <c r="ROS11" s="723"/>
      <c r="ROT11" s="723"/>
      <c r="ROU11" s="723"/>
      <c r="ROV11" s="723"/>
      <c r="ROW11" s="723"/>
      <c r="ROX11" s="723"/>
      <c r="ROY11" s="723"/>
      <c r="ROZ11" s="723"/>
      <c r="RPA11" s="723"/>
      <c r="RPB11" s="723"/>
      <c r="RPC11" s="723"/>
      <c r="RPD11" s="723"/>
      <c r="RPE11" s="723"/>
      <c r="RPF11" s="723"/>
      <c r="RPG11" s="723"/>
      <c r="RPH11" s="723"/>
      <c r="RPI11" s="723"/>
      <c r="RPJ11" s="723"/>
      <c r="RPK11" s="723"/>
      <c r="RPL11" s="723"/>
      <c r="RPM11" s="723"/>
      <c r="RPN11" s="723"/>
      <c r="RPO11" s="723"/>
      <c r="RPP11" s="723"/>
      <c r="RPQ11" s="723"/>
      <c r="RPR11" s="723"/>
      <c r="RPS11" s="723"/>
      <c r="RPT11" s="723"/>
      <c r="RPU11" s="723"/>
      <c r="RPV11" s="723"/>
      <c r="RPW11" s="723"/>
      <c r="RPX11" s="723"/>
      <c r="RPY11" s="723"/>
      <c r="RPZ11" s="723"/>
      <c r="RQA11" s="723"/>
      <c r="RQB11" s="723"/>
      <c r="RQC11" s="723"/>
      <c r="RQD11" s="723"/>
      <c r="RQE11" s="723"/>
      <c r="RQF11" s="723"/>
      <c r="RQG11" s="723"/>
      <c r="RQH11" s="723"/>
      <c r="RQI11" s="723"/>
      <c r="RQJ11" s="723"/>
      <c r="RQK11" s="723"/>
      <c r="RQL11" s="723"/>
      <c r="RQM11" s="723"/>
      <c r="RQN11" s="723"/>
      <c r="RQO11" s="723"/>
      <c r="RQP11" s="723"/>
      <c r="RQQ11" s="723"/>
      <c r="RQR11" s="723"/>
      <c r="RQS11" s="723"/>
      <c r="RQT11" s="723"/>
      <c r="RQU11" s="723"/>
      <c r="RQV11" s="723"/>
      <c r="RQW11" s="723"/>
      <c r="RQX11" s="723"/>
      <c r="RQY11" s="723"/>
      <c r="RQZ11" s="723"/>
      <c r="RRA11" s="723"/>
      <c r="RRB11" s="723"/>
      <c r="RRC11" s="723"/>
      <c r="RRD11" s="723"/>
      <c r="RRE11" s="723"/>
      <c r="RRF11" s="723"/>
      <c r="RRG11" s="723"/>
      <c r="RRH11" s="723"/>
      <c r="RRI11" s="723"/>
      <c r="RRJ11" s="723"/>
      <c r="RRK11" s="723"/>
      <c r="RRL11" s="723"/>
      <c r="RRM11" s="723"/>
      <c r="RRN11" s="723"/>
      <c r="RRO11" s="723"/>
      <c r="RRP11" s="723"/>
      <c r="RRQ11" s="723"/>
      <c r="RRR11" s="723"/>
      <c r="RRS11" s="723"/>
      <c r="RRT11" s="723"/>
      <c r="RRU11" s="723"/>
      <c r="RRV11" s="723"/>
      <c r="RRW11" s="723"/>
      <c r="RRX11" s="723"/>
      <c r="RRY11" s="723"/>
      <c r="RRZ11" s="723"/>
      <c r="RSA11" s="723"/>
      <c r="RSB11" s="723"/>
      <c r="RSC11" s="723"/>
      <c r="RSD11" s="723"/>
      <c r="RSE11" s="723"/>
      <c r="RSF11" s="723"/>
      <c r="RSG11" s="723"/>
      <c r="RSH11" s="723"/>
      <c r="RSI11" s="723"/>
      <c r="RSJ11" s="723"/>
      <c r="RSK11" s="723"/>
      <c r="RSL11" s="723"/>
      <c r="RSM11" s="723"/>
      <c r="RSN11" s="723"/>
      <c r="RSO11" s="723"/>
      <c r="RSP11" s="723"/>
      <c r="RSQ11" s="723"/>
      <c r="RSR11" s="723"/>
      <c r="RSS11" s="723"/>
      <c r="RST11" s="723"/>
      <c r="RSU11" s="723"/>
      <c r="RSV11" s="723"/>
      <c r="RSW11" s="723"/>
      <c r="RSX11" s="723"/>
      <c r="RSY11" s="723"/>
      <c r="RSZ11" s="723"/>
      <c r="RTA11" s="723"/>
      <c r="RTB11" s="723"/>
      <c r="RTC11" s="723"/>
      <c r="RTD11" s="723"/>
      <c r="RTE11" s="723"/>
      <c r="RTF11" s="723"/>
      <c r="RTG11" s="723"/>
      <c r="RTH11" s="723"/>
      <c r="RTI11" s="723"/>
      <c r="RTJ11" s="723"/>
      <c r="RTK11" s="723"/>
      <c r="RTL11" s="723"/>
      <c r="RTM11" s="723"/>
      <c r="RTN11" s="723"/>
      <c r="RTO11" s="723"/>
      <c r="RTP11" s="723"/>
      <c r="RTQ11" s="723"/>
      <c r="RTR11" s="723"/>
      <c r="RTS11" s="723"/>
      <c r="RTT11" s="723"/>
      <c r="RTU11" s="723"/>
      <c r="RTV11" s="723"/>
      <c r="RTW11" s="723"/>
      <c r="RTX11" s="723"/>
      <c r="RTY11" s="723"/>
      <c r="RTZ11" s="723"/>
      <c r="RUA11" s="723"/>
      <c r="RUB11" s="723"/>
      <c r="RUC11" s="723"/>
      <c r="RUD11" s="723"/>
      <c r="RUE11" s="723"/>
      <c r="RUF11" s="723"/>
      <c r="RUG11" s="723"/>
      <c r="RUH11" s="723"/>
      <c r="RUI11" s="723"/>
      <c r="RUJ11" s="723"/>
      <c r="RUK11" s="723"/>
      <c r="RUL11" s="723"/>
      <c r="RUM11" s="723"/>
      <c r="RUN11" s="723"/>
      <c r="RUO11" s="723"/>
      <c r="RUP11" s="723"/>
      <c r="RUQ11" s="723"/>
      <c r="RUR11" s="723"/>
      <c r="RUS11" s="723"/>
      <c r="RUT11" s="723"/>
      <c r="RUU11" s="723"/>
      <c r="RUV11" s="723"/>
      <c r="RUW11" s="723"/>
      <c r="RUX11" s="723"/>
      <c r="RUY11" s="723"/>
      <c r="RUZ11" s="723"/>
      <c r="RVA11" s="723"/>
      <c r="RVB11" s="723"/>
      <c r="RVC11" s="723"/>
      <c r="RVD11" s="723"/>
      <c r="RVE11" s="723"/>
      <c r="RVF11" s="723"/>
      <c r="RVG11" s="723"/>
      <c r="RVH11" s="723"/>
      <c r="RVI11" s="723"/>
      <c r="RVJ11" s="723"/>
      <c r="RVK11" s="723"/>
      <c r="RVL11" s="723"/>
      <c r="RVM11" s="723"/>
      <c r="RVN11" s="723"/>
      <c r="RVO11" s="723"/>
      <c r="RVP11" s="723"/>
      <c r="RVQ11" s="723"/>
      <c r="RVR11" s="723"/>
      <c r="RVS11" s="723"/>
      <c r="RVT11" s="723"/>
      <c r="RVU11" s="723"/>
      <c r="RVV11" s="723"/>
      <c r="RVW11" s="723"/>
      <c r="RVX11" s="723"/>
      <c r="RVY11" s="723"/>
      <c r="RVZ11" s="723"/>
      <c r="RWA11" s="723"/>
      <c r="RWB11" s="723"/>
      <c r="RWC11" s="723"/>
      <c r="RWD11" s="723"/>
      <c r="RWE11" s="723"/>
      <c r="RWF11" s="723"/>
      <c r="RWG11" s="723"/>
      <c r="RWH11" s="723"/>
      <c r="RWI11" s="723"/>
      <c r="RWJ11" s="723"/>
      <c r="RWK11" s="723"/>
      <c r="RWL11" s="723"/>
      <c r="RWM11" s="723"/>
      <c r="RWN11" s="723"/>
      <c r="RWO11" s="723"/>
      <c r="RWP11" s="723"/>
      <c r="RWQ11" s="723"/>
      <c r="RWR11" s="723"/>
      <c r="RWS11" s="723"/>
      <c r="RWT11" s="723"/>
      <c r="RWU11" s="723"/>
      <c r="RWV11" s="723"/>
      <c r="RWW11" s="723"/>
      <c r="RWX11" s="723"/>
      <c r="RWY11" s="723"/>
      <c r="RWZ11" s="723"/>
      <c r="RXA11" s="723"/>
      <c r="RXB11" s="723"/>
      <c r="RXC11" s="723"/>
      <c r="RXD11" s="723"/>
      <c r="RXE11" s="723"/>
      <c r="RXF11" s="723"/>
      <c r="RXG11" s="723"/>
      <c r="RXH11" s="723"/>
      <c r="RXI11" s="723"/>
      <c r="RXJ11" s="723"/>
      <c r="RXK11" s="723"/>
      <c r="RXL11" s="723"/>
      <c r="RXM11" s="723"/>
      <c r="RXN11" s="723"/>
      <c r="RXO11" s="723"/>
      <c r="RXP11" s="723"/>
      <c r="RXQ11" s="723"/>
      <c r="RXR11" s="723"/>
      <c r="RXS11" s="723"/>
      <c r="RXT11" s="723"/>
      <c r="RXU11" s="723"/>
      <c r="RXV11" s="723"/>
      <c r="RXW11" s="723"/>
      <c r="RXX11" s="723"/>
      <c r="RXY11" s="723"/>
      <c r="RXZ11" s="723"/>
      <c r="RYA11" s="723"/>
      <c r="RYB11" s="723"/>
      <c r="RYC11" s="723"/>
      <c r="RYD11" s="723"/>
      <c r="RYE11" s="723"/>
      <c r="RYF11" s="723"/>
      <c r="RYG11" s="723"/>
      <c r="RYH11" s="723"/>
      <c r="RYI11" s="723"/>
      <c r="RYJ11" s="723"/>
      <c r="RYK11" s="723"/>
      <c r="RYL11" s="723"/>
      <c r="RYM11" s="723"/>
      <c r="RYN11" s="723"/>
      <c r="RYO11" s="723"/>
      <c r="RYP11" s="723"/>
      <c r="RYQ11" s="723"/>
      <c r="RYR11" s="723"/>
      <c r="RYS11" s="723"/>
      <c r="RYT11" s="723"/>
      <c r="RYU11" s="723"/>
      <c r="RYV11" s="723"/>
      <c r="RYW11" s="723"/>
      <c r="RYX11" s="723"/>
      <c r="RYY11" s="723"/>
      <c r="RYZ11" s="723"/>
      <c r="RZA11" s="723"/>
      <c r="RZB11" s="723"/>
      <c r="RZC11" s="723"/>
      <c r="RZD11" s="723"/>
      <c r="RZE11" s="723"/>
      <c r="RZF11" s="723"/>
      <c r="RZG11" s="723"/>
      <c r="RZH11" s="723"/>
      <c r="RZI11" s="723"/>
      <c r="RZJ11" s="723"/>
      <c r="RZK11" s="723"/>
      <c r="RZL11" s="723"/>
      <c r="RZM11" s="723"/>
      <c r="RZN11" s="723"/>
      <c r="RZO11" s="723"/>
      <c r="RZP11" s="723"/>
      <c r="RZQ11" s="723"/>
      <c r="RZR11" s="723"/>
      <c r="RZS11" s="723"/>
      <c r="RZT11" s="723"/>
      <c r="RZU11" s="723"/>
      <c r="RZV11" s="723"/>
      <c r="RZW11" s="723"/>
      <c r="RZX11" s="723"/>
      <c r="RZY11" s="723"/>
      <c r="RZZ11" s="723"/>
      <c r="SAA11" s="723"/>
      <c r="SAB11" s="723"/>
      <c r="SAC11" s="723"/>
      <c r="SAD11" s="723"/>
      <c r="SAE11" s="723"/>
      <c r="SAF11" s="723"/>
      <c r="SAG11" s="723"/>
      <c r="SAH11" s="723"/>
      <c r="SAI11" s="723"/>
      <c r="SAJ11" s="723"/>
      <c r="SAK11" s="723"/>
      <c r="SAL11" s="723"/>
      <c r="SAM11" s="723"/>
      <c r="SAN11" s="723"/>
      <c r="SAO11" s="723"/>
      <c r="SAP11" s="723"/>
      <c r="SAQ11" s="723"/>
      <c r="SAR11" s="723"/>
      <c r="SAS11" s="723"/>
      <c r="SAT11" s="723"/>
      <c r="SAU11" s="723"/>
      <c r="SAV11" s="723"/>
      <c r="SAW11" s="723"/>
      <c r="SAX11" s="723"/>
      <c r="SAY11" s="723"/>
      <c r="SAZ11" s="723"/>
      <c r="SBA11" s="723"/>
      <c r="SBB11" s="723"/>
      <c r="SBC11" s="723"/>
      <c r="SBD11" s="723"/>
      <c r="SBE11" s="723"/>
      <c r="SBF11" s="723"/>
      <c r="SBG11" s="723"/>
      <c r="SBH11" s="723"/>
      <c r="SBI11" s="723"/>
      <c r="SBJ11" s="723"/>
      <c r="SBK11" s="723"/>
      <c r="SBL11" s="723"/>
      <c r="SBM11" s="723"/>
      <c r="SBN11" s="723"/>
      <c r="SBO11" s="723"/>
      <c r="SBP11" s="723"/>
      <c r="SBQ11" s="723"/>
      <c r="SBR11" s="723"/>
      <c r="SBS11" s="723"/>
      <c r="SBT11" s="723"/>
      <c r="SBU11" s="723"/>
      <c r="SBV11" s="723"/>
      <c r="SBW11" s="723"/>
      <c r="SBX11" s="723"/>
      <c r="SBY11" s="723"/>
      <c r="SBZ11" s="723"/>
      <c r="SCA11" s="723"/>
      <c r="SCB11" s="723"/>
      <c r="SCC11" s="723"/>
      <c r="SCD11" s="723"/>
      <c r="SCE11" s="723"/>
      <c r="SCF11" s="723"/>
      <c r="SCG11" s="723"/>
      <c r="SCH11" s="723"/>
      <c r="SCI11" s="723"/>
      <c r="SCJ11" s="723"/>
      <c r="SCK11" s="723"/>
      <c r="SCL11" s="723"/>
      <c r="SCM11" s="723"/>
      <c r="SCN11" s="723"/>
      <c r="SCO11" s="723"/>
      <c r="SCP11" s="723"/>
      <c r="SCQ11" s="723"/>
      <c r="SCR11" s="723"/>
      <c r="SCS11" s="723"/>
      <c r="SCT11" s="723"/>
      <c r="SCU11" s="723"/>
      <c r="SCV11" s="723"/>
      <c r="SCW11" s="723"/>
      <c r="SCX11" s="723"/>
      <c r="SCY11" s="723"/>
      <c r="SCZ11" s="723"/>
      <c r="SDA11" s="723"/>
      <c r="SDB11" s="723"/>
      <c r="SDC11" s="723"/>
      <c r="SDD11" s="723"/>
      <c r="SDE11" s="723"/>
      <c r="SDF11" s="723"/>
      <c r="SDG11" s="723"/>
      <c r="SDH11" s="723"/>
      <c r="SDI11" s="723"/>
      <c r="SDJ11" s="723"/>
      <c r="SDK11" s="723"/>
      <c r="SDL11" s="723"/>
      <c r="SDM11" s="723"/>
      <c r="SDN11" s="723"/>
      <c r="SDO11" s="723"/>
      <c r="SDP11" s="723"/>
      <c r="SDQ11" s="723"/>
      <c r="SDR11" s="723"/>
      <c r="SDS11" s="723"/>
      <c r="SDT11" s="723"/>
      <c r="SDU11" s="723"/>
      <c r="SDV11" s="723"/>
      <c r="SDW11" s="723"/>
      <c r="SDX11" s="723"/>
      <c r="SDY11" s="723"/>
      <c r="SDZ11" s="723"/>
      <c r="SEA11" s="723"/>
      <c r="SEB11" s="723"/>
      <c r="SEC11" s="723"/>
      <c r="SED11" s="723"/>
      <c r="SEE11" s="723"/>
      <c r="SEF11" s="723"/>
      <c r="SEG11" s="723"/>
      <c r="SEH11" s="723"/>
      <c r="SEI11" s="723"/>
      <c r="SEJ11" s="723"/>
      <c r="SEK11" s="723"/>
      <c r="SEL11" s="723"/>
      <c r="SEM11" s="723"/>
      <c r="SEN11" s="723"/>
      <c r="SEO11" s="723"/>
      <c r="SEP11" s="723"/>
      <c r="SEQ11" s="723"/>
      <c r="SER11" s="723"/>
      <c r="SES11" s="723"/>
      <c r="SET11" s="723"/>
      <c r="SEU11" s="723"/>
      <c r="SEV11" s="723"/>
      <c r="SEW11" s="723"/>
      <c r="SEX11" s="723"/>
      <c r="SEY11" s="723"/>
      <c r="SEZ11" s="723"/>
      <c r="SFA11" s="723"/>
      <c r="SFB11" s="723"/>
      <c r="SFC11" s="723"/>
      <c r="SFD11" s="723"/>
      <c r="SFE11" s="723"/>
      <c r="SFF11" s="723"/>
      <c r="SFG11" s="723"/>
      <c r="SFH11" s="723"/>
      <c r="SFI11" s="723"/>
      <c r="SFJ11" s="723"/>
      <c r="SFK11" s="723"/>
      <c r="SFL11" s="723"/>
      <c r="SFM11" s="723"/>
      <c r="SFN11" s="723"/>
      <c r="SFO11" s="723"/>
      <c r="SFP11" s="723"/>
      <c r="SFQ11" s="723"/>
      <c r="SFR11" s="723"/>
      <c r="SFS11" s="723"/>
      <c r="SFT11" s="723"/>
      <c r="SFU11" s="723"/>
      <c r="SFV11" s="723"/>
      <c r="SFW11" s="723"/>
      <c r="SFX11" s="723"/>
      <c r="SFY11" s="723"/>
      <c r="SFZ11" s="723"/>
      <c r="SGA11" s="723"/>
      <c r="SGB11" s="723"/>
      <c r="SGC11" s="723"/>
      <c r="SGD11" s="723"/>
      <c r="SGE11" s="723"/>
      <c r="SGF11" s="723"/>
      <c r="SGG11" s="723"/>
      <c r="SGH11" s="723"/>
      <c r="SGI11" s="723"/>
      <c r="SGJ11" s="723"/>
      <c r="SGK11" s="723"/>
      <c r="SGL11" s="723"/>
      <c r="SGM11" s="723"/>
      <c r="SGN11" s="723"/>
      <c r="SGO11" s="723"/>
      <c r="SGP11" s="723"/>
      <c r="SGQ11" s="723"/>
      <c r="SGR11" s="723"/>
      <c r="SGS11" s="723"/>
      <c r="SGT11" s="723"/>
      <c r="SGU11" s="723"/>
      <c r="SGV11" s="723"/>
      <c r="SGW11" s="723"/>
      <c r="SGX11" s="723"/>
      <c r="SGY11" s="723"/>
      <c r="SGZ11" s="723"/>
      <c r="SHA11" s="723"/>
      <c r="SHB11" s="723"/>
      <c r="SHC11" s="723"/>
      <c r="SHD11" s="723"/>
      <c r="SHE11" s="723"/>
      <c r="SHF11" s="723"/>
      <c r="SHG11" s="723"/>
      <c r="SHH11" s="723"/>
      <c r="SHI11" s="723"/>
      <c r="SHJ11" s="723"/>
      <c r="SHK11" s="723"/>
      <c r="SHL11" s="723"/>
      <c r="SHM11" s="723"/>
      <c r="SHN11" s="723"/>
      <c r="SHO11" s="723"/>
      <c r="SHP11" s="723"/>
      <c r="SHQ11" s="723"/>
      <c r="SHR11" s="723"/>
      <c r="SHS11" s="723"/>
      <c r="SHT11" s="723"/>
      <c r="SHU11" s="723"/>
      <c r="SHV11" s="723"/>
      <c r="SHW11" s="723"/>
      <c r="SHX11" s="723"/>
      <c r="SHY11" s="723"/>
      <c r="SHZ11" s="723"/>
      <c r="SIA11" s="723"/>
      <c r="SIB11" s="723"/>
      <c r="SIC11" s="723"/>
      <c r="SID11" s="723"/>
      <c r="SIE11" s="723"/>
      <c r="SIF11" s="723"/>
      <c r="SIG11" s="723"/>
      <c r="SIH11" s="723"/>
      <c r="SII11" s="723"/>
      <c r="SIJ11" s="723"/>
      <c r="SIK11" s="723"/>
      <c r="SIL11" s="723"/>
      <c r="SIM11" s="723"/>
      <c r="SIN11" s="723"/>
      <c r="SIO11" s="723"/>
      <c r="SIP11" s="723"/>
      <c r="SIQ11" s="723"/>
      <c r="SIR11" s="723"/>
      <c r="SIS11" s="723"/>
      <c r="SIT11" s="723"/>
      <c r="SIU11" s="723"/>
      <c r="SIV11" s="723"/>
      <c r="SIW11" s="723"/>
      <c r="SIX11" s="723"/>
      <c r="SIY11" s="723"/>
      <c r="SIZ11" s="723"/>
      <c r="SJA11" s="723"/>
      <c r="SJB11" s="723"/>
      <c r="SJC11" s="723"/>
      <c r="SJD11" s="723"/>
      <c r="SJE11" s="723"/>
      <c r="SJF11" s="723"/>
      <c r="SJG11" s="723"/>
      <c r="SJH11" s="723"/>
      <c r="SJI11" s="723"/>
      <c r="SJJ11" s="723"/>
      <c r="SJK11" s="723"/>
      <c r="SJL11" s="723"/>
      <c r="SJM11" s="723"/>
      <c r="SJN11" s="723"/>
      <c r="SJO11" s="723"/>
      <c r="SJP11" s="723"/>
      <c r="SJQ11" s="723"/>
      <c r="SJR11" s="723"/>
      <c r="SJS11" s="723"/>
      <c r="SJT11" s="723"/>
      <c r="SJU11" s="723"/>
      <c r="SJV11" s="723"/>
      <c r="SJW11" s="723"/>
      <c r="SJX11" s="723"/>
      <c r="SJY11" s="723"/>
      <c r="SJZ11" s="723"/>
      <c r="SKA11" s="723"/>
      <c r="SKB11" s="723"/>
      <c r="SKC11" s="723"/>
      <c r="SKD11" s="723"/>
      <c r="SKE11" s="723"/>
      <c r="SKF11" s="723"/>
      <c r="SKG11" s="723"/>
      <c r="SKH11" s="723"/>
      <c r="SKI11" s="723"/>
      <c r="SKJ11" s="723"/>
      <c r="SKK11" s="723"/>
      <c r="SKL11" s="723"/>
      <c r="SKM11" s="723"/>
      <c r="SKN11" s="723"/>
      <c r="SKO11" s="723"/>
      <c r="SKP11" s="723"/>
      <c r="SKQ11" s="723"/>
      <c r="SKR11" s="723"/>
      <c r="SKS11" s="723"/>
      <c r="SKT11" s="723"/>
      <c r="SKU11" s="723"/>
      <c r="SKV11" s="723"/>
      <c r="SKW11" s="723"/>
      <c r="SKX11" s="723"/>
      <c r="SKY11" s="723"/>
      <c r="SKZ11" s="723"/>
      <c r="SLA11" s="723"/>
      <c r="SLB11" s="723"/>
      <c r="SLC11" s="723"/>
      <c r="SLD11" s="723"/>
      <c r="SLE11" s="723"/>
      <c r="SLF11" s="723"/>
      <c r="SLG11" s="723"/>
      <c r="SLH11" s="723"/>
      <c r="SLI11" s="723"/>
      <c r="SLJ11" s="723"/>
      <c r="SLK11" s="723"/>
      <c r="SLL11" s="723"/>
      <c r="SLM11" s="723"/>
      <c r="SLN11" s="723"/>
      <c r="SLO11" s="723"/>
      <c r="SLP11" s="723"/>
      <c r="SLQ11" s="723"/>
      <c r="SLR11" s="723"/>
      <c r="SLS11" s="723"/>
      <c r="SLT11" s="723"/>
      <c r="SLU11" s="723"/>
      <c r="SLV11" s="723"/>
      <c r="SLW11" s="723"/>
      <c r="SLX11" s="723"/>
      <c r="SLY11" s="723"/>
      <c r="SLZ11" s="723"/>
      <c r="SMA11" s="723"/>
      <c r="SMB11" s="723"/>
      <c r="SMC11" s="723"/>
      <c r="SMD11" s="723"/>
      <c r="SME11" s="723"/>
      <c r="SMF11" s="723"/>
      <c r="SMG11" s="723"/>
      <c r="SMH11" s="723"/>
      <c r="SMI11" s="723"/>
      <c r="SMJ11" s="723"/>
      <c r="SMK11" s="723"/>
      <c r="SML11" s="723"/>
      <c r="SMM11" s="723"/>
      <c r="SMN11" s="723"/>
      <c r="SMO11" s="723"/>
      <c r="SMP11" s="723"/>
      <c r="SMQ11" s="723"/>
      <c r="SMR11" s="723"/>
      <c r="SMS11" s="723"/>
      <c r="SMT11" s="723"/>
      <c r="SMU11" s="723"/>
      <c r="SMV11" s="723"/>
      <c r="SMW11" s="723"/>
      <c r="SMX11" s="723"/>
      <c r="SMY11" s="723"/>
      <c r="SMZ11" s="723"/>
      <c r="SNA11" s="723"/>
      <c r="SNB11" s="723"/>
      <c r="SNC11" s="723"/>
      <c r="SND11" s="723"/>
      <c r="SNE11" s="723"/>
      <c r="SNF11" s="723"/>
      <c r="SNG11" s="723"/>
      <c r="SNH11" s="723"/>
      <c r="SNI11" s="723"/>
      <c r="SNJ11" s="723"/>
      <c r="SNK11" s="723"/>
      <c r="SNL11" s="723"/>
      <c r="SNM11" s="723"/>
      <c r="SNN11" s="723"/>
      <c r="SNO11" s="723"/>
      <c r="SNP11" s="723"/>
      <c r="SNQ11" s="723"/>
      <c r="SNR11" s="723"/>
      <c r="SNS11" s="723"/>
      <c r="SNT11" s="723"/>
      <c r="SNU11" s="723"/>
      <c r="SNV11" s="723"/>
      <c r="SNW11" s="723"/>
      <c r="SNX11" s="723"/>
      <c r="SNY11" s="723"/>
      <c r="SNZ11" s="723"/>
      <c r="SOA11" s="723"/>
      <c r="SOB11" s="723"/>
      <c r="SOC11" s="723"/>
      <c r="SOD11" s="723"/>
      <c r="SOE11" s="723"/>
      <c r="SOF11" s="723"/>
      <c r="SOG11" s="723"/>
      <c r="SOH11" s="723"/>
      <c r="SOI11" s="723"/>
      <c r="SOJ11" s="723"/>
      <c r="SOK11" s="723"/>
      <c r="SOL11" s="723"/>
      <c r="SOM11" s="723"/>
      <c r="SON11" s="723"/>
      <c r="SOO11" s="723"/>
      <c r="SOP11" s="723"/>
      <c r="SOQ11" s="723"/>
      <c r="SOR11" s="723"/>
      <c r="SOS11" s="723"/>
      <c r="SOT11" s="723"/>
      <c r="SOU11" s="723"/>
      <c r="SOV11" s="723"/>
      <c r="SOW11" s="723"/>
      <c r="SOX11" s="723"/>
      <c r="SOY11" s="723"/>
      <c r="SOZ11" s="723"/>
      <c r="SPA11" s="723"/>
      <c r="SPB11" s="723"/>
      <c r="SPC11" s="723"/>
      <c r="SPD11" s="723"/>
      <c r="SPE11" s="723"/>
      <c r="SPF11" s="723"/>
      <c r="SPG11" s="723"/>
      <c r="SPH11" s="723"/>
      <c r="SPI11" s="723"/>
      <c r="SPJ11" s="723"/>
      <c r="SPK11" s="723"/>
      <c r="SPL11" s="723"/>
      <c r="SPM11" s="723"/>
      <c r="SPN11" s="723"/>
      <c r="SPO11" s="723"/>
      <c r="SPP11" s="723"/>
      <c r="SPQ11" s="723"/>
      <c r="SPR11" s="723"/>
      <c r="SPS11" s="723"/>
      <c r="SPT11" s="723"/>
      <c r="SPU11" s="723"/>
      <c r="SPV11" s="723"/>
      <c r="SPW11" s="723"/>
      <c r="SPX11" s="723"/>
      <c r="SPY11" s="723"/>
      <c r="SPZ11" s="723"/>
      <c r="SQA11" s="723"/>
      <c r="SQB11" s="723"/>
      <c r="SQC11" s="723"/>
      <c r="SQD11" s="723"/>
      <c r="SQE11" s="723"/>
      <c r="SQF11" s="723"/>
      <c r="SQG11" s="723"/>
      <c r="SQH11" s="723"/>
      <c r="SQI11" s="723"/>
      <c r="SQJ11" s="723"/>
      <c r="SQK11" s="723"/>
      <c r="SQL11" s="723"/>
      <c r="SQM11" s="723"/>
      <c r="SQN11" s="723"/>
      <c r="SQO11" s="723"/>
      <c r="SQP11" s="723"/>
      <c r="SQQ11" s="723"/>
      <c r="SQR11" s="723"/>
      <c r="SQS11" s="723"/>
      <c r="SQT11" s="723"/>
      <c r="SQU11" s="723"/>
      <c r="SQV11" s="723"/>
      <c r="SQW11" s="723"/>
      <c r="SQX11" s="723"/>
      <c r="SQY11" s="723"/>
      <c r="SQZ11" s="723"/>
      <c r="SRA11" s="723"/>
      <c r="SRB11" s="723"/>
      <c r="SRC11" s="723"/>
      <c r="SRD11" s="723"/>
      <c r="SRE11" s="723"/>
      <c r="SRF11" s="723"/>
      <c r="SRG11" s="723"/>
      <c r="SRH11" s="723"/>
      <c r="SRI11" s="723"/>
      <c r="SRJ11" s="723"/>
      <c r="SRK11" s="723"/>
      <c r="SRL11" s="723"/>
      <c r="SRM11" s="723"/>
      <c r="SRN11" s="723"/>
      <c r="SRO11" s="723"/>
      <c r="SRP11" s="723"/>
      <c r="SRQ11" s="723"/>
      <c r="SRR11" s="723"/>
      <c r="SRS11" s="723"/>
      <c r="SRT11" s="723"/>
      <c r="SRU11" s="723"/>
      <c r="SRV11" s="723"/>
      <c r="SRW11" s="723"/>
      <c r="SRX11" s="723"/>
      <c r="SRY11" s="723"/>
      <c r="SRZ11" s="723"/>
      <c r="SSA11" s="723"/>
      <c r="SSB11" s="723"/>
      <c r="SSC11" s="723"/>
      <c r="SSD11" s="723"/>
      <c r="SSE11" s="723"/>
      <c r="SSF11" s="723"/>
      <c r="SSG11" s="723"/>
      <c r="SSH11" s="723"/>
      <c r="SSI11" s="723"/>
      <c r="SSJ11" s="723"/>
      <c r="SSK11" s="723"/>
      <c r="SSL11" s="723"/>
      <c r="SSM11" s="723"/>
      <c r="SSN11" s="723"/>
      <c r="SSO11" s="723"/>
      <c r="SSP11" s="723"/>
      <c r="SSQ11" s="723"/>
      <c r="SSR11" s="723"/>
      <c r="SSS11" s="723"/>
      <c r="SST11" s="723"/>
      <c r="SSU11" s="723"/>
      <c r="SSV11" s="723"/>
      <c r="SSW11" s="723"/>
      <c r="SSX11" s="723"/>
      <c r="SSY11" s="723"/>
      <c r="SSZ11" s="723"/>
      <c r="STA11" s="723"/>
      <c r="STB11" s="723"/>
      <c r="STC11" s="723"/>
      <c r="STD11" s="723"/>
      <c r="STE11" s="723"/>
      <c r="STF11" s="723"/>
      <c r="STG11" s="723"/>
      <c r="STH11" s="723"/>
      <c r="STI11" s="723"/>
      <c r="STJ11" s="723"/>
      <c r="STK11" s="723"/>
      <c r="STL11" s="723"/>
      <c r="STM11" s="723"/>
      <c r="STN11" s="723"/>
      <c r="STO11" s="723"/>
      <c r="STP11" s="723"/>
      <c r="STQ11" s="723"/>
      <c r="STR11" s="723"/>
      <c r="STS11" s="723"/>
      <c r="STT11" s="723"/>
      <c r="STU11" s="723"/>
      <c r="STV11" s="723"/>
      <c r="STW11" s="723"/>
      <c r="STX11" s="723"/>
      <c r="STY11" s="723"/>
      <c r="STZ11" s="723"/>
      <c r="SUA11" s="723"/>
      <c r="SUB11" s="723"/>
      <c r="SUC11" s="723"/>
      <c r="SUD11" s="723"/>
      <c r="SUE11" s="723"/>
      <c r="SUF11" s="723"/>
      <c r="SUG11" s="723"/>
      <c r="SUH11" s="723"/>
      <c r="SUI11" s="723"/>
      <c r="SUJ11" s="723"/>
      <c r="SUK11" s="723"/>
      <c r="SUL11" s="723"/>
      <c r="SUM11" s="723"/>
      <c r="SUN11" s="723"/>
      <c r="SUO11" s="723"/>
      <c r="SUP11" s="723"/>
      <c r="SUQ11" s="723"/>
      <c r="SUR11" s="723"/>
      <c r="SUS11" s="723"/>
      <c r="SUT11" s="723"/>
      <c r="SUU11" s="723"/>
      <c r="SUV11" s="723"/>
      <c r="SUW11" s="723"/>
      <c r="SUX11" s="723"/>
      <c r="SUY11" s="723"/>
      <c r="SUZ11" s="723"/>
      <c r="SVA11" s="723"/>
      <c r="SVB11" s="723"/>
      <c r="SVC11" s="723"/>
      <c r="SVD11" s="723"/>
      <c r="SVE11" s="723"/>
      <c r="SVF11" s="723"/>
      <c r="SVG11" s="723"/>
      <c r="SVH11" s="723"/>
      <c r="SVI11" s="723"/>
      <c r="SVJ11" s="723"/>
      <c r="SVK11" s="723"/>
      <c r="SVL11" s="723"/>
      <c r="SVM11" s="723"/>
      <c r="SVN11" s="723"/>
      <c r="SVO11" s="723"/>
      <c r="SVP11" s="723"/>
      <c r="SVQ11" s="723"/>
      <c r="SVR11" s="723"/>
      <c r="SVS11" s="723"/>
      <c r="SVT11" s="723"/>
      <c r="SVU11" s="723"/>
      <c r="SVV11" s="723"/>
      <c r="SVW11" s="723"/>
      <c r="SVX11" s="723"/>
      <c r="SVY11" s="723"/>
      <c r="SVZ11" s="723"/>
      <c r="SWA11" s="723"/>
      <c r="SWB11" s="723"/>
      <c r="SWC11" s="723"/>
      <c r="SWD11" s="723"/>
      <c r="SWE11" s="723"/>
      <c r="SWF11" s="723"/>
      <c r="SWG11" s="723"/>
      <c r="SWH11" s="723"/>
      <c r="SWI11" s="723"/>
      <c r="SWJ11" s="723"/>
      <c r="SWK11" s="723"/>
      <c r="SWL11" s="723"/>
      <c r="SWM11" s="723"/>
      <c r="SWN11" s="723"/>
      <c r="SWO11" s="723"/>
      <c r="SWP11" s="723"/>
      <c r="SWQ11" s="723"/>
      <c r="SWR11" s="723"/>
      <c r="SWS11" s="723"/>
      <c r="SWT11" s="723"/>
      <c r="SWU11" s="723"/>
      <c r="SWV11" s="723"/>
      <c r="SWW11" s="723"/>
      <c r="SWX11" s="723"/>
      <c r="SWY11" s="723"/>
      <c r="SWZ11" s="723"/>
      <c r="SXA11" s="723"/>
      <c r="SXB11" s="723"/>
      <c r="SXC11" s="723"/>
      <c r="SXD11" s="723"/>
      <c r="SXE11" s="723"/>
      <c r="SXF11" s="723"/>
      <c r="SXG11" s="723"/>
      <c r="SXH11" s="723"/>
      <c r="SXI11" s="723"/>
      <c r="SXJ11" s="723"/>
      <c r="SXK11" s="723"/>
      <c r="SXL11" s="723"/>
      <c r="SXM11" s="723"/>
      <c r="SXN11" s="723"/>
      <c r="SXO11" s="723"/>
      <c r="SXP11" s="723"/>
      <c r="SXQ11" s="723"/>
      <c r="SXR11" s="723"/>
      <c r="SXS11" s="723"/>
      <c r="SXT11" s="723"/>
      <c r="SXU11" s="723"/>
      <c r="SXV11" s="723"/>
      <c r="SXW11" s="723"/>
      <c r="SXX11" s="723"/>
      <c r="SXY11" s="723"/>
      <c r="SXZ11" s="723"/>
      <c r="SYA11" s="723"/>
      <c r="SYB11" s="723"/>
      <c r="SYC11" s="723"/>
      <c r="SYD11" s="723"/>
      <c r="SYE11" s="723"/>
      <c r="SYF11" s="723"/>
      <c r="SYG11" s="723"/>
      <c r="SYH11" s="723"/>
      <c r="SYI11" s="723"/>
      <c r="SYJ11" s="723"/>
      <c r="SYK11" s="723"/>
      <c r="SYL11" s="723"/>
      <c r="SYM11" s="723"/>
      <c r="SYN11" s="723"/>
      <c r="SYO11" s="723"/>
      <c r="SYP11" s="723"/>
      <c r="SYQ11" s="723"/>
      <c r="SYR11" s="723"/>
      <c r="SYS11" s="723"/>
      <c r="SYT11" s="723"/>
      <c r="SYU11" s="723"/>
      <c r="SYV11" s="723"/>
      <c r="SYW11" s="723"/>
      <c r="SYX11" s="723"/>
      <c r="SYY11" s="723"/>
      <c r="SYZ11" s="723"/>
      <c r="SZA11" s="723"/>
      <c r="SZB11" s="723"/>
      <c r="SZC11" s="723"/>
      <c r="SZD11" s="723"/>
      <c r="SZE11" s="723"/>
      <c r="SZF11" s="723"/>
      <c r="SZG11" s="723"/>
      <c r="SZH11" s="723"/>
      <c r="SZI11" s="723"/>
      <c r="SZJ11" s="723"/>
      <c r="SZK11" s="723"/>
      <c r="SZL11" s="723"/>
      <c r="SZM11" s="723"/>
      <c r="SZN11" s="723"/>
      <c r="SZO11" s="723"/>
      <c r="SZP11" s="723"/>
      <c r="SZQ11" s="723"/>
      <c r="SZR11" s="723"/>
      <c r="SZS11" s="723"/>
      <c r="SZT11" s="723"/>
      <c r="SZU11" s="723"/>
      <c r="SZV11" s="723"/>
      <c r="SZW11" s="723"/>
      <c r="SZX11" s="723"/>
      <c r="SZY11" s="723"/>
      <c r="SZZ11" s="723"/>
      <c r="TAA11" s="723"/>
      <c r="TAB11" s="723"/>
      <c r="TAC11" s="723"/>
      <c r="TAD11" s="723"/>
      <c r="TAE11" s="723"/>
      <c r="TAF11" s="723"/>
      <c r="TAG11" s="723"/>
      <c r="TAH11" s="723"/>
      <c r="TAI11" s="723"/>
      <c r="TAJ11" s="723"/>
      <c r="TAK11" s="723"/>
      <c r="TAL11" s="723"/>
      <c r="TAM11" s="723"/>
      <c r="TAN11" s="723"/>
      <c r="TAO11" s="723"/>
      <c r="TAP11" s="723"/>
      <c r="TAQ11" s="723"/>
      <c r="TAR11" s="723"/>
      <c r="TAS11" s="723"/>
      <c r="TAT11" s="723"/>
      <c r="TAU11" s="723"/>
      <c r="TAV11" s="723"/>
      <c r="TAW11" s="723"/>
      <c r="TAX11" s="723"/>
      <c r="TAY11" s="723"/>
      <c r="TAZ11" s="723"/>
      <c r="TBA11" s="723"/>
      <c r="TBB11" s="723"/>
      <c r="TBC11" s="723"/>
      <c r="TBD11" s="723"/>
      <c r="TBE11" s="723"/>
      <c r="TBF11" s="723"/>
      <c r="TBG11" s="723"/>
      <c r="TBH11" s="723"/>
      <c r="TBI11" s="723"/>
      <c r="TBJ11" s="723"/>
      <c r="TBK11" s="723"/>
      <c r="TBL11" s="723"/>
      <c r="TBM11" s="723"/>
      <c r="TBN11" s="723"/>
      <c r="TBO11" s="723"/>
      <c r="TBP11" s="723"/>
      <c r="TBQ11" s="723"/>
      <c r="TBR11" s="723"/>
      <c r="TBS11" s="723"/>
      <c r="TBT11" s="723"/>
      <c r="TBU11" s="723"/>
      <c r="TBV11" s="723"/>
      <c r="TBW11" s="723"/>
      <c r="TBX11" s="723"/>
      <c r="TBY11" s="723"/>
      <c r="TBZ11" s="723"/>
      <c r="TCA11" s="723"/>
      <c r="TCB11" s="723"/>
      <c r="TCC11" s="723"/>
      <c r="TCD11" s="723"/>
      <c r="TCE11" s="723"/>
      <c r="TCF11" s="723"/>
      <c r="TCG11" s="723"/>
      <c r="TCH11" s="723"/>
      <c r="TCI11" s="723"/>
      <c r="TCJ11" s="723"/>
      <c r="TCK11" s="723"/>
      <c r="TCL11" s="723"/>
      <c r="TCM11" s="723"/>
      <c r="TCN11" s="723"/>
      <c r="TCO11" s="723"/>
      <c r="TCP11" s="723"/>
      <c r="TCQ11" s="723"/>
      <c r="TCR11" s="723"/>
      <c r="TCS11" s="723"/>
      <c r="TCT11" s="723"/>
      <c r="TCU11" s="723"/>
      <c r="TCV11" s="723"/>
      <c r="TCW11" s="723"/>
      <c r="TCX11" s="723"/>
      <c r="TCY11" s="723"/>
      <c r="TCZ11" s="723"/>
      <c r="TDA11" s="723"/>
      <c r="TDB11" s="723"/>
      <c r="TDC11" s="723"/>
      <c r="TDD11" s="723"/>
      <c r="TDE11" s="723"/>
      <c r="TDF11" s="723"/>
      <c r="TDG11" s="723"/>
      <c r="TDH11" s="723"/>
      <c r="TDI11" s="723"/>
      <c r="TDJ11" s="723"/>
      <c r="TDK11" s="723"/>
      <c r="TDL11" s="723"/>
      <c r="TDM11" s="723"/>
      <c r="TDN11" s="723"/>
      <c r="TDO11" s="723"/>
      <c r="TDP11" s="723"/>
      <c r="TDQ11" s="723"/>
      <c r="TDR11" s="723"/>
      <c r="TDS11" s="723"/>
      <c r="TDT11" s="723"/>
      <c r="TDU11" s="723"/>
      <c r="TDV11" s="723"/>
      <c r="TDW11" s="723"/>
      <c r="TDX11" s="723"/>
      <c r="TDY11" s="723"/>
      <c r="TDZ11" s="723"/>
      <c r="TEA11" s="723"/>
      <c r="TEB11" s="723"/>
      <c r="TEC11" s="723"/>
      <c r="TED11" s="723"/>
      <c r="TEE11" s="723"/>
      <c r="TEF11" s="723"/>
      <c r="TEG11" s="723"/>
      <c r="TEH11" s="723"/>
      <c r="TEI11" s="723"/>
      <c r="TEJ11" s="723"/>
      <c r="TEK11" s="723"/>
      <c r="TEL11" s="723"/>
      <c r="TEM11" s="723"/>
      <c r="TEN11" s="723"/>
      <c r="TEO11" s="723"/>
      <c r="TEP11" s="723"/>
      <c r="TEQ11" s="723"/>
      <c r="TER11" s="723"/>
      <c r="TES11" s="723"/>
      <c r="TET11" s="723"/>
      <c r="TEU11" s="723"/>
      <c r="TEV11" s="723"/>
      <c r="TEW11" s="723"/>
      <c r="TEX11" s="723"/>
      <c r="TEY11" s="723"/>
      <c r="TEZ11" s="723"/>
      <c r="TFA11" s="723"/>
      <c r="TFB11" s="723"/>
      <c r="TFC11" s="723"/>
      <c r="TFD11" s="723"/>
      <c r="TFE11" s="723"/>
      <c r="TFF11" s="723"/>
      <c r="TFG11" s="723"/>
      <c r="TFH11" s="723"/>
      <c r="TFI11" s="723"/>
      <c r="TFJ11" s="723"/>
      <c r="TFK11" s="723"/>
      <c r="TFL11" s="723"/>
      <c r="TFM11" s="723"/>
      <c r="TFN11" s="723"/>
      <c r="TFO11" s="723"/>
      <c r="TFP11" s="723"/>
      <c r="TFQ11" s="723"/>
      <c r="TFR11" s="723"/>
      <c r="TFS11" s="723"/>
      <c r="TFT11" s="723"/>
      <c r="TFU11" s="723"/>
      <c r="TFV11" s="723"/>
      <c r="TFW11" s="723"/>
      <c r="TFX11" s="723"/>
      <c r="TFY11" s="723"/>
      <c r="TFZ11" s="723"/>
      <c r="TGA11" s="723"/>
      <c r="TGB11" s="723"/>
      <c r="TGC11" s="723"/>
      <c r="TGD11" s="723"/>
      <c r="TGE11" s="723"/>
      <c r="TGF11" s="723"/>
      <c r="TGG11" s="723"/>
      <c r="TGH11" s="723"/>
      <c r="TGI11" s="723"/>
      <c r="TGJ11" s="723"/>
      <c r="TGK11" s="723"/>
      <c r="TGL11" s="723"/>
      <c r="TGM11" s="723"/>
      <c r="TGN11" s="723"/>
      <c r="TGO11" s="723"/>
      <c r="TGP11" s="723"/>
      <c r="TGQ11" s="723"/>
      <c r="TGR11" s="723"/>
      <c r="TGS11" s="723"/>
      <c r="TGT11" s="723"/>
      <c r="TGU11" s="723"/>
      <c r="TGV11" s="723"/>
      <c r="TGW11" s="723"/>
      <c r="TGX11" s="723"/>
      <c r="TGY11" s="723"/>
      <c r="TGZ11" s="723"/>
      <c r="THA11" s="723"/>
      <c r="THB11" s="723"/>
      <c r="THC11" s="723"/>
      <c r="THD11" s="723"/>
      <c r="THE11" s="723"/>
      <c r="THF11" s="723"/>
      <c r="THG11" s="723"/>
      <c r="THH11" s="723"/>
      <c r="THI11" s="723"/>
      <c r="THJ11" s="723"/>
      <c r="THK11" s="723"/>
      <c r="THL11" s="723"/>
      <c r="THM11" s="723"/>
      <c r="THN11" s="723"/>
      <c r="THO11" s="723"/>
      <c r="THP11" s="723"/>
      <c r="THQ11" s="723"/>
      <c r="THR11" s="723"/>
      <c r="THS11" s="723"/>
      <c r="THT11" s="723"/>
      <c r="THU11" s="723"/>
      <c r="THV11" s="723"/>
      <c r="THW11" s="723"/>
      <c r="THX11" s="723"/>
      <c r="THY11" s="723"/>
      <c r="THZ11" s="723"/>
      <c r="TIA11" s="723"/>
      <c r="TIB11" s="723"/>
      <c r="TIC11" s="723"/>
      <c r="TID11" s="723"/>
      <c r="TIE11" s="723"/>
      <c r="TIF11" s="723"/>
      <c r="TIG11" s="723"/>
      <c r="TIH11" s="723"/>
      <c r="TII11" s="723"/>
      <c r="TIJ11" s="723"/>
      <c r="TIK11" s="723"/>
      <c r="TIL11" s="723"/>
      <c r="TIM11" s="723"/>
      <c r="TIN11" s="723"/>
      <c r="TIO11" s="723"/>
      <c r="TIP11" s="723"/>
      <c r="TIQ11" s="723"/>
      <c r="TIR11" s="723"/>
      <c r="TIS11" s="723"/>
      <c r="TIT11" s="723"/>
      <c r="TIU11" s="723"/>
      <c r="TIV11" s="723"/>
      <c r="TIW11" s="723"/>
      <c r="TIX11" s="723"/>
      <c r="TIY11" s="723"/>
      <c r="TIZ11" s="723"/>
      <c r="TJA11" s="723"/>
      <c r="TJB11" s="723"/>
      <c r="TJC11" s="723"/>
      <c r="TJD11" s="723"/>
      <c r="TJE11" s="723"/>
      <c r="TJF11" s="723"/>
      <c r="TJG11" s="723"/>
      <c r="TJH11" s="723"/>
      <c r="TJI11" s="723"/>
      <c r="TJJ11" s="723"/>
      <c r="TJK11" s="723"/>
      <c r="TJL11" s="723"/>
      <c r="TJM11" s="723"/>
      <c r="TJN11" s="723"/>
      <c r="TJO11" s="723"/>
      <c r="TJP11" s="723"/>
      <c r="TJQ11" s="723"/>
      <c r="TJR11" s="723"/>
      <c r="TJS11" s="723"/>
      <c r="TJT11" s="723"/>
      <c r="TJU11" s="723"/>
      <c r="TJV11" s="723"/>
      <c r="TJW11" s="723"/>
      <c r="TJX11" s="723"/>
      <c r="TJY11" s="723"/>
      <c r="TJZ11" s="723"/>
      <c r="TKA11" s="723"/>
      <c r="TKB11" s="723"/>
      <c r="TKC11" s="723"/>
      <c r="TKD11" s="723"/>
      <c r="TKE11" s="723"/>
      <c r="TKF11" s="723"/>
      <c r="TKG11" s="723"/>
      <c r="TKH11" s="723"/>
      <c r="TKI11" s="723"/>
      <c r="TKJ11" s="723"/>
      <c r="TKK11" s="723"/>
      <c r="TKL11" s="723"/>
      <c r="TKM11" s="723"/>
      <c r="TKN11" s="723"/>
      <c r="TKO11" s="723"/>
      <c r="TKP11" s="723"/>
      <c r="TKQ11" s="723"/>
      <c r="TKR11" s="723"/>
      <c r="TKS11" s="723"/>
      <c r="TKT11" s="723"/>
      <c r="TKU11" s="723"/>
      <c r="TKV11" s="723"/>
      <c r="TKW11" s="723"/>
      <c r="TKX11" s="723"/>
      <c r="TKY11" s="723"/>
      <c r="TKZ11" s="723"/>
      <c r="TLA11" s="723"/>
      <c r="TLB11" s="723"/>
      <c r="TLC11" s="723"/>
      <c r="TLD11" s="723"/>
      <c r="TLE11" s="723"/>
      <c r="TLF11" s="723"/>
      <c r="TLG11" s="723"/>
      <c r="TLH11" s="723"/>
      <c r="TLI11" s="723"/>
      <c r="TLJ11" s="723"/>
      <c r="TLK11" s="723"/>
      <c r="TLL11" s="723"/>
      <c r="TLM11" s="723"/>
      <c r="TLN11" s="723"/>
      <c r="TLO11" s="723"/>
      <c r="TLP11" s="723"/>
      <c r="TLQ11" s="723"/>
      <c r="TLR11" s="723"/>
      <c r="TLS11" s="723"/>
      <c r="TLT11" s="723"/>
      <c r="TLU11" s="723"/>
      <c r="TLV11" s="723"/>
      <c r="TLW11" s="723"/>
      <c r="TLX11" s="723"/>
      <c r="TLY11" s="723"/>
      <c r="TLZ11" s="723"/>
      <c r="TMA11" s="723"/>
      <c r="TMB11" s="723"/>
      <c r="TMC11" s="723"/>
      <c r="TMD11" s="723"/>
      <c r="TME11" s="723"/>
      <c r="TMF11" s="723"/>
      <c r="TMG11" s="723"/>
      <c r="TMH11" s="723"/>
      <c r="TMI11" s="723"/>
      <c r="TMJ11" s="723"/>
      <c r="TMK11" s="723"/>
      <c r="TML11" s="723"/>
      <c r="TMM11" s="723"/>
      <c r="TMN11" s="723"/>
      <c r="TMO11" s="723"/>
      <c r="TMP11" s="723"/>
      <c r="TMQ11" s="723"/>
      <c r="TMR11" s="723"/>
      <c r="TMS11" s="723"/>
      <c r="TMT11" s="723"/>
      <c r="TMU11" s="723"/>
      <c r="TMV11" s="723"/>
      <c r="TMW11" s="723"/>
      <c r="TMX11" s="723"/>
      <c r="TMY11" s="723"/>
      <c r="TMZ11" s="723"/>
      <c r="TNA11" s="723"/>
      <c r="TNB11" s="723"/>
      <c r="TNC11" s="723"/>
      <c r="TND11" s="723"/>
      <c r="TNE11" s="723"/>
      <c r="TNF11" s="723"/>
      <c r="TNG11" s="723"/>
      <c r="TNH11" s="723"/>
      <c r="TNI11" s="723"/>
      <c r="TNJ11" s="723"/>
      <c r="TNK11" s="723"/>
      <c r="TNL11" s="723"/>
      <c r="TNM11" s="723"/>
      <c r="TNN11" s="723"/>
      <c r="TNO11" s="723"/>
      <c r="TNP11" s="723"/>
      <c r="TNQ11" s="723"/>
      <c r="TNR11" s="723"/>
      <c r="TNS11" s="723"/>
      <c r="TNT11" s="723"/>
      <c r="TNU11" s="723"/>
      <c r="TNV11" s="723"/>
      <c r="TNW11" s="723"/>
      <c r="TNX11" s="723"/>
      <c r="TNY11" s="723"/>
      <c r="TNZ11" s="723"/>
      <c r="TOA11" s="723"/>
      <c r="TOB11" s="723"/>
      <c r="TOC11" s="723"/>
      <c r="TOD11" s="723"/>
      <c r="TOE11" s="723"/>
      <c r="TOF11" s="723"/>
      <c r="TOG11" s="723"/>
      <c r="TOH11" s="723"/>
      <c r="TOI11" s="723"/>
      <c r="TOJ11" s="723"/>
      <c r="TOK11" s="723"/>
      <c r="TOL11" s="723"/>
      <c r="TOM11" s="723"/>
      <c r="TON11" s="723"/>
      <c r="TOO11" s="723"/>
      <c r="TOP11" s="723"/>
      <c r="TOQ11" s="723"/>
      <c r="TOR11" s="723"/>
      <c r="TOS11" s="723"/>
      <c r="TOT11" s="723"/>
      <c r="TOU11" s="723"/>
      <c r="TOV11" s="723"/>
      <c r="TOW11" s="723"/>
      <c r="TOX11" s="723"/>
      <c r="TOY11" s="723"/>
      <c r="TOZ11" s="723"/>
      <c r="TPA11" s="723"/>
      <c r="TPB11" s="723"/>
      <c r="TPC11" s="723"/>
      <c r="TPD11" s="723"/>
      <c r="TPE11" s="723"/>
      <c r="TPF11" s="723"/>
      <c r="TPG11" s="723"/>
      <c r="TPH11" s="723"/>
      <c r="TPI11" s="723"/>
      <c r="TPJ11" s="723"/>
      <c r="TPK11" s="723"/>
      <c r="TPL11" s="723"/>
      <c r="TPM11" s="723"/>
      <c r="TPN11" s="723"/>
      <c r="TPO11" s="723"/>
      <c r="TPP11" s="723"/>
      <c r="TPQ11" s="723"/>
      <c r="TPR11" s="723"/>
      <c r="TPS11" s="723"/>
      <c r="TPT11" s="723"/>
      <c r="TPU11" s="723"/>
      <c r="TPV11" s="723"/>
      <c r="TPW11" s="723"/>
      <c r="TPX11" s="723"/>
      <c r="TPY11" s="723"/>
      <c r="TPZ11" s="723"/>
      <c r="TQA11" s="723"/>
      <c r="TQB11" s="723"/>
      <c r="TQC11" s="723"/>
      <c r="TQD11" s="723"/>
      <c r="TQE11" s="723"/>
      <c r="TQF11" s="723"/>
      <c r="TQG11" s="723"/>
      <c r="TQH11" s="723"/>
      <c r="TQI11" s="723"/>
      <c r="TQJ11" s="723"/>
      <c r="TQK11" s="723"/>
      <c r="TQL11" s="723"/>
      <c r="TQM11" s="723"/>
      <c r="TQN11" s="723"/>
      <c r="TQO11" s="723"/>
      <c r="TQP11" s="723"/>
      <c r="TQQ11" s="723"/>
      <c r="TQR11" s="723"/>
      <c r="TQS11" s="723"/>
      <c r="TQT11" s="723"/>
      <c r="TQU11" s="723"/>
      <c r="TQV11" s="723"/>
      <c r="TQW11" s="723"/>
      <c r="TQX11" s="723"/>
      <c r="TQY11" s="723"/>
      <c r="TQZ11" s="723"/>
      <c r="TRA11" s="723"/>
      <c r="TRB11" s="723"/>
      <c r="TRC11" s="723"/>
      <c r="TRD11" s="723"/>
      <c r="TRE11" s="723"/>
      <c r="TRF11" s="723"/>
      <c r="TRG11" s="723"/>
      <c r="TRH11" s="723"/>
      <c r="TRI11" s="723"/>
      <c r="TRJ11" s="723"/>
      <c r="TRK11" s="723"/>
      <c r="TRL11" s="723"/>
      <c r="TRM11" s="723"/>
      <c r="TRN11" s="723"/>
      <c r="TRO11" s="723"/>
      <c r="TRP11" s="723"/>
      <c r="TRQ11" s="723"/>
      <c r="TRR11" s="723"/>
      <c r="TRS11" s="723"/>
      <c r="TRT11" s="723"/>
      <c r="TRU11" s="723"/>
      <c r="TRV11" s="723"/>
      <c r="TRW11" s="723"/>
      <c r="TRX11" s="723"/>
      <c r="TRY11" s="723"/>
      <c r="TRZ11" s="723"/>
      <c r="TSA11" s="723"/>
      <c r="TSB11" s="723"/>
      <c r="TSC11" s="723"/>
      <c r="TSD11" s="723"/>
      <c r="TSE11" s="723"/>
      <c r="TSF11" s="723"/>
      <c r="TSG11" s="723"/>
      <c r="TSH11" s="723"/>
      <c r="TSI11" s="723"/>
      <c r="TSJ11" s="723"/>
      <c r="TSK11" s="723"/>
      <c r="TSL11" s="723"/>
      <c r="TSM11" s="723"/>
      <c r="TSN11" s="723"/>
      <c r="TSO11" s="723"/>
      <c r="TSP11" s="723"/>
      <c r="TSQ11" s="723"/>
      <c r="TSR11" s="723"/>
      <c r="TSS11" s="723"/>
      <c r="TST11" s="723"/>
      <c r="TSU11" s="723"/>
      <c r="TSV11" s="723"/>
      <c r="TSW11" s="723"/>
      <c r="TSX11" s="723"/>
      <c r="TSY11" s="723"/>
      <c r="TSZ11" s="723"/>
      <c r="TTA11" s="723"/>
      <c r="TTB11" s="723"/>
      <c r="TTC11" s="723"/>
      <c r="TTD11" s="723"/>
      <c r="TTE11" s="723"/>
      <c r="TTF11" s="723"/>
      <c r="TTG11" s="723"/>
      <c r="TTH11" s="723"/>
      <c r="TTI11" s="723"/>
      <c r="TTJ11" s="723"/>
      <c r="TTK11" s="723"/>
      <c r="TTL11" s="723"/>
      <c r="TTM11" s="723"/>
      <c r="TTN11" s="723"/>
      <c r="TTO11" s="723"/>
      <c r="TTP11" s="723"/>
      <c r="TTQ11" s="723"/>
      <c r="TTR11" s="723"/>
      <c r="TTS11" s="723"/>
      <c r="TTT11" s="723"/>
      <c r="TTU11" s="723"/>
      <c r="TTV11" s="723"/>
      <c r="TTW11" s="723"/>
      <c r="TTX11" s="723"/>
      <c r="TTY11" s="723"/>
      <c r="TTZ11" s="723"/>
      <c r="TUA11" s="723"/>
      <c r="TUB11" s="723"/>
      <c r="TUC11" s="723"/>
      <c r="TUD11" s="723"/>
      <c r="TUE11" s="723"/>
      <c r="TUF11" s="723"/>
      <c r="TUG11" s="723"/>
      <c r="TUH11" s="723"/>
      <c r="TUI11" s="723"/>
      <c r="TUJ11" s="723"/>
      <c r="TUK11" s="723"/>
      <c r="TUL11" s="723"/>
      <c r="TUM11" s="723"/>
      <c r="TUN11" s="723"/>
      <c r="TUO11" s="723"/>
      <c r="TUP11" s="723"/>
      <c r="TUQ11" s="723"/>
      <c r="TUR11" s="723"/>
      <c r="TUS11" s="723"/>
      <c r="TUT11" s="723"/>
      <c r="TUU11" s="723"/>
      <c r="TUV11" s="723"/>
      <c r="TUW11" s="723"/>
      <c r="TUX11" s="723"/>
      <c r="TUY11" s="723"/>
      <c r="TUZ11" s="723"/>
      <c r="TVA11" s="723"/>
      <c r="TVB11" s="723"/>
      <c r="TVC11" s="723"/>
      <c r="TVD11" s="723"/>
      <c r="TVE11" s="723"/>
      <c r="TVF11" s="723"/>
      <c r="TVG11" s="723"/>
      <c r="TVH11" s="723"/>
      <c r="TVI11" s="723"/>
      <c r="TVJ11" s="723"/>
      <c r="TVK11" s="723"/>
      <c r="TVL11" s="723"/>
      <c r="TVM11" s="723"/>
      <c r="TVN11" s="723"/>
      <c r="TVO11" s="723"/>
      <c r="TVP11" s="723"/>
      <c r="TVQ11" s="723"/>
      <c r="TVR11" s="723"/>
      <c r="TVS11" s="723"/>
      <c r="TVT11" s="723"/>
      <c r="TVU11" s="723"/>
      <c r="TVV11" s="723"/>
      <c r="TVW11" s="723"/>
      <c r="TVX11" s="723"/>
      <c r="TVY11" s="723"/>
      <c r="TVZ11" s="723"/>
      <c r="TWA11" s="723"/>
      <c r="TWB11" s="723"/>
      <c r="TWC11" s="723"/>
      <c r="TWD11" s="723"/>
      <c r="TWE11" s="723"/>
      <c r="TWF11" s="723"/>
      <c r="TWG11" s="723"/>
      <c r="TWH11" s="723"/>
      <c r="TWI11" s="723"/>
      <c r="TWJ11" s="723"/>
      <c r="TWK11" s="723"/>
      <c r="TWL11" s="723"/>
      <c r="TWM11" s="723"/>
      <c r="TWN11" s="723"/>
      <c r="TWO11" s="723"/>
      <c r="TWP11" s="723"/>
      <c r="TWQ11" s="723"/>
      <c r="TWR11" s="723"/>
      <c r="TWS11" s="723"/>
      <c r="TWT11" s="723"/>
      <c r="TWU11" s="723"/>
      <c r="TWV11" s="723"/>
      <c r="TWW11" s="723"/>
      <c r="TWX11" s="723"/>
      <c r="TWY11" s="723"/>
      <c r="TWZ11" s="723"/>
      <c r="TXA11" s="723"/>
      <c r="TXB11" s="723"/>
      <c r="TXC11" s="723"/>
      <c r="TXD11" s="723"/>
      <c r="TXE11" s="723"/>
      <c r="TXF11" s="723"/>
      <c r="TXG11" s="723"/>
      <c r="TXH11" s="723"/>
      <c r="TXI11" s="723"/>
      <c r="TXJ11" s="723"/>
      <c r="TXK11" s="723"/>
      <c r="TXL11" s="723"/>
      <c r="TXM11" s="723"/>
      <c r="TXN11" s="723"/>
      <c r="TXO11" s="723"/>
      <c r="TXP11" s="723"/>
      <c r="TXQ11" s="723"/>
      <c r="TXR11" s="723"/>
      <c r="TXS11" s="723"/>
      <c r="TXT11" s="723"/>
      <c r="TXU11" s="723"/>
      <c r="TXV11" s="723"/>
      <c r="TXW11" s="723"/>
      <c r="TXX11" s="723"/>
      <c r="TXY11" s="723"/>
      <c r="TXZ11" s="723"/>
      <c r="TYA11" s="723"/>
      <c r="TYB11" s="723"/>
      <c r="TYC11" s="723"/>
      <c r="TYD11" s="723"/>
      <c r="TYE11" s="723"/>
      <c r="TYF11" s="723"/>
      <c r="TYG11" s="723"/>
      <c r="TYH11" s="723"/>
      <c r="TYI11" s="723"/>
      <c r="TYJ11" s="723"/>
      <c r="TYK11" s="723"/>
      <c r="TYL11" s="723"/>
      <c r="TYM11" s="723"/>
      <c r="TYN11" s="723"/>
      <c r="TYO11" s="723"/>
      <c r="TYP11" s="723"/>
      <c r="TYQ11" s="723"/>
      <c r="TYR11" s="723"/>
      <c r="TYS11" s="723"/>
      <c r="TYT11" s="723"/>
      <c r="TYU11" s="723"/>
      <c r="TYV11" s="723"/>
      <c r="TYW11" s="723"/>
      <c r="TYX11" s="723"/>
      <c r="TYY11" s="723"/>
      <c r="TYZ11" s="723"/>
      <c r="TZA11" s="723"/>
      <c r="TZB11" s="723"/>
      <c r="TZC11" s="723"/>
      <c r="TZD11" s="723"/>
      <c r="TZE11" s="723"/>
      <c r="TZF11" s="723"/>
      <c r="TZG11" s="723"/>
      <c r="TZH11" s="723"/>
      <c r="TZI11" s="723"/>
      <c r="TZJ11" s="723"/>
      <c r="TZK11" s="723"/>
      <c r="TZL11" s="723"/>
      <c r="TZM11" s="723"/>
      <c r="TZN11" s="723"/>
      <c r="TZO11" s="723"/>
      <c r="TZP11" s="723"/>
      <c r="TZQ11" s="723"/>
      <c r="TZR11" s="723"/>
      <c r="TZS11" s="723"/>
      <c r="TZT11" s="723"/>
      <c r="TZU11" s="723"/>
      <c r="TZV11" s="723"/>
      <c r="TZW11" s="723"/>
      <c r="TZX11" s="723"/>
      <c r="TZY11" s="723"/>
      <c r="TZZ11" s="723"/>
      <c r="UAA11" s="723"/>
      <c r="UAB11" s="723"/>
      <c r="UAC11" s="723"/>
      <c r="UAD11" s="723"/>
      <c r="UAE11" s="723"/>
      <c r="UAF11" s="723"/>
      <c r="UAG11" s="723"/>
      <c r="UAH11" s="723"/>
      <c r="UAI11" s="723"/>
      <c r="UAJ11" s="723"/>
      <c r="UAK11" s="723"/>
      <c r="UAL11" s="723"/>
      <c r="UAM11" s="723"/>
      <c r="UAN11" s="723"/>
      <c r="UAO11" s="723"/>
      <c r="UAP11" s="723"/>
      <c r="UAQ11" s="723"/>
      <c r="UAR11" s="723"/>
      <c r="UAS11" s="723"/>
      <c r="UAT11" s="723"/>
      <c r="UAU11" s="723"/>
      <c r="UAV11" s="723"/>
      <c r="UAW11" s="723"/>
      <c r="UAX11" s="723"/>
      <c r="UAY11" s="723"/>
      <c r="UAZ11" s="723"/>
      <c r="UBA11" s="723"/>
      <c r="UBB11" s="723"/>
      <c r="UBC11" s="723"/>
      <c r="UBD11" s="723"/>
      <c r="UBE11" s="723"/>
      <c r="UBF11" s="723"/>
      <c r="UBG11" s="723"/>
      <c r="UBH11" s="723"/>
      <c r="UBI11" s="723"/>
      <c r="UBJ11" s="723"/>
      <c r="UBK11" s="723"/>
      <c r="UBL11" s="723"/>
      <c r="UBM11" s="723"/>
      <c r="UBN11" s="723"/>
      <c r="UBO11" s="723"/>
      <c r="UBP11" s="723"/>
      <c r="UBQ11" s="723"/>
      <c r="UBR11" s="723"/>
      <c r="UBS11" s="723"/>
      <c r="UBT11" s="723"/>
      <c r="UBU11" s="723"/>
      <c r="UBV11" s="723"/>
      <c r="UBW11" s="723"/>
      <c r="UBX11" s="723"/>
      <c r="UBY11" s="723"/>
      <c r="UBZ11" s="723"/>
      <c r="UCA11" s="723"/>
      <c r="UCB11" s="723"/>
      <c r="UCC11" s="723"/>
      <c r="UCD11" s="723"/>
      <c r="UCE11" s="723"/>
      <c r="UCF11" s="723"/>
      <c r="UCG11" s="723"/>
      <c r="UCH11" s="723"/>
      <c r="UCI11" s="723"/>
      <c r="UCJ11" s="723"/>
      <c r="UCK11" s="723"/>
      <c r="UCL11" s="723"/>
      <c r="UCM11" s="723"/>
      <c r="UCN11" s="723"/>
      <c r="UCO11" s="723"/>
      <c r="UCP11" s="723"/>
      <c r="UCQ11" s="723"/>
      <c r="UCR11" s="723"/>
      <c r="UCS11" s="723"/>
      <c r="UCT11" s="723"/>
      <c r="UCU11" s="723"/>
      <c r="UCV11" s="723"/>
      <c r="UCW11" s="723"/>
      <c r="UCX11" s="723"/>
      <c r="UCY11" s="723"/>
      <c r="UCZ11" s="723"/>
      <c r="UDA11" s="723"/>
      <c r="UDB11" s="723"/>
      <c r="UDC11" s="723"/>
      <c r="UDD11" s="723"/>
      <c r="UDE11" s="723"/>
      <c r="UDF11" s="723"/>
      <c r="UDG11" s="723"/>
      <c r="UDH11" s="723"/>
      <c r="UDI11" s="723"/>
      <c r="UDJ11" s="723"/>
      <c r="UDK11" s="723"/>
      <c r="UDL11" s="723"/>
      <c r="UDM11" s="723"/>
      <c r="UDN11" s="723"/>
      <c r="UDO11" s="723"/>
      <c r="UDP11" s="723"/>
      <c r="UDQ11" s="723"/>
      <c r="UDR11" s="723"/>
      <c r="UDS11" s="723"/>
      <c r="UDT11" s="723"/>
      <c r="UDU11" s="723"/>
      <c r="UDV11" s="723"/>
      <c r="UDW11" s="723"/>
      <c r="UDX11" s="723"/>
      <c r="UDY11" s="723"/>
      <c r="UDZ11" s="723"/>
      <c r="UEA11" s="723"/>
      <c r="UEB11" s="723"/>
      <c r="UEC11" s="723"/>
      <c r="UED11" s="723"/>
      <c r="UEE11" s="723"/>
      <c r="UEF11" s="723"/>
      <c r="UEG11" s="723"/>
      <c r="UEH11" s="723"/>
      <c r="UEI11" s="723"/>
      <c r="UEJ11" s="723"/>
      <c r="UEK11" s="723"/>
      <c r="UEL11" s="723"/>
      <c r="UEM11" s="723"/>
      <c r="UEN11" s="723"/>
      <c r="UEO11" s="723"/>
      <c r="UEP11" s="723"/>
      <c r="UEQ11" s="723"/>
      <c r="UER11" s="723"/>
      <c r="UES11" s="723"/>
      <c r="UET11" s="723"/>
      <c r="UEU11" s="723"/>
      <c r="UEV11" s="723"/>
      <c r="UEW11" s="723"/>
      <c r="UEX11" s="723"/>
      <c r="UEY11" s="723"/>
      <c r="UEZ11" s="723"/>
      <c r="UFA11" s="723"/>
      <c r="UFB11" s="723"/>
      <c r="UFC11" s="723"/>
      <c r="UFD11" s="723"/>
      <c r="UFE11" s="723"/>
      <c r="UFF11" s="723"/>
      <c r="UFG11" s="723"/>
      <c r="UFH11" s="723"/>
      <c r="UFI11" s="723"/>
      <c r="UFJ11" s="723"/>
      <c r="UFK11" s="723"/>
      <c r="UFL11" s="723"/>
      <c r="UFM11" s="723"/>
      <c r="UFN11" s="723"/>
      <c r="UFO11" s="723"/>
      <c r="UFP11" s="723"/>
      <c r="UFQ11" s="723"/>
      <c r="UFR11" s="723"/>
      <c r="UFS11" s="723"/>
      <c r="UFT11" s="723"/>
      <c r="UFU11" s="723"/>
      <c r="UFV11" s="723"/>
      <c r="UFW11" s="723"/>
      <c r="UFX11" s="723"/>
      <c r="UFY11" s="723"/>
      <c r="UFZ11" s="723"/>
      <c r="UGA11" s="723"/>
      <c r="UGB11" s="723"/>
      <c r="UGC11" s="723"/>
      <c r="UGD11" s="723"/>
      <c r="UGE11" s="723"/>
      <c r="UGF11" s="723"/>
      <c r="UGG11" s="723"/>
      <c r="UGH11" s="723"/>
      <c r="UGI11" s="723"/>
      <c r="UGJ11" s="723"/>
      <c r="UGK11" s="723"/>
      <c r="UGL11" s="723"/>
      <c r="UGM11" s="723"/>
      <c r="UGN11" s="723"/>
      <c r="UGO11" s="723"/>
      <c r="UGP11" s="723"/>
      <c r="UGQ11" s="723"/>
      <c r="UGR11" s="723"/>
      <c r="UGS11" s="723"/>
      <c r="UGT11" s="723"/>
      <c r="UGU11" s="723"/>
      <c r="UGV11" s="723"/>
      <c r="UGW11" s="723"/>
      <c r="UGX11" s="723"/>
      <c r="UGY11" s="723"/>
      <c r="UGZ11" s="723"/>
      <c r="UHA11" s="723"/>
      <c r="UHB11" s="723"/>
      <c r="UHC11" s="723"/>
      <c r="UHD11" s="723"/>
      <c r="UHE11" s="723"/>
      <c r="UHF11" s="723"/>
      <c r="UHG11" s="723"/>
      <c r="UHH11" s="723"/>
      <c r="UHI11" s="723"/>
      <c r="UHJ11" s="723"/>
      <c r="UHK11" s="723"/>
      <c r="UHL11" s="723"/>
      <c r="UHM11" s="723"/>
      <c r="UHN11" s="723"/>
      <c r="UHO11" s="723"/>
      <c r="UHP11" s="723"/>
      <c r="UHQ11" s="723"/>
      <c r="UHR11" s="723"/>
      <c r="UHS11" s="723"/>
      <c r="UHT11" s="723"/>
      <c r="UHU11" s="723"/>
      <c r="UHV11" s="723"/>
      <c r="UHW11" s="723"/>
      <c r="UHX11" s="723"/>
      <c r="UHY11" s="723"/>
      <c r="UHZ11" s="723"/>
      <c r="UIA11" s="723"/>
      <c r="UIB11" s="723"/>
      <c r="UIC11" s="723"/>
      <c r="UID11" s="723"/>
      <c r="UIE11" s="723"/>
      <c r="UIF11" s="723"/>
      <c r="UIG11" s="723"/>
      <c r="UIH11" s="723"/>
      <c r="UII11" s="723"/>
      <c r="UIJ11" s="723"/>
      <c r="UIK11" s="723"/>
      <c r="UIL11" s="723"/>
      <c r="UIM11" s="723"/>
      <c r="UIN11" s="723"/>
      <c r="UIO11" s="723"/>
      <c r="UIP11" s="723"/>
      <c r="UIQ11" s="723"/>
      <c r="UIR11" s="723"/>
      <c r="UIS11" s="723"/>
      <c r="UIT11" s="723"/>
      <c r="UIU11" s="723"/>
      <c r="UIV11" s="723"/>
      <c r="UIW11" s="723"/>
      <c r="UIX11" s="723"/>
      <c r="UIY11" s="723"/>
      <c r="UIZ11" s="723"/>
      <c r="UJA11" s="723"/>
      <c r="UJB11" s="723"/>
      <c r="UJC11" s="723"/>
      <c r="UJD11" s="723"/>
      <c r="UJE11" s="723"/>
      <c r="UJF11" s="723"/>
      <c r="UJG11" s="723"/>
      <c r="UJH11" s="723"/>
      <c r="UJI11" s="723"/>
      <c r="UJJ11" s="723"/>
      <c r="UJK11" s="723"/>
      <c r="UJL11" s="723"/>
      <c r="UJM11" s="723"/>
      <c r="UJN11" s="723"/>
      <c r="UJO11" s="723"/>
      <c r="UJP11" s="723"/>
      <c r="UJQ11" s="723"/>
      <c r="UJR11" s="723"/>
      <c r="UJS11" s="723"/>
      <c r="UJT11" s="723"/>
      <c r="UJU11" s="723"/>
      <c r="UJV11" s="723"/>
      <c r="UJW11" s="723"/>
      <c r="UJX11" s="723"/>
      <c r="UJY11" s="723"/>
      <c r="UJZ11" s="723"/>
      <c r="UKA11" s="723"/>
      <c r="UKB11" s="723"/>
      <c r="UKC11" s="723"/>
      <c r="UKD11" s="723"/>
      <c r="UKE11" s="723"/>
      <c r="UKF11" s="723"/>
      <c r="UKG11" s="723"/>
      <c r="UKH11" s="723"/>
      <c r="UKI11" s="723"/>
      <c r="UKJ11" s="723"/>
      <c r="UKK11" s="723"/>
      <c r="UKL11" s="723"/>
      <c r="UKM11" s="723"/>
      <c r="UKN11" s="723"/>
      <c r="UKO11" s="723"/>
      <c r="UKP11" s="723"/>
      <c r="UKQ11" s="723"/>
      <c r="UKR11" s="723"/>
      <c r="UKS11" s="723"/>
      <c r="UKT11" s="723"/>
      <c r="UKU11" s="723"/>
      <c r="UKV11" s="723"/>
      <c r="UKW11" s="723"/>
      <c r="UKX11" s="723"/>
      <c r="UKY11" s="723"/>
      <c r="UKZ11" s="723"/>
      <c r="ULA11" s="723"/>
      <c r="ULB11" s="723"/>
      <c r="ULC11" s="723"/>
      <c r="ULD11" s="723"/>
      <c r="ULE11" s="723"/>
      <c r="ULF11" s="723"/>
      <c r="ULG11" s="723"/>
      <c r="ULH11" s="723"/>
      <c r="ULI11" s="723"/>
      <c r="ULJ11" s="723"/>
      <c r="ULK11" s="723"/>
      <c r="ULL11" s="723"/>
      <c r="ULM11" s="723"/>
      <c r="ULN11" s="723"/>
      <c r="ULO11" s="723"/>
      <c r="ULP11" s="723"/>
      <c r="ULQ11" s="723"/>
      <c r="ULR11" s="723"/>
      <c r="ULS11" s="723"/>
      <c r="ULT11" s="723"/>
      <c r="ULU11" s="723"/>
      <c r="ULV11" s="723"/>
      <c r="ULW11" s="723"/>
      <c r="ULX11" s="723"/>
      <c r="ULY11" s="723"/>
      <c r="ULZ11" s="723"/>
      <c r="UMA11" s="723"/>
      <c r="UMB11" s="723"/>
      <c r="UMC11" s="723"/>
      <c r="UMD11" s="723"/>
      <c r="UME11" s="723"/>
      <c r="UMF11" s="723"/>
      <c r="UMG11" s="723"/>
      <c r="UMH11" s="723"/>
      <c r="UMI11" s="723"/>
      <c r="UMJ11" s="723"/>
      <c r="UMK11" s="723"/>
      <c r="UML11" s="723"/>
      <c r="UMM11" s="723"/>
      <c r="UMN11" s="723"/>
      <c r="UMO11" s="723"/>
      <c r="UMP11" s="723"/>
      <c r="UMQ11" s="723"/>
      <c r="UMR11" s="723"/>
      <c r="UMS11" s="723"/>
      <c r="UMT11" s="723"/>
      <c r="UMU11" s="723"/>
      <c r="UMV11" s="723"/>
      <c r="UMW11" s="723"/>
      <c r="UMX11" s="723"/>
      <c r="UMY11" s="723"/>
      <c r="UMZ11" s="723"/>
      <c r="UNA11" s="723"/>
      <c r="UNB11" s="723"/>
      <c r="UNC11" s="723"/>
      <c r="UND11" s="723"/>
      <c r="UNE11" s="723"/>
      <c r="UNF11" s="723"/>
      <c r="UNG11" s="723"/>
      <c r="UNH11" s="723"/>
      <c r="UNI11" s="723"/>
      <c r="UNJ11" s="723"/>
      <c r="UNK11" s="723"/>
      <c r="UNL11" s="723"/>
      <c r="UNM11" s="723"/>
      <c r="UNN11" s="723"/>
      <c r="UNO11" s="723"/>
      <c r="UNP11" s="723"/>
      <c r="UNQ11" s="723"/>
      <c r="UNR11" s="723"/>
      <c r="UNS11" s="723"/>
      <c r="UNT11" s="723"/>
      <c r="UNU11" s="723"/>
      <c r="UNV11" s="723"/>
      <c r="UNW11" s="723"/>
      <c r="UNX11" s="723"/>
      <c r="UNY11" s="723"/>
      <c r="UNZ11" s="723"/>
      <c r="UOA11" s="723"/>
      <c r="UOB11" s="723"/>
      <c r="UOC11" s="723"/>
      <c r="UOD11" s="723"/>
      <c r="UOE11" s="723"/>
      <c r="UOF11" s="723"/>
      <c r="UOG11" s="723"/>
      <c r="UOH11" s="723"/>
      <c r="UOI11" s="723"/>
      <c r="UOJ11" s="723"/>
      <c r="UOK11" s="723"/>
      <c r="UOL11" s="723"/>
      <c r="UOM11" s="723"/>
      <c r="UON11" s="723"/>
      <c r="UOO11" s="723"/>
      <c r="UOP11" s="723"/>
      <c r="UOQ11" s="723"/>
      <c r="UOR11" s="723"/>
      <c r="UOS11" s="723"/>
      <c r="UOT11" s="723"/>
      <c r="UOU11" s="723"/>
      <c r="UOV11" s="723"/>
      <c r="UOW11" s="723"/>
      <c r="UOX11" s="723"/>
      <c r="UOY11" s="723"/>
      <c r="UOZ11" s="723"/>
      <c r="UPA11" s="723"/>
      <c r="UPB11" s="723"/>
      <c r="UPC11" s="723"/>
      <c r="UPD11" s="723"/>
      <c r="UPE11" s="723"/>
      <c r="UPF11" s="723"/>
      <c r="UPG11" s="723"/>
      <c r="UPH11" s="723"/>
      <c r="UPI11" s="723"/>
      <c r="UPJ11" s="723"/>
      <c r="UPK11" s="723"/>
      <c r="UPL11" s="723"/>
      <c r="UPM11" s="723"/>
      <c r="UPN11" s="723"/>
      <c r="UPO11" s="723"/>
      <c r="UPP11" s="723"/>
      <c r="UPQ11" s="723"/>
      <c r="UPR11" s="723"/>
      <c r="UPS11" s="723"/>
      <c r="UPT11" s="723"/>
      <c r="UPU11" s="723"/>
      <c r="UPV11" s="723"/>
      <c r="UPW11" s="723"/>
      <c r="UPX11" s="723"/>
      <c r="UPY11" s="723"/>
      <c r="UPZ11" s="723"/>
      <c r="UQA11" s="723"/>
      <c r="UQB11" s="723"/>
      <c r="UQC11" s="723"/>
      <c r="UQD11" s="723"/>
      <c r="UQE11" s="723"/>
      <c r="UQF11" s="723"/>
      <c r="UQG11" s="723"/>
      <c r="UQH11" s="723"/>
      <c r="UQI11" s="723"/>
      <c r="UQJ11" s="723"/>
      <c r="UQK11" s="723"/>
      <c r="UQL11" s="723"/>
      <c r="UQM11" s="723"/>
      <c r="UQN11" s="723"/>
      <c r="UQO11" s="723"/>
      <c r="UQP11" s="723"/>
      <c r="UQQ11" s="723"/>
      <c r="UQR11" s="723"/>
      <c r="UQS11" s="723"/>
      <c r="UQT11" s="723"/>
      <c r="UQU11" s="723"/>
      <c r="UQV11" s="723"/>
      <c r="UQW11" s="723"/>
      <c r="UQX11" s="723"/>
      <c r="UQY11" s="723"/>
      <c r="UQZ11" s="723"/>
      <c r="URA11" s="723"/>
      <c r="URB11" s="723"/>
      <c r="URC11" s="723"/>
      <c r="URD11" s="723"/>
      <c r="URE11" s="723"/>
      <c r="URF11" s="723"/>
      <c r="URG11" s="723"/>
      <c r="URH11" s="723"/>
      <c r="URI11" s="723"/>
      <c r="URJ11" s="723"/>
      <c r="URK11" s="723"/>
      <c r="URL11" s="723"/>
      <c r="URM11" s="723"/>
      <c r="URN11" s="723"/>
      <c r="URO11" s="723"/>
      <c r="URP11" s="723"/>
      <c r="URQ11" s="723"/>
      <c r="URR11" s="723"/>
      <c r="URS11" s="723"/>
      <c r="URT11" s="723"/>
      <c r="URU11" s="723"/>
      <c r="URV11" s="723"/>
      <c r="URW11" s="723"/>
      <c r="URX11" s="723"/>
      <c r="URY11" s="723"/>
      <c r="URZ11" s="723"/>
      <c r="USA11" s="723"/>
      <c r="USB11" s="723"/>
      <c r="USC11" s="723"/>
      <c r="USD11" s="723"/>
      <c r="USE11" s="723"/>
      <c r="USF11" s="723"/>
      <c r="USG11" s="723"/>
      <c r="USH11" s="723"/>
      <c r="USI11" s="723"/>
      <c r="USJ11" s="723"/>
      <c r="USK11" s="723"/>
      <c r="USL11" s="723"/>
      <c r="USM11" s="723"/>
      <c r="USN11" s="723"/>
      <c r="USO11" s="723"/>
      <c r="USP11" s="723"/>
      <c r="USQ11" s="723"/>
      <c r="USR11" s="723"/>
      <c r="USS11" s="723"/>
      <c r="UST11" s="723"/>
      <c r="USU11" s="723"/>
      <c r="USV11" s="723"/>
      <c r="USW11" s="723"/>
      <c r="USX11" s="723"/>
      <c r="USY11" s="723"/>
      <c r="USZ11" s="723"/>
      <c r="UTA11" s="723"/>
      <c r="UTB11" s="723"/>
      <c r="UTC11" s="723"/>
      <c r="UTD11" s="723"/>
      <c r="UTE11" s="723"/>
      <c r="UTF11" s="723"/>
      <c r="UTG11" s="723"/>
      <c r="UTH11" s="723"/>
      <c r="UTI11" s="723"/>
      <c r="UTJ11" s="723"/>
      <c r="UTK11" s="723"/>
      <c r="UTL11" s="723"/>
      <c r="UTM11" s="723"/>
      <c r="UTN11" s="723"/>
      <c r="UTO11" s="723"/>
      <c r="UTP11" s="723"/>
      <c r="UTQ11" s="723"/>
      <c r="UTR11" s="723"/>
      <c r="UTS11" s="723"/>
      <c r="UTT11" s="723"/>
      <c r="UTU11" s="723"/>
      <c r="UTV11" s="723"/>
      <c r="UTW11" s="723"/>
      <c r="UTX11" s="723"/>
      <c r="UTY11" s="723"/>
      <c r="UTZ11" s="723"/>
      <c r="UUA11" s="723"/>
      <c r="UUB11" s="723"/>
      <c r="UUC11" s="723"/>
      <c r="UUD11" s="723"/>
      <c r="UUE11" s="723"/>
      <c r="UUF11" s="723"/>
      <c r="UUG11" s="723"/>
      <c r="UUH11" s="723"/>
      <c r="UUI11" s="723"/>
      <c r="UUJ11" s="723"/>
      <c r="UUK11" s="723"/>
      <c r="UUL11" s="723"/>
      <c r="UUM11" s="723"/>
      <c r="UUN11" s="723"/>
      <c r="UUO11" s="723"/>
      <c r="UUP11" s="723"/>
      <c r="UUQ11" s="723"/>
      <c r="UUR11" s="723"/>
      <c r="UUS11" s="723"/>
      <c r="UUT11" s="723"/>
      <c r="UUU11" s="723"/>
      <c r="UUV11" s="723"/>
      <c r="UUW11" s="723"/>
      <c r="UUX11" s="723"/>
      <c r="UUY11" s="723"/>
      <c r="UUZ11" s="723"/>
      <c r="UVA11" s="723"/>
      <c r="UVB11" s="723"/>
      <c r="UVC11" s="723"/>
      <c r="UVD11" s="723"/>
      <c r="UVE11" s="723"/>
      <c r="UVF11" s="723"/>
      <c r="UVG11" s="723"/>
      <c r="UVH11" s="723"/>
      <c r="UVI11" s="723"/>
      <c r="UVJ11" s="723"/>
      <c r="UVK11" s="723"/>
      <c r="UVL11" s="723"/>
      <c r="UVM11" s="723"/>
      <c r="UVN11" s="723"/>
      <c r="UVO11" s="723"/>
      <c r="UVP11" s="723"/>
      <c r="UVQ11" s="723"/>
      <c r="UVR11" s="723"/>
      <c r="UVS11" s="723"/>
      <c r="UVT11" s="723"/>
      <c r="UVU11" s="723"/>
      <c r="UVV11" s="723"/>
      <c r="UVW11" s="723"/>
      <c r="UVX11" s="723"/>
      <c r="UVY11" s="723"/>
      <c r="UVZ11" s="723"/>
      <c r="UWA11" s="723"/>
      <c r="UWB11" s="723"/>
      <c r="UWC11" s="723"/>
      <c r="UWD11" s="723"/>
      <c r="UWE11" s="723"/>
      <c r="UWF11" s="723"/>
      <c r="UWG11" s="723"/>
      <c r="UWH11" s="723"/>
      <c r="UWI11" s="723"/>
      <c r="UWJ11" s="723"/>
      <c r="UWK11" s="723"/>
      <c r="UWL11" s="723"/>
      <c r="UWM11" s="723"/>
      <c r="UWN11" s="723"/>
      <c r="UWO11" s="723"/>
      <c r="UWP11" s="723"/>
      <c r="UWQ11" s="723"/>
      <c r="UWR11" s="723"/>
      <c r="UWS11" s="723"/>
      <c r="UWT11" s="723"/>
      <c r="UWU11" s="723"/>
      <c r="UWV11" s="723"/>
      <c r="UWW11" s="723"/>
      <c r="UWX11" s="723"/>
      <c r="UWY11" s="723"/>
      <c r="UWZ11" s="723"/>
      <c r="UXA11" s="723"/>
      <c r="UXB11" s="723"/>
      <c r="UXC11" s="723"/>
      <c r="UXD11" s="723"/>
      <c r="UXE11" s="723"/>
      <c r="UXF11" s="723"/>
      <c r="UXG11" s="723"/>
      <c r="UXH11" s="723"/>
      <c r="UXI11" s="723"/>
      <c r="UXJ11" s="723"/>
      <c r="UXK11" s="723"/>
      <c r="UXL11" s="723"/>
      <c r="UXM11" s="723"/>
      <c r="UXN11" s="723"/>
      <c r="UXO11" s="723"/>
      <c r="UXP11" s="723"/>
      <c r="UXQ11" s="723"/>
      <c r="UXR11" s="723"/>
      <c r="UXS11" s="723"/>
      <c r="UXT11" s="723"/>
      <c r="UXU11" s="723"/>
      <c r="UXV11" s="723"/>
      <c r="UXW11" s="723"/>
      <c r="UXX11" s="723"/>
      <c r="UXY11" s="723"/>
      <c r="UXZ11" s="723"/>
      <c r="UYA11" s="723"/>
      <c r="UYB11" s="723"/>
      <c r="UYC11" s="723"/>
      <c r="UYD11" s="723"/>
      <c r="UYE11" s="723"/>
      <c r="UYF11" s="723"/>
      <c r="UYG11" s="723"/>
      <c r="UYH11" s="723"/>
      <c r="UYI11" s="723"/>
      <c r="UYJ11" s="723"/>
      <c r="UYK11" s="723"/>
      <c r="UYL11" s="723"/>
      <c r="UYM11" s="723"/>
      <c r="UYN11" s="723"/>
      <c r="UYO11" s="723"/>
      <c r="UYP11" s="723"/>
      <c r="UYQ11" s="723"/>
      <c r="UYR11" s="723"/>
      <c r="UYS11" s="723"/>
      <c r="UYT11" s="723"/>
      <c r="UYU11" s="723"/>
      <c r="UYV11" s="723"/>
      <c r="UYW11" s="723"/>
      <c r="UYX11" s="723"/>
      <c r="UYY11" s="723"/>
      <c r="UYZ11" s="723"/>
      <c r="UZA11" s="723"/>
      <c r="UZB11" s="723"/>
      <c r="UZC11" s="723"/>
      <c r="UZD11" s="723"/>
      <c r="UZE11" s="723"/>
      <c r="UZF11" s="723"/>
      <c r="UZG11" s="723"/>
      <c r="UZH11" s="723"/>
      <c r="UZI11" s="723"/>
      <c r="UZJ11" s="723"/>
      <c r="UZK11" s="723"/>
      <c r="UZL11" s="723"/>
      <c r="UZM11" s="723"/>
      <c r="UZN11" s="723"/>
      <c r="UZO11" s="723"/>
      <c r="UZP11" s="723"/>
      <c r="UZQ11" s="723"/>
      <c r="UZR11" s="723"/>
      <c r="UZS11" s="723"/>
      <c r="UZT11" s="723"/>
      <c r="UZU11" s="723"/>
      <c r="UZV11" s="723"/>
      <c r="UZW11" s="723"/>
      <c r="UZX11" s="723"/>
      <c r="UZY11" s="723"/>
      <c r="UZZ11" s="723"/>
      <c r="VAA11" s="723"/>
      <c r="VAB11" s="723"/>
      <c r="VAC11" s="723"/>
      <c r="VAD11" s="723"/>
      <c r="VAE11" s="723"/>
      <c r="VAF11" s="723"/>
      <c r="VAG11" s="723"/>
      <c r="VAH11" s="723"/>
      <c r="VAI11" s="723"/>
      <c r="VAJ11" s="723"/>
      <c r="VAK11" s="723"/>
      <c r="VAL11" s="723"/>
      <c r="VAM11" s="723"/>
      <c r="VAN11" s="723"/>
      <c r="VAO11" s="723"/>
      <c r="VAP11" s="723"/>
      <c r="VAQ11" s="723"/>
      <c r="VAR11" s="723"/>
      <c r="VAS11" s="723"/>
      <c r="VAT11" s="723"/>
      <c r="VAU11" s="723"/>
      <c r="VAV11" s="723"/>
      <c r="VAW11" s="723"/>
      <c r="VAX11" s="723"/>
      <c r="VAY11" s="723"/>
      <c r="VAZ11" s="723"/>
      <c r="VBA11" s="723"/>
      <c r="VBB11" s="723"/>
      <c r="VBC11" s="723"/>
      <c r="VBD11" s="723"/>
      <c r="VBE11" s="723"/>
      <c r="VBF11" s="723"/>
      <c r="VBG11" s="723"/>
      <c r="VBH11" s="723"/>
      <c r="VBI11" s="723"/>
      <c r="VBJ11" s="723"/>
      <c r="VBK11" s="723"/>
      <c r="VBL11" s="723"/>
      <c r="VBM11" s="723"/>
      <c r="VBN11" s="723"/>
      <c r="VBO11" s="723"/>
      <c r="VBP11" s="723"/>
      <c r="VBQ11" s="723"/>
      <c r="VBR11" s="723"/>
      <c r="VBS11" s="723"/>
      <c r="VBT11" s="723"/>
      <c r="VBU11" s="723"/>
      <c r="VBV11" s="723"/>
      <c r="VBW11" s="723"/>
      <c r="VBX11" s="723"/>
      <c r="VBY11" s="723"/>
      <c r="VBZ11" s="723"/>
      <c r="VCA11" s="723"/>
      <c r="VCB11" s="723"/>
      <c r="VCC11" s="723"/>
      <c r="VCD11" s="723"/>
      <c r="VCE11" s="723"/>
      <c r="VCF11" s="723"/>
      <c r="VCG11" s="723"/>
      <c r="VCH11" s="723"/>
      <c r="VCI11" s="723"/>
      <c r="VCJ11" s="723"/>
      <c r="VCK11" s="723"/>
      <c r="VCL11" s="723"/>
      <c r="VCM11" s="723"/>
      <c r="VCN11" s="723"/>
      <c r="VCO11" s="723"/>
      <c r="VCP11" s="723"/>
      <c r="VCQ11" s="723"/>
      <c r="VCR11" s="723"/>
      <c r="VCS11" s="723"/>
      <c r="VCT11" s="723"/>
      <c r="VCU11" s="723"/>
      <c r="VCV11" s="723"/>
      <c r="VCW11" s="723"/>
      <c r="VCX11" s="723"/>
      <c r="VCY11" s="723"/>
      <c r="VCZ11" s="723"/>
      <c r="VDA11" s="723"/>
      <c r="VDB11" s="723"/>
      <c r="VDC11" s="723"/>
      <c r="VDD11" s="723"/>
      <c r="VDE11" s="723"/>
      <c r="VDF11" s="723"/>
      <c r="VDG11" s="723"/>
      <c r="VDH11" s="723"/>
      <c r="VDI11" s="723"/>
      <c r="VDJ11" s="723"/>
      <c r="VDK11" s="723"/>
      <c r="VDL11" s="723"/>
      <c r="VDM11" s="723"/>
      <c r="VDN11" s="723"/>
      <c r="VDO11" s="723"/>
      <c r="VDP11" s="723"/>
      <c r="VDQ11" s="723"/>
      <c r="VDR11" s="723"/>
      <c r="VDS11" s="723"/>
      <c r="VDT11" s="723"/>
      <c r="VDU11" s="723"/>
      <c r="VDV11" s="723"/>
      <c r="VDW11" s="723"/>
      <c r="VDX11" s="723"/>
      <c r="VDY11" s="723"/>
      <c r="VDZ11" s="723"/>
      <c r="VEA11" s="723"/>
      <c r="VEB11" s="723"/>
      <c r="VEC11" s="723"/>
      <c r="VED11" s="723"/>
      <c r="VEE11" s="723"/>
      <c r="VEF11" s="723"/>
      <c r="VEG11" s="723"/>
      <c r="VEH11" s="723"/>
      <c r="VEI11" s="723"/>
      <c r="VEJ11" s="723"/>
      <c r="VEK11" s="723"/>
      <c r="VEL11" s="723"/>
      <c r="VEM11" s="723"/>
      <c r="VEN11" s="723"/>
      <c r="VEO11" s="723"/>
      <c r="VEP11" s="723"/>
      <c r="VEQ11" s="723"/>
      <c r="VER11" s="723"/>
      <c r="VES11" s="723"/>
      <c r="VET11" s="723"/>
      <c r="VEU11" s="723"/>
      <c r="VEV11" s="723"/>
      <c r="VEW11" s="723"/>
      <c r="VEX11" s="723"/>
      <c r="VEY11" s="723"/>
      <c r="VEZ11" s="723"/>
      <c r="VFA11" s="723"/>
      <c r="VFB11" s="723"/>
      <c r="VFC11" s="723"/>
      <c r="VFD11" s="723"/>
      <c r="VFE11" s="723"/>
      <c r="VFF11" s="723"/>
      <c r="VFG11" s="723"/>
      <c r="VFH11" s="723"/>
      <c r="VFI11" s="723"/>
      <c r="VFJ11" s="723"/>
      <c r="VFK11" s="723"/>
      <c r="VFL11" s="723"/>
      <c r="VFM11" s="723"/>
      <c r="VFN11" s="723"/>
      <c r="VFO11" s="723"/>
      <c r="VFP11" s="723"/>
      <c r="VFQ11" s="723"/>
      <c r="VFR11" s="723"/>
      <c r="VFS11" s="723"/>
      <c r="VFT11" s="723"/>
      <c r="VFU11" s="723"/>
      <c r="VFV11" s="723"/>
      <c r="VFW11" s="723"/>
      <c r="VFX11" s="723"/>
      <c r="VFY11" s="723"/>
      <c r="VFZ11" s="723"/>
      <c r="VGA11" s="723"/>
      <c r="VGB11" s="723"/>
      <c r="VGC11" s="723"/>
      <c r="VGD11" s="723"/>
      <c r="VGE11" s="723"/>
      <c r="VGF11" s="723"/>
      <c r="VGG11" s="723"/>
      <c r="VGH11" s="723"/>
      <c r="VGI11" s="723"/>
      <c r="VGJ11" s="723"/>
      <c r="VGK11" s="723"/>
      <c r="VGL11" s="723"/>
      <c r="VGM11" s="723"/>
      <c r="VGN11" s="723"/>
      <c r="VGO11" s="723"/>
      <c r="VGP11" s="723"/>
      <c r="VGQ11" s="723"/>
      <c r="VGR11" s="723"/>
      <c r="VGS11" s="723"/>
      <c r="VGT11" s="723"/>
      <c r="VGU11" s="723"/>
      <c r="VGV11" s="723"/>
      <c r="VGW11" s="723"/>
      <c r="VGX11" s="723"/>
      <c r="VGY11" s="723"/>
      <c r="VGZ11" s="723"/>
      <c r="VHA11" s="723"/>
      <c r="VHB11" s="723"/>
      <c r="VHC11" s="723"/>
      <c r="VHD11" s="723"/>
      <c r="VHE11" s="723"/>
      <c r="VHF11" s="723"/>
      <c r="VHG11" s="723"/>
      <c r="VHH11" s="723"/>
      <c r="VHI11" s="723"/>
      <c r="VHJ11" s="723"/>
      <c r="VHK11" s="723"/>
      <c r="VHL11" s="723"/>
      <c r="VHM11" s="723"/>
      <c r="VHN11" s="723"/>
      <c r="VHO11" s="723"/>
      <c r="VHP11" s="723"/>
      <c r="VHQ11" s="723"/>
      <c r="VHR11" s="723"/>
      <c r="VHS11" s="723"/>
      <c r="VHT11" s="723"/>
      <c r="VHU11" s="723"/>
      <c r="VHV11" s="723"/>
      <c r="VHW11" s="723"/>
      <c r="VHX11" s="723"/>
      <c r="VHY11" s="723"/>
      <c r="VHZ11" s="723"/>
      <c r="VIA11" s="723"/>
      <c r="VIB11" s="723"/>
      <c r="VIC11" s="723"/>
      <c r="VID11" s="723"/>
      <c r="VIE11" s="723"/>
      <c r="VIF11" s="723"/>
      <c r="VIG11" s="723"/>
      <c r="VIH11" s="723"/>
      <c r="VII11" s="723"/>
      <c r="VIJ11" s="723"/>
      <c r="VIK11" s="723"/>
      <c r="VIL11" s="723"/>
      <c r="VIM11" s="723"/>
      <c r="VIN11" s="723"/>
      <c r="VIO11" s="723"/>
      <c r="VIP11" s="723"/>
      <c r="VIQ11" s="723"/>
      <c r="VIR11" s="723"/>
      <c r="VIS11" s="723"/>
      <c r="VIT11" s="723"/>
      <c r="VIU11" s="723"/>
      <c r="VIV11" s="723"/>
      <c r="VIW11" s="723"/>
      <c r="VIX11" s="723"/>
      <c r="VIY11" s="723"/>
      <c r="VIZ11" s="723"/>
      <c r="VJA11" s="723"/>
      <c r="VJB11" s="723"/>
      <c r="VJC11" s="723"/>
      <c r="VJD11" s="723"/>
      <c r="VJE11" s="723"/>
      <c r="VJF11" s="723"/>
      <c r="VJG11" s="723"/>
      <c r="VJH11" s="723"/>
      <c r="VJI11" s="723"/>
      <c r="VJJ11" s="723"/>
      <c r="VJK11" s="723"/>
      <c r="VJL11" s="723"/>
      <c r="VJM11" s="723"/>
      <c r="VJN11" s="723"/>
      <c r="VJO11" s="723"/>
      <c r="VJP11" s="723"/>
      <c r="VJQ11" s="723"/>
      <c r="VJR11" s="723"/>
      <c r="VJS11" s="723"/>
      <c r="VJT11" s="723"/>
      <c r="VJU11" s="723"/>
      <c r="VJV11" s="723"/>
      <c r="VJW11" s="723"/>
      <c r="VJX11" s="723"/>
      <c r="VJY11" s="723"/>
      <c r="VJZ11" s="723"/>
      <c r="VKA11" s="723"/>
      <c r="VKB11" s="723"/>
      <c r="VKC11" s="723"/>
      <c r="VKD11" s="723"/>
      <c r="VKE11" s="723"/>
      <c r="VKF11" s="723"/>
      <c r="VKG11" s="723"/>
      <c r="VKH11" s="723"/>
      <c r="VKI11" s="723"/>
      <c r="VKJ11" s="723"/>
      <c r="VKK11" s="723"/>
      <c r="VKL11" s="723"/>
      <c r="VKM11" s="723"/>
      <c r="VKN11" s="723"/>
      <c r="VKO11" s="723"/>
      <c r="VKP11" s="723"/>
      <c r="VKQ11" s="723"/>
      <c r="VKR11" s="723"/>
      <c r="VKS11" s="723"/>
      <c r="VKT11" s="723"/>
      <c r="VKU11" s="723"/>
      <c r="VKV11" s="723"/>
      <c r="VKW11" s="723"/>
      <c r="VKX11" s="723"/>
      <c r="VKY11" s="723"/>
      <c r="VKZ11" s="723"/>
      <c r="VLA11" s="723"/>
      <c r="VLB11" s="723"/>
      <c r="VLC11" s="723"/>
      <c r="VLD11" s="723"/>
      <c r="VLE11" s="723"/>
      <c r="VLF11" s="723"/>
      <c r="VLG11" s="723"/>
      <c r="VLH11" s="723"/>
      <c r="VLI11" s="723"/>
      <c r="VLJ11" s="723"/>
      <c r="VLK11" s="723"/>
      <c r="VLL11" s="723"/>
      <c r="VLM11" s="723"/>
      <c r="VLN11" s="723"/>
      <c r="VLO11" s="723"/>
      <c r="VLP11" s="723"/>
      <c r="VLQ11" s="723"/>
      <c r="VLR11" s="723"/>
      <c r="VLS11" s="723"/>
      <c r="VLT11" s="723"/>
      <c r="VLU11" s="723"/>
      <c r="VLV11" s="723"/>
      <c r="VLW11" s="723"/>
      <c r="VLX11" s="723"/>
      <c r="VLY11" s="723"/>
      <c r="VLZ11" s="723"/>
      <c r="VMA11" s="723"/>
      <c r="VMB11" s="723"/>
      <c r="VMC11" s="723"/>
      <c r="VMD11" s="723"/>
      <c r="VME11" s="723"/>
      <c r="VMF11" s="723"/>
      <c r="VMG11" s="723"/>
      <c r="VMH11" s="723"/>
      <c r="VMI11" s="723"/>
      <c r="VMJ11" s="723"/>
      <c r="VMK11" s="723"/>
      <c r="VML11" s="723"/>
      <c r="VMM11" s="723"/>
      <c r="VMN11" s="723"/>
      <c r="VMO11" s="723"/>
      <c r="VMP11" s="723"/>
      <c r="VMQ11" s="723"/>
      <c r="VMR11" s="723"/>
      <c r="VMS11" s="723"/>
      <c r="VMT11" s="723"/>
      <c r="VMU11" s="723"/>
      <c r="VMV11" s="723"/>
      <c r="VMW11" s="723"/>
      <c r="VMX11" s="723"/>
      <c r="VMY11" s="723"/>
      <c r="VMZ11" s="723"/>
      <c r="VNA11" s="723"/>
      <c r="VNB11" s="723"/>
      <c r="VNC11" s="723"/>
      <c r="VND11" s="723"/>
      <c r="VNE11" s="723"/>
      <c r="VNF11" s="723"/>
      <c r="VNG11" s="723"/>
      <c r="VNH11" s="723"/>
      <c r="VNI11" s="723"/>
      <c r="VNJ11" s="723"/>
      <c r="VNK11" s="723"/>
      <c r="VNL11" s="723"/>
      <c r="VNM11" s="723"/>
      <c r="VNN11" s="723"/>
      <c r="VNO11" s="723"/>
      <c r="VNP11" s="723"/>
      <c r="VNQ11" s="723"/>
      <c r="VNR11" s="723"/>
      <c r="VNS11" s="723"/>
      <c r="VNT11" s="723"/>
      <c r="VNU11" s="723"/>
      <c r="VNV11" s="723"/>
      <c r="VNW11" s="723"/>
      <c r="VNX11" s="723"/>
      <c r="VNY11" s="723"/>
      <c r="VNZ11" s="723"/>
      <c r="VOA11" s="723"/>
      <c r="VOB11" s="723"/>
      <c r="VOC11" s="723"/>
      <c r="VOD11" s="723"/>
      <c r="VOE11" s="723"/>
      <c r="VOF11" s="723"/>
      <c r="VOG11" s="723"/>
      <c r="VOH11" s="723"/>
      <c r="VOI11" s="723"/>
      <c r="VOJ11" s="723"/>
      <c r="VOK11" s="723"/>
      <c r="VOL11" s="723"/>
      <c r="VOM11" s="723"/>
      <c r="VON11" s="723"/>
      <c r="VOO11" s="723"/>
      <c r="VOP11" s="723"/>
      <c r="VOQ11" s="723"/>
      <c r="VOR11" s="723"/>
      <c r="VOS11" s="723"/>
      <c r="VOT11" s="723"/>
      <c r="VOU11" s="723"/>
      <c r="VOV11" s="723"/>
      <c r="VOW11" s="723"/>
      <c r="VOX11" s="723"/>
      <c r="VOY11" s="723"/>
      <c r="VOZ11" s="723"/>
      <c r="VPA11" s="723"/>
      <c r="VPB11" s="723"/>
      <c r="VPC11" s="723"/>
      <c r="VPD11" s="723"/>
      <c r="VPE11" s="723"/>
      <c r="VPF11" s="723"/>
      <c r="VPG11" s="723"/>
      <c r="VPH11" s="723"/>
      <c r="VPI11" s="723"/>
      <c r="VPJ11" s="723"/>
      <c r="VPK11" s="723"/>
      <c r="VPL11" s="723"/>
      <c r="VPM11" s="723"/>
      <c r="VPN11" s="723"/>
      <c r="VPO11" s="723"/>
      <c r="VPP11" s="723"/>
      <c r="VPQ11" s="723"/>
      <c r="VPR11" s="723"/>
      <c r="VPS11" s="723"/>
      <c r="VPT11" s="723"/>
      <c r="VPU11" s="723"/>
      <c r="VPV11" s="723"/>
      <c r="VPW11" s="723"/>
      <c r="VPX11" s="723"/>
      <c r="VPY11" s="723"/>
      <c r="VPZ11" s="723"/>
      <c r="VQA11" s="723"/>
      <c r="VQB11" s="723"/>
      <c r="VQC11" s="723"/>
      <c r="VQD11" s="723"/>
      <c r="VQE11" s="723"/>
      <c r="VQF11" s="723"/>
      <c r="VQG11" s="723"/>
      <c r="VQH11" s="723"/>
      <c r="VQI11" s="723"/>
      <c r="VQJ11" s="723"/>
      <c r="VQK11" s="723"/>
      <c r="VQL11" s="723"/>
      <c r="VQM11" s="723"/>
      <c r="VQN11" s="723"/>
      <c r="VQO11" s="723"/>
      <c r="VQP11" s="723"/>
      <c r="VQQ11" s="723"/>
      <c r="VQR11" s="723"/>
      <c r="VQS11" s="723"/>
      <c r="VQT11" s="723"/>
      <c r="VQU11" s="723"/>
      <c r="VQV11" s="723"/>
      <c r="VQW11" s="723"/>
      <c r="VQX11" s="723"/>
      <c r="VQY11" s="723"/>
      <c r="VQZ11" s="723"/>
      <c r="VRA11" s="723"/>
      <c r="VRB11" s="723"/>
      <c r="VRC11" s="723"/>
      <c r="VRD11" s="723"/>
      <c r="VRE11" s="723"/>
      <c r="VRF11" s="723"/>
      <c r="VRG11" s="723"/>
      <c r="VRH11" s="723"/>
      <c r="VRI11" s="723"/>
      <c r="VRJ11" s="723"/>
      <c r="VRK11" s="723"/>
      <c r="VRL11" s="723"/>
      <c r="VRM11" s="723"/>
      <c r="VRN11" s="723"/>
      <c r="VRO11" s="723"/>
      <c r="VRP11" s="723"/>
      <c r="VRQ11" s="723"/>
      <c r="VRR11" s="723"/>
      <c r="VRS11" s="723"/>
      <c r="VRT11" s="723"/>
      <c r="VRU11" s="723"/>
      <c r="VRV11" s="723"/>
      <c r="VRW11" s="723"/>
      <c r="VRX11" s="723"/>
      <c r="VRY11" s="723"/>
      <c r="VRZ11" s="723"/>
      <c r="VSA11" s="723"/>
      <c r="VSB11" s="723"/>
      <c r="VSC11" s="723"/>
      <c r="VSD11" s="723"/>
      <c r="VSE11" s="723"/>
      <c r="VSF11" s="723"/>
      <c r="VSG11" s="723"/>
      <c r="VSH11" s="723"/>
      <c r="VSI11" s="723"/>
      <c r="VSJ11" s="723"/>
      <c r="VSK11" s="723"/>
      <c r="VSL11" s="723"/>
      <c r="VSM11" s="723"/>
      <c r="VSN11" s="723"/>
      <c r="VSO11" s="723"/>
      <c r="VSP11" s="723"/>
      <c r="VSQ11" s="723"/>
      <c r="VSR11" s="723"/>
      <c r="VSS11" s="723"/>
      <c r="VST11" s="723"/>
      <c r="VSU11" s="723"/>
      <c r="VSV11" s="723"/>
      <c r="VSW11" s="723"/>
      <c r="VSX11" s="723"/>
      <c r="VSY11" s="723"/>
      <c r="VSZ11" s="723"/>
      <c r="VTA11" s="723"/>
      <c r="VTB11" s="723"/>
      <c r="VTC11" s="723"/>
      <c r="VTD11" s="723"/>
      <c r="VTE11" s="723"/>
      <c r="VTF11" s="723"/>
      <c r="VTG11" s="723"/>
      <c r="VTH11" s="723"/>
      <c r="VTI11" s="723"/>
      <c r="VTJ11" s="723"/>
      <c r="VTK11" s="723"/>
      <c r="VTL11" s="723"/>
      <c r="VTM11" s="723"/>
      <c r="VTN11" s="723"/>
      <c r="VTO11" s="723"/>
      <c r="VTP11" s="723"/>
      <c r="VTQ11" s="723"/>
      <c r="VTR11" s="723"/>
      <c r="VTS11" s="723"/>
      <c r="VTT11" s="723"/>
      <c r="VTU11" s="723"/>
      <c r="VTV11" s="723"/>
      <c r="VTW11" s="723"/>
      <c r="VTX11" s="723"/>
      <c r="VTY11" s="723"/>
      <c r="VTZ11" s="723"/>
      <c r="VUA11" s="723"/>
      <c r="VUB11" s="723"/>
      <c r="VUC11" s="723"/>
      <c r="VUD11" s="723"/>
      <c r="VUE11" s="723"/>
      <c r="VUF11" s="723"/>
      <c r="VUG11" s="723"/>
      <c r="VUH11" s="723"/>
      <c r="VUI11" s="723"/>
      <c r="VUJ11" s="723"/>
      <c r="VUK11" s="723"/>
      <c r="VUL11" s="723"/>
      <c r="VUM11" s="723"/>
      <c r="VUN11" s="723"/>
      <c r="VUO11" s="723"/>
      <c r="VUP11" s="723"/>
      <c r="VUQ11" s="723"/>
      <c r="VUR11" s="723"/>
      <c r="VUS11" s="723"/>
      <c r="VUT11" s="723"/>
      <c r="VUU11" s="723"/>
      <c r="VUV11" s="723"/>
      <c r="VUW11" s="723"/>
      <c r="VUX11" s="723"/>
      <c r="VUY11" s="723"/>
      <c r="VUZ11" s="723"/>
      <c r="VVA11" s="723"/>
      <c r="VVB11" s="723"/>
      <c r="VVC11" s="723"/>
      <c r="VVD11" s="723"/>
      <c r="VVE11" s="723"/>
      <c r="VVF11" s="723"/>
      <c r="VVG11" s="723"/>
      <c r="VVH11" s="723"/>
      <c r="VVI11" s="723"/>
      <c r="VVJ11" s="723"/>
      <c r="VVK11" s="723"/>
      <c r="VVL11" s="723"/>
      <c r="VVM11" s="723"/>
      <c r="VVN11" s="723"/>
      <c r="VVO11" s="723"/>
      <c r="VVP11" s="723"/>
      <c r="VVQ11" s="723"/>
      <c r="VVR11" s="723"/>
      <c r="VVS11" s="723"/>
      <c r="VVT11" s="723"/>
      <c r="VVU11" s="723"/>
      <c r="VVV11" s="723"/>
      <c r="VVW11" s="723"/>
      <c r="VVX11" s="723"/>
      <c r="VVY11" s="723"/>
      <c r="VVZ11" s="723"/>
      <c r="VWA11" s="723"/>
      <c r="VWB11" s="723"/>
      <c r="VWC11" s="723"/>
      <c r="VWD11" s="723"/>
      <c r="VWE11" s="723"/>
      <c r="VWF11" s="723"/>
      <c r="VWG11" s="723"/>
      <c r="VWH11" s="723"/>
      <c r="VWI11" s="723"/>
      <c r="VWJ11" s="723"/>
      <c r="VWK11" s="723"/>
      <c r="VWL11" s="723"/>
      <c r="VWM11" s="723"/>
      <c r="VWN11" s="723"/>
      <c r="VWO11" s="723"/>
      <c r="VWP11" s="723"/>
      <c r="VWQ11" s="723"/>
      <c r="VWR11" s="723"/>
      <c r="VWS11" s="723"/>
      <c r="VWT11" s="723"/>
      <c r="VWU11" s="723"/>
      <c r="VWV11" s="723"/>
      <c r="VWW11" s="723"/>
      <c r="VWX11" s="723"/>
      <c r="VWY11" s="723"/>
      <c r="VWZ11" s="723"/>
      <c r="VXA11" s="723"/>
      <c r="VXB11" s="723"/>
      <c r="VXC11" s="723"/>
      <c r="VXD11" s="723"/>
      <c r="VXE11" s="723"/>
      <c r="VXF11" s="723"/>
      <c r="VXG11" s="723"/>
      <c r="VXH11" s="723"/>
      <c r="VXI11" s="723"/>
      <c r="VXJ11" s="723"/>
      <c r="VXK11" s="723"/>
      <c r="VXL11" s="723"/>
      <c r="VXM11" s="723"/>
      <c r="VXN11" s="723"/>
      <c r="VXO11" s="723"/>
      <c r="VXP11" s="723"/>
      <c r="VXQ11" s="723"/>
      <c r="VXR11" s="723"/>
      <c r="VXS11" s="723"/>
      <c r="VXT11" s="723"/>
      <c r="VXU11" s="723"/>
      <c r="VXV11" s="723"/>
      <c r="VXW11" s="723"/>
      <c r="VXX11" s="723"/>
      <c r="VXY11" s="723"/>
      <c r="VXZ11" s="723"/>
      <c r="VYA11" s="723"/>
      <c r="VYB11" s="723"/>
      <c r="VYC11" s="723"/>
      <c r="VYD11" s="723"/>
      <c r="VYE11" s="723"/>
      <c r="VYF11" s="723"/>
      <c r="VYG11" s="723"/>
      <c r="VYH11" s="723"/>
      <c r="VYI11" s="723"/>
      <c r="VYJ11" s="723"/>
      <c r="VYK11" s="723"/>
      <c r="VYL11" s="723"/>
      <c r="VYM11" s="723"/>
      <c r="VYN11" s="723"/>
      <c r="VYO11" s="723"/>
      <c r="VYP11" s="723"/>
      <c r="VYQ11" s="723"/>
      <c r="VYR11" s="723"/>
      <c r="VYS11" s="723"/>
      <c r="VYT11" s="723"/>
      <c r="VYU11" s="723"/>
      <c r="VYV11" s="723"/>
      <c r="VYW11" s="723"/>
      <c r="VYX11" s="723"/>
      <c r="VYY11" s="723"/>
      <c r="VYZ11" s="723"/>
      <c r="VZA11" s="723"/>
      <c r="VZB11" s="723"/>
      <c r="VZC11" s="723"/>
      <c r="VZD11" s="723"/>
      <c r="VZE11" s="723"/>
      <c r="VZF11" s="723"/>
      <c r="VZG11" s="723"/>
      <c r="VZH11" s="723"/>
      <c r="VZI11" s="723"/>
      <c r="VZJ11" s="723"/>
      <c r="VZK11" s="723"/>
      <c r="VZL11" s="723"/>
      <c r="VZM11" s="723"/>
      <c r="VZN11" s="723"/>
      <c r="VZO11" s="723"/>
      <c r="VZP11" s="723"/>
      <c r="VZQ11" s="723"/>
      <c r="VZR11" s="723"/>
      <c r="VZS11" s="723"/>
      <c r="VZT11" s="723"/>
      <c r="VZU11" s="723"/>
      <c r="VZV11" s="723"/>
      <c r="VZW11" s="723"/>
      <c r="VZX11" s="723"/>
      <c r="VZY11" s="723"/>
      <c r="VZZ11" s="723"/>
      <c r="WAA11" s="723"/>
      <c r="WAB11" s="723"/>
      <c r="WAC11" s="723"/>
      <c r="WAD11" s="723"/>
      <c r="WAE11" s="723"/>
      <c r="WAF11" s="723"/>
      <c r="WAG11" s="723"/>
      <c r="WAH11" s="723"/>
      <c r="WAI11" s="723"/>
      <c r="WAJ11" s="723"/>
      <c r="WAK11" s="723"/>
      <c r="WAL11" s="723"/>
      <c r="WAM11" s="723"/>
      <c r="WAN11" s="723"/>
      <c r="WAO11" s="723"/>
      <c r="WAP11" s="723"/>
      <c r="WAQ11" s="723"/>
      <c r="WAR11" s="723"/>
      <c r="WAS11" s="723"/>
      <c r="WAT11" s="723"/>
      <c r="WAU11" s="723"/>
      <c r="WAV11" s="723"/>
      <c r="WAW11" s="723"/>
      <c r="WAX11" s="723"/>
      <c r="WAY11" s="723"/>
      <c r="WAZ11" s="723"/>
      <c r="WBA11" s="723"/>
      <c r="WBB11" s="723"/>
      <c r="WBC11" s="723"/>
      <c r="WBD11" s="723"/>
      <c r="WBE11" s="723"/>
      <c r="WBF11" s="723"/>
      <c r="WBG11" s="723"/>
      <c r="WBH11" s="723"/>
      <c r="WBI11" s="723"/>
      <c r="WBJ11" s="723"/>
      <c r="WBK11" s="723"/>
      <c r="WBL11" s="723"/>
      <c r="WBM11" s="723"/>
      <c r="WBN11" s="723"/>
      <c r="WBO11" s="723"/>
      <c r="WBP11" s="723"/>
      <c r="WBQ11" s="723"/>
      <c r="WBR11" s="723"/>
      <c r="WBS11" s="723"/>
      <c r="WBT11" s="723"/>
      <c r="WBU11" s="723"/>
      <c r="WBV11" s="723"/>
      <c r="WBW11" s="723"/>
      <c r="WBX11" s="723"/>
      <c r="WBY11" s="723"/>
      <c r="WBZ11" s="723"/>
      <c r="WCA11" s="723"/>
      <c r="WCB11" s="723"/>
      <c r="WCC11" s="723"/>
      <c r="WCD11" s="723"/>
      <c r="WCE11" s="723"/>
      <c r="WCF11" s="723"/>
      <c r="WCG11" s="723"/>
      <c r="WCH11" s="723"/>
      <c r="WCI11" s="723"/>
      <c r="WCJ11" s="723"/>
      <c r="WCK11" s="723"/>
      <c r="WCL11" s="723"/>
      <c r="WCM11" s="723"/>
      <c r="WCN11" s="723"/>
      <c r="WCO11" s="723"/>
      <c r="WCP11" s="723"/>
      <c r="WCQ11" s="723"/>
      <c r="WCR11" s="723"/>
      <c r="WCS11" s="723"/>
      <c r="WCT11" s="723"/>
      <c r="WCU11" s="723"/>
      <c r="WCV11" s="723"/>
      <c r="WCW11" s="723"/>
      <c r="WCX11" s="723"/>
      <c r="WCY11" s="723"/>
      <c r="WCZ11" s="723"/>
      <c r="WDA11" s="723"/>
      <c r="WDB11" s="723"/>
      <c r="WDC11" s="723"/>
      <c r="WDD11" s="723"/>
      <c r="WDE11" s="723"/>
      <c r="WDF11" s="723"/>
      <c r="WDG11" s="723"/>
      <c r="WDH11" s="723"/>
      <c r="WDI11" s="723"/>
      <c r="WDJ11" s="723"/>
      <c r="WDK11" s="723"/>
      <c r="WDL11" s="723"/>
      <c r="WDM11" s="723"/>
      <c r="WDN11" s="723"/>
      <c r="WDO11" s="723"/>
      <c r="WDP11" s="723"/>
      <c r="WDQ11" s="723"/>
      <c r="WDR11" s="723"/>
      <c r="WDS11" s="723"/>
      <c r="WDT11" s="723"/>
      <c r="WDU11" s="723"/>
      <c r="WDV11" s="723"/>
      <c r="WDW11" s="723"/>
      <c r="WDX11" s="723"/>
      <c r="WDY11" s="723"/>
      <c r="WDZ11" s="723"/>
      <c r="WEA11" s="723"/>
      <c r="WEB11" s="723"/>
      <c r="WEC11" s="723"/>
      <c r="WED11" s="723"/>
      <c r="WEE11" s="723"/>
      <c r="WEF11" s="723"/>
      <c r="WEG11" s="723"/>
      <c r="WEH11" s="723"/>
      <c r="WEI11" s="723"/>
      <c r="WEJ11" s="723"/>
      <c r="WEK11" s="723"/>
      <c r="WEL11" s="723"/>
      <c r="WEM11" s="723"/>
      <c r="WEN11" s="723"/>
      <c r="WEO11" s="723"/>
      <c r="WEP11" s="723"/>
      <c r="WEQ11" s="723"/>
      <c r="WER11" s="723"/>
      <c r="WES11" s="723"/>
      <c r="WET11" s="723"/>
      <c r="WEU11" s="723"/>
      <c r="WEV11" s="723"/>
      <c r="WEW11" s="723"/>
      <c r="WEX11" s="723"/>
      <c r="WEY11" s="723"/>
      <c r="WEZ11" s="723"/>
      <c r="WFA11" s="723"/>
      <c r="WFB11" s="723"/>
      <c r="WFC11" s="723"/>
      <c r="WFD11" s="723"/>
      <c r="WFE11" s="723"/>
      <c r="WFF11" s="723"/>
      <c r="WFG11" s="723"/>
      <c r="WFH11" s="723"/>
      <c r="WFI11" s="723"/>
      <c r="WFJ11" s="723"/>
      <c r="WFK11" s="723"/>
      <c r="WFL11" s="723"/>
      <c r="WFM11" s="723"/>
      <c r="WFN11" s="723"/>
      <c r="WFO11" s="723"/>
      <c r="WFP11" s="723"/>
      <c r="WFQ11" s="723"/>
      <c r="WFR11" s="723"/>
      <c r="WFS11" s="723"/>
      <c r="WFT11" s="723"/>
      <c r="WFU11" s="723"/>
      <c r="WFV11" s="723"/>
      <c r="WFW11" s="723"/>
      <c r="WFX11" s="723"/>
      <c r="WFY11" s="723"/>
      <c r="WFZ11" s="723"/>
      <c r="WGA11" s="723"/>
      <c r="WGB11" s="723"/>
      <c r="WGC11" s="723"/>
      <c r="WGD11" s="723"/>
      <c r="WGE11" s="723"/>
      <c r="WGF11" s="723"/>
      <c r="WGG11" s="723"/>
      <c r="WGH11" s="723"/>
      <c r="WGI11" s="723"/>
      <c r="WGJ11" s="723"/>
      <c r="WGK11" s="723"/>
      <c r="WGL11" s="723"/>
      <c r="WGM11" s="723"/>
      <c r="WGN11" s="723"/>
      <c r="WGO11" s="723"/>
      <c r="WGP11" s="723"/>
      <c r="WGQ11" s="723"/>
      <c r="WGR11" s="723"/>
      <c r="WGS11" s="723"/>
      <c r="WGT11" s="723"/>
      <c r="WGU11" s="723"/>
      <c r="WGV11" s="723"/>
      <c r="WGW11" s="723"/>
      <c r="WGX11" s="723"/>
      <c r="WGY11" s="723"/>
      <c r="WGZ11" s="723"/>
      <c r="WHA11" s="723"/>
      <c r="WHB11" s="723"/>
      <c r="WHC11" s="723"/>
      <c r="WHD11" s="723"/>
      <c r="WHE11" s="723"/>
      <c r="WHF11" s="723"/>
      <c r="WHG11" s="723"/>
      <c r="WHH11" s="723"/>
      <c r="WHI11" s="723"/>
      <c r="WHJ11" s="723"/>
      <c r="WHK11" s="723"/>
      <c r="WHL11" s="723"/>
      <c r="WHM11" s="723"/>
      <c r="WHN11" s="723"/>
      <c r="WHO11" s="723"/>
      <c r="WHP11" s="723"/>
      <c r="WHQ11" s="723"/>
      <c r="WHR11" s="723"/>
      <c r="WHS11" s="723"/>
      <c r="WHT11" s="723"/>
      <c r="WHU11" s="723"/>
      <c r="WHV11" s="723"/>
      <c r="WHW11" s="723"/>
      <c r="WHX11" s="723"/>
      <c r="WHY11" s="723"/>
      <c r="WHZ11" s="723"/>
      <c r="WIA11" s="723"/>
      <c r="WIB11" s="723"/>
      <c r="WIC11" s="723"/>
      <c r="WID11" s="723"/>
      <c r="WIE11" s="723"/>
      <c r="WIF11" s="723"/>
      <c r="WIG11" s="723"/>
      <c r="WIH11" s="723"/>
      <c r="WII11" s="723"/>
      <c r="WIJ11" s="723"/>
      <c r="WIK11" s="723"/>
      <c r="WIL11" s="723"/>
      <c r="WIM11" s="723"/>
      <c r="WIN11" s="723"/>
      <c r="WIO11" s="723"/>
      <c r="WIP11" s="723"/>
      <c r="WIQ11" s="723"/>
      <c r="WIR11" s="723"/>
      <c r="WIS11" s="723"/>
      <c r="WIT11" s="723"/>
      <c r="WIU11" s="723"/>
      <c r="WIV11" s="723"/>
      <c r="WIW11" s="723"/>
      <c r="WIX11" s="723"/>
      <c r="WIY11" s="723"/>
      <c r="WIZ11" s="723"/>
      <c r="WJA11" s="723"/>
      <c r="WJB11" s="723"/>
      <c r="WJC11" s="723"/>
      <c r="WJD11" s="723"/>
      <c r="WJE11" s="723"/>
      <c r="WJF11" s="723"/>
      <c r="WJG11" s="723"/>
      <c r="WJH11" s="723"/>
      <c r="WJI11" s="723"/>
      <c r="WJJ11" s="723"/>
      <c r="WJK11" s="723"/>
      <c r="WJL11" s="723"/>
      <c r="WJM11" s="723"/>
      <c r="WJN11" s="723"/>
      <c r="WJO11" s="723"/>
      <c r="WJP11" s="723"/>
      <c r="WJQ11" s="723"/>
      <c r="WJR11" s="723"/>
      <c r="WJS11" s="723"/>
      <c r="WJT11" s="723"/>
      <c r="WJU11" s="723"/>
      <c r="WJV11" s="723"/>
      <c r="WJW11" s="723"/>
      <c r="WJX11" s="723"/>
      <c r="WJY11" s="723"/>
      <c r="WJZ11" s="723"/>
      <c r="WKA11" s="723"/>
      <c r="WKB11" s="723"/>
      <c r="WKC11" s="723"/>
      <c r="WKD11" s="723"/>
      <c r="WKE11" s="723"/>
      <c r="WKF11" s="723"/>
      <c r="WKG11" s="723"/>
      <c r="WKH11" s="723"/>
      <c r="WKI11" s="723"/>
      <c r="WKJ11" s="723"/>
      <c r="WKK11" s="723"/>
      <c r="WKL11" s="723"/>
      <c r="WKM11" s="723"/>
      <c r="WKN11" s="723"/>
      <c r="WKO11" s="723"/>
      <c r="WKP11" s="723"/>
      <c r="WKQ11" s="723"/>
      <c r="WKR11" s="723"/>
      <c r="WKS11" s="723"/>
      <c r="WKT11" s="723"/>
      <c r="WKU11" s="723"/>
      <c r="WKV11" s="723"/>
      <c r="WKW11" s="723"/>
      <c r="WKX11" s="723"/>
      <c r="WKY11" s="723"/>
      <c r="WKZ11" s="723"/>
      <c r="WLA11" s="723"/>
      <c r="WLB11" s="723"/>
      <c r="WLC11" s="723"/>
      <c r="WLD11" s="723"/>
      <c r="WLE11" s="723"/>
      <c r="WLF11" s="723"/>
      <c r="WLG11" s="723"/>
      <c r="WLH11" s="723"/>
      <c r="WLI11" s="723"/>
      <c r="WLJ11" s="723"/>
      <c r="WLK11" s="723"/>
      <c r="WLL11" s="723"/>
      <c r="WLM11" s="723"/>
      <c r="WLN11" s="723"/>
      <c r="WLO11" s="723"/>
      <c r="WLP11" s="723"/>
      <c r="WLQ11" s="723"/>
      <c r="WLR11" s="723"/>
      <c r="WLS11" s="723"/>
      <c r="WLT11" s="723"/>
      <c r="WLU11" s="723"/>
      <c r="WLV11" s="723"/>
      <c r="WLW11" s="723"/>
      <c r="WLX11" s="723"/>
      <c r="WLY11" s="723"/>
      <c r="WLZ11" s="723"/>
      <c r="WMA11" s="723"/>
      <c r="WMB11" s="723"/>
      <c r="WMC11" s="723"/>
      <c r="WMD11" s="723"/>
      <c r="WME11" s="723"/>
      <c r="WMF11" s="723"/>
      <c r="WMG11" s="723"/>
      <c r="WMH11" s="723"/>
      <c r="WMI11" s="723"/>
      <c r="WMJ11" s="723"/>
      <c r="WMK11" s="723"/>
      <c r="WML11" s="723"/>
      <c r="WMM11" s="723"/>
      <c r="WMN11" s="723"/>
      <c r="WMO11" s="723"/>
      <c r="WMP11" s="723"/>
      <c r="WMQ11" s="723"/>
      <c r="WMR11" s="723"/>
      <c r="WMS11" s="723"/>
      <c r="WMT11" s="723"/>
      <c r="WMU11" s="723"/>
      <c r="WMV11" s="723"/>
      <c r="WMW11" s="723"/>
      <c r="WMX11" s="723"/>
      <c r="WMY11" s="723"/>
      <c r="WMZ11" s="723"/>
      <c r="WNA11" s="723"/>
      <c r="WNB11" s="723"/>
      <c r="WNC11" s="723"/>
      <c r="WND11" s="723"/>
      <c r="WNE11" s="723"/>
      <c r="WNF11" s="723"/>
      <c r="WNG11" s="723"/>
      <c r="WNH11" s="723"/>
      <c r="WNI11" s="723"/>
      <c r="WNJ11" s="723"/>
      <c r="WNK11" s="723"/>
      <c r="WNL11" s="723"/>
      <c r="WNM11" s="723"/>
      <c r="WNN11" s="723"/>
      <c r="WNO11" s="723"/>
      <c r="WNP11" s="723"/>
      <c r="WNQ11" s="723"/>
      <c r="WNR11" s="723"/>
      <c r="WNS11" s="723"/>
      <c r="WNT11" s="723"/>
      <c r="WNU11" s="723"/>
      <c r="WNV11" s="723"/>
      <c r="WNW11" s="723"/>
      <c r="WNX11" s="723"/>
      <c r="WNY11" s="723"/>
      <c r="WNZ11" s="723"/>
      <c r="WOA11" s="723"/>
      <c r="WOB11" s="723"/>
      <c r="WOC11" s="723"/>
      <c r="WOD11" s="723"/>
      <c r="WOE11" s="723"/>
      <c r="WOF11" s="723"/>
      <c r="WOG11" s="723"/>
      <c r="WOH11" s="723"/>
      <c r="WOI11" s="723"/>
      <c r="WOJ11" s="723"/>
      <c r="WOK11" s="723"/>
      <c r="WOL11" s="723"/>
      <c r="WOM11" s="723"/>
      <c r="WON11" s="723"/>
      <c r="WOO11" s="723"/>
      <c r="WOP11" s="723"/>
      <c r="WOQ11" s="723"/>
      <c r="WOR11" s="723"/>
      <c r="WOS11" s="723"/>
      <c r="WOT11" s="723"/>
      <c r="WOU11" s="723"/>
      <c r="WOV11" s="723"/>
      <c r="WOW11" s="723"/>
      <c r="WOX11" s="723"/>
      <c r="WOY11" s="723"/>
      <c r="WOZ11" s="723"/>
      <c r="WPA11" s="723"/>
      <c r="WPB11" s="723"/>
      <c r="WPC11" s="723"/>
      <c r="WPD11" s="723"/>
      <c r="WPE11" s="723"/>
      <c r="WPF11" s="723"/>
      <c r="WPG11" s="723"/>
      <c r="WPH11" s="723"/>
      <c r="WPI11" s="723"/>
      <c r="WPJ11" s="723"/>
      <c r="WPK11" s="723"/>
      <c r="WPL11" s="723"/>
      <c r="WPM11" s="723"/>
      <c r="WPN11" s="723"/>
      <c r="WPO11" s="723"/>
      <c r="WPP11" s="723"/>
      <c r="WPQ11" s="723"/>
      <c r="WPR11" s="723"/>
      <c r="WPS11" s="723"/>
      <c r="WPT11" s="723"/>
      <c r="WPU11" s="723"/>
      <c r="WPV11" s="723"/>
      <c r="WPW11" s="723"/>
      <c r="WPX11" s="723"/>
      <c r="WPY11" s="723"/>
      <c r="WPZ11" s="723"/>
      <c r="WQA11" s="723"/>
      <c r="WQB11" s="723"/>
      <c r="WQC11" s="723"/>
      <c r="WQD11" s="723"/>
      <c r="WQE11" s="723"/>
      <c r="WQF11" s="723"/>
      <c r="WQG11" s="723"/>
      <c r="WQH11" s="723"/>
      <c r="WQI11" s="723"/>
      <c r="WQJ11" s="723"/>
      <c r="WQK11" s="723"/>
      <c r="WQL11" s="723"/>
      <c r="WQM11" s="723"/>
      <c r="WQN11" s="723"/>
      <c r="WQO11" s="723"/>
      <c r="WQP11" s="723"/>
      <c r="WQQ11" s="723"/>
      <c r="WQR11" s="723"/>
      <c r="WQS11" s="723"/>
      <c r="WQT11" s="723"/>
      <c r="WQU11" s="723"/>
      <c r="WQV11" s="723"/>
      <c r="WQW11" s="723"/>
      <c r="WQX11" s="723"/>
      <c r="WQY11" s="723"/>
      <c r="WQZ11" s="723"/>
      <c r="WRA11" s="723"/>
      <c r="WRB11" s="723"/>
      <c r="WRC11" s="723"/>
      <c r="WRD11" s="723"/>
      <c r="WRE11" s="723"/>
      <c r="WRF11" s="723"/>
      <c r="WRG11" s="723"/>
      <c r="WRH11" s="723"/>
      <c r="WRI11" s="723"/>
      <c r="WRJ11" s="723"/>
      <c r="WRK11" s="723"/>
      <c r="WRL11" s="723"/>
      <c r="WRM11" s="723"/>
      <c r="WRN11" s="723"/>
      <c r="WRO11" s="723"/>
      <c r="WRP11" s="723"/>
      <c r="WRQ11" s="723"/>
      <c r="WRR11" s="723"/>
      <c r="WRS11" s="723"/>
      <c r="WRT11" s="723"/>
      <c r="WRU11" s="723"/>
      <c r="WRV11" s="723"/>
      <c r="WRW11" s="723"/>
      <c r="WRX11" s="723"/>
      <c r="WRY11" s="723"/>
      <c r="WRZ11" s="723"/>
      <c r="WSA11" s="723"/>
      <c r="WSB11" s="723"/>
      <c r="WSC11" s="723"/>
      <c r="WSD11" s="723"/>
      <c r="WSE11" s="723"/>
      <c r="WSF11" s="723"/>
      <c r="WSG11" s="723"/>
      <c r="WSH11" s="723"/>
      <c r="WSI11" s="723"/>
      <c r="WSJ11" s="723"/>
      <c r="WSK11" s="723"/>
      <c r="WSL11" s="723"/>
      <c r="WSM11" s="723"/>
      <c r="WSN11" s="723"/>
      <c r="WSO11" s="723"/>
      <c r="WSP11" s="723"/>
      <c r="WSQ11" s="723"/>
      <c r="WSR11" s="723"/>
      <c r="WSS11" s="723"/>
      <c r="WST11" s="723"/>
      <c r="WSU11" s="723"/>
      <c r="WSV11" s="723"/>
      <c r="WSW11" s="723"/>
      <c r="WSX11" s="723"/>
      <c r="WSY11" s="723"/>
      <c r="WSZ11" s="723"/>
      <c r="WTA11" s="723"/>
      <c r="WTB11" s="723"/>
      <c r="WTC11" s="723"/>
      <c r="WTD11" s="723"/>
      <c r="WTE11" s="723"/>
      <c r="WTF11" s="723"/>
      <c r="WTG11" s="723"/>
      <c r="WTH11" s="723"/>
      <c r="WTI11" s="723"/>
      <c r="WTJ11" s="723"/>
      <c r="WTK11" s="723"/>
      <c r="WTL11" s="723"/>
      <c r="WTM11" s="723"/>
      <c r="WTN11" s="723"/>
      <c r="WTO11" s="723"/>
      <c r="WTP11" s="723"/>
      <c r="WTQ11" s="723"/>
      <c r="WTR11" s="723"/>
      <c r="WTS11" s="723"/>
      <c r="WTT11" s="723"/>
      <c r="WTU11" s="723"/>
      <c r="WTV11" s="723"/>
      <c r="WTW11" s="723"/>
      <c r="WTX11" s="723"/>
      <c r="WTY11" s="723"/>
      <c r="WTZ11" s="723"/>
      <c r="WUA11" s="723"/>
      <c r="WUB11" s="723"/>
      <c r="WUC11" s="723"/>
      <c r="WUD11" s="723"/>
      <c r="WUE11" s="723"/>
      <c r="WUF11" s="723"/>
      <c r="WUG11" s="723"/>
      <c r="WUH11" s="723"/>
      <c r="WUI11" s="723"/>
      <c r="WUJ11" s="723"/>
      <c r="WUK11" s="723"/>
      <c r="WUL11" s="723"/>
      <c r="WUM11" s="723"/>
      <c r="WUN11" s="723"/>
      <c r="WUO11" s="723"/>
      <c r="WUP11" s="723"/>
      <c r="WUQ11" s="723"/>
      <c r="WUR11" s="723"/>
      <c r="WUS11" s="723"/>
      <c r="WUT11" s="723"/>
      <c r="WUU11" s="723"/>
      <c r="WUV11" s="723"/>
      <c r="WUW11" s="723"/>
      <c r="WUX11" s="723"/>
      <c r="WUY11" s="723"/>
      <c r="WUZ11" s="723"/>
      <c r="WVA11" s="723"/>
      <c r="WVB11" s="723"/>
      <c r="WVC11" s="723"/>
      <c r="WVD11" s="723"/>
      <c r="WVE11" s="723"/>
      <c r="WVF11" s="723"/>
      <c r="WVG11" s="723"/>
      <c r="WVH11" s="723"/>
      <c r="WVI11" s="723"/>
      <c r="WVJ11" s="723"/>
      <c r="WVK11" s="723"/>
      <c r="WVL11" s="723"/>
      <c r="WVM11" s="723"/>
      <c r="WVN11" s="723"/>
      <c r="WVO11" s="723"/>
      <c r="WVP11" s="723"/>
      <c r="WVQ11" s="723"/>
      <c r="WVR11" s="723"/>
      <c r="WVS11" s="723"/>
      <c r="WVT11" s="723"/>
      <c r="WVU11" s="723"/>
      <c r="WVV11" s="723"/>
      <c r="WVW11" s="723"/>
      <c r="WVX11" s="723"/>
      <c r="WVY11" s="723"/>
      <c r="WVZ11" s="723"/>
      <c r="WWA11" s="723"/>
      <c r="WWB11" s="723"/>
      <c r="WWC11" s="723"/>
      <c r="WWD11" s="723"/>
      <c r="WWE11" s="723"/>
      <c r="WWF11" s="723"/>
      <c r="WWG11" s="723"/>
      <c r="WWH11" s="723"/>
      <c r="WWI11" s="723"/>
      <c r="WWJ11" s="723"/>
      <c r="WWK11" s="723"/>
      <c r="WWL11" s="723"/>
      <c r="WWM11" s="723"/>
      <c r="WWN11" s="723"/>
      <c r="WWO11" s="723"/>
      <c r="WWP11" s="723"/>
      <c r="WWQ11" s="723"/>
      <c r="WWR11" s="723"/>
      <c r="WWS11" s="723"/>
      <c r="WWT11" s="723"/>
      <c r="WWU11" s="723"/>
      <c r="WWV11" s="723"/>
      <c r="WWW11" s="723"/>
      <c r="WWX11" s="723"/>
      <c r="WWY11" s="723"/>
      <c r="WWZ11" s="723"/>
      <c r="WXA11" s="723"/>
      <c r="WXB11" s="723"/>
      <c r="WXC11" s="723"/>
      <c r="WXD11" s="723"/>
      <c r="WXE11" s="723"/>
      <c r="WXF11" s="723"/>
      <c r="WXG11" s="723"/>
      <c r="WXH11" s="723"/>
      <c r="WXI11" s="723"/>
      <c r="WXJ11" s="723"/>
      <c r="WXK11" s="723"/>
      <c r="WXL11" s="723"/>
      <c r="WXM11" s="723"/>
      <c r="WXN11" s="723"/>
      <c r="WXO11" s="723"/>
      <c r="WXP11" s="723"/>
      <c r="WXQ11" s="723"/>
      <c r="WXR11" s="723"/>
      <c r="WXS11" s="723"/>
      <c r="WXT11" s="723"/>
      <c r="WXU11" s="723"/>
      <c r="WXV11" s="723"/>
      <c r="WXW11" s="723"/>
      <c r="WXX11" s="723"/>
      <c r="WXY11" s="723"/>
      <c r="WXZ11" s="723"/>
      <c r="WYA11" s="723"/>
      <c r="WYB11" s="723"/>
      <c r="WYC11" s="723"/>
      <c r="WYD11" s="723"/>
      <c r="WYE11" s="723"/>
      <c r="WYF11" s="723"/>
      <c r="WYG11" s="723"/>
      <c r="WYH11" s="723"/>
      <c r="WYI11" s="723"/>
      <c r="WYJ11" s="723"/>
      <c r="WYK11" s="723"/>
      <c r="WYL11" s="723"/>
      <c r="WYM11" s="723"/>
      <c r="WYN11" s="723"/>
      <c r="WYO11" s="723"/>
      <c r="WYP11" s="723"/>
      <c r="WYQ11" s="723"/>
      <c r="WYR11" s="723"/>
      <c r="WYS11" s="723"/>
      <c r="WYT11" s="723"/>
      <c r="WYU11" s="723"/>
      <c r="WYV11" s="723"/>
      <c r="WYW11" s="723"/>
      <c r="WYX11" s="723"/>
      <c r="WYY11" s="723"/>
      <c r="WYZ11" s="723"/>
      <c r="WZA11" s="723"/>
      <c r="WZB11" s="723"/>
      <c r="WZC11" s="723"/>
      <c r="WZD11" s="723"/>
      <c r="WZE11" s="723"/>
      <c r="WZF11" s="723"/>
      <c r="WZG11" s="723"/>
      <c r="WZH11" s="723"/>
      <c r="WZI11" s="723"/>
      <c r="WZJ11" s="723"/>
      <c r="WZK11" s="723"/>
      <c r="WZL11" s="723"/>
      <c r="WZM11" s="723"/>
      <c r="WZN11" s="723"/>
      <c r="WZO11" s="723"/>
      <c r="WZP11" s="723"/>
      <c r="WZQ11" s="723"/>
      <c r="WZR11" s="723"/>
      <c r="WZS11" s="723"/>
      <c r="WZT11" s="723"/>
      <c r="WZU11" s="723"/>
      <c r="WZV11" s="723"/>
      <c r="WZW11" s="723"/>
      <c r="WZX11" s="723"/>
      <c r="WZY11" s="723"/>
      <c r="WZZ11" s="723"/>
      <c r="XAA11" s="723"/>
      <c r="XAB11" s="723"/>
      <c r="XAC11" s="723"/>
      <c r="XAD11" s="723"/>
      <c r="XAE11" s="723"/>
      <c r="XAF11" s="723"/>
      <c r="XAG11" s="723"/>
      <c r="XAH11" s="723"/>
      <c r="XAI11" s="723"/>
      <c r="XAJ11" s="723"/>
      <c r="XAK11" s="723"/>
      <c r="XAL11" s="723"/>
      <c r="XAM11" s="723"/>
      <c r="XAN11" s="723"/>
      <c r="XAO11" s="723"/>
      <c r="XAP11" s="723"/>
      <c r="XAQ11" s="723"/>
      <c r="XAR11" s="723"/>
      <c r="XAS11" s="723"/>
      <c r="XAT11" s="723"/>
      <c r="XAU11" s="723"/>
      <c r="XAV11" s="723"/>
      <c r="XAW11" s="723"/>
      <c r="XAX11" s="723"/>
      <c r="XAY11" s="723"/>
      <c r="XAZ11" s="723"/>
      <c r="XBA11" s="723"/>
      <c r="XBB11" s="723"/>
      <c r="XBC11" s="723"/>
      <c r="XBD11" s="723"/>
      <c r="XBE11" s="723"/>
      <c r="XBF11" s="723"/>
      <c r="XBG11" s="723"/>
      <c r="XBH11" s="723"/>
      <c r="XBI11" s="723"/>
      <c r="XBJ11" s="723"/>
      <c r="XBK11" s="723"/>
      <c r="XBL11" s="723"/>
      <c r="XBM11" s="723"/>
      <c r="XBN11" s="723"/>
      <c r="XBO11" s="723"/>
      <c r="XBP11" s="723"/>
      <c r="XBQ11" s="723"/>
      <c r="XBR11" s="723"/>
      <c r="XBS11" s="723"/>
      <c r="XBT11" s="723"/>
      <c r="XBU11" s="723"/>
      <c r="XBV11" s="723"/>
      <c r="XBW11" s="723"/>
      <c r="XBX11" s="723"/>
      <c r="XBY11" s="723"/>
      <c r="XBZ11" s="723"/>
      <c r="XCA11" s="723"/>
      <c r="XCB11" s="723"/>
      <c r="XCC11" s="723"/>
      <c r="XCD11" s="723"/>
      <c r="XCE11" s="723"/>
      <c r="XCF11" s="723"/>
      <c r="XCG11" s="723"/>
      <c r="XCH11" s="723"/>
      <c r="XCI11" s="723"/>
      <c r="XCJ11" s="723"/>
      <c r="XCK11" s="723"/>
      <c r="XCL11" s="723"/>
      <c r="XCM11" s="723"/>
      <c r="XCN11" s="723"/>
      <c r="XCO11" s="723"/>
      <c r="XCP11" s="723"/>
      <c r="XCQ11" s="723"/>
      <c r="XCR11" s="723"/>
      <c r="XCS11" s="723"/>
      <c r="XCT11" s="723"/>
      <c r="XCU11" s="723"/>
      <c r="XCV11" s="723"/>
      <c r="XCW11" s="723"/>
      <c r="XCX11" s="723"/>
      <c r="XCY11" s="723"/>
      <c r="XCZ11" s="723"/>
      <c r="XDA11" s="723"/>
      <c r="XDB11" s="723"/>
      <c r="XDC11" s="723"/>
      <c r="XDD11" s="723"/>
      <c r="XDE11" s="723"/>
      <c r="XDF11" s="723"/>
      <c r="XDG11" s="723"/>
      <c r="XDH11" s="723"/>
      <c r="XDI11" s="723"/>
      <c r="XDJ11" s="723"/>
      <c r="XDK11" s="723"/>
      <c r="XDL11" s="723"/>
      <c r="XDM11" s="723"/>
      <c r="XDN11" s="723"/>
      <c r="XDO11" s="723"/>
      <c r="XDP11" s="723"/>
      <c r="XDQ11" s="723"/>
      <c r="XDR11" s="723"/>
      <c r="XDS11" s="723"/>
      <c r="XDT11" s="723"/>
      <c r="XDU11" s="723"/>
      <c r="XDV11" s="723"/>
      <c r="XDW11" s="723"/>
      <c r="XDX11" s="723"/>
      <c r="XDY11" s="723"/>
      <c r="XDZ11" s="723"/>
      <c r="XEA11" s="723"/>
      <c r="XEB11" s="723"/>
      <c r="XEC11" s="723"/>
      <c r="XED11" s="723"/>
      <c r="XEE11" s="723"/>
      <c r="XEF11" s="723"/>
      <c r="XEG11" s="723"/>
      <c r="XEH11" s="723"/>
      <c r="XEI11" s="723"/>
      <c r="XEJ11" s="723"/>
      <c r="XEK11" s="723"/>
      <c r="XEL11" s="723"/>
      <c r="XEM11" s="723"/>
      <c r="XEN11" s="723"/>
      <c r="XEO11" s="723"/>
      <c r="XEP11" s="723"/>
      <c r="XEQ11" s="723"/>
      <c r="XER11" s="723"/>
      <c r="XES11" s="723"/>
      <c r="XET11" s="723"/>
      <c r="XEU11" s="723"/>
      <c r="XEV11" s="723"/>
      <c r="XEW11" s="723"/>
      <c r="XEX11" s="723"/>
      <c r="XEY11" s="723"/>
    </row>
    <row r="12" spans="1:16379" x14ac:dyDescent="0.25">
      <c r="B12" s="1191" t="s">
        <v>1017</v>
      </c>
      <c r="C12" s="1191">
        <v>1003</v>
      </c>
      <c r="D12" s="976" t="s">
        <v>691</v>
      </c>
      <c r="E12" s="976"/>
      <c r="F12" s="1024">
        <v>20717097.5</v>
      </c>
      <c r="G12" s="973">
        <v>41434195</v>
      </c>
      <c r="H12" s="974"/>
      <c r="I12" s="974"/>
      <c r="J12" s="974"/>
      <c r="K12" s="975"/>
      <c r="L12" s="974"/>
      <c r="M12" s="974">
        <v>0</v>
      </c>
      <c r="N12" s="1325">
        <f t="shared" si="0"/>
        <v>20717097.5</v>
      </c>
      <c r="O12" s="1326">
        <f>IF($H12="",$G12-$N12,$H12-$N12)</f>
        <v>20717097.5</v>
      </c>
      <c r="P12" s="1147"/>
      <c r="Q12" s="974"/>
      <c r="R12" s="976"/>
      <c r="S12" s="687" t="s">
        <v>1016</v>
      </c>
      <c r="T12" s="687">
        <v>2237500</v>
      </c>
      <c r="U12" s="687"/>
      <c r="V12" s="687"/>
      <c r="W12" s="686"/>
      <c r="X12" s="686"/>
      <c r="Y12" s="686"/>
      <c r="Z12" s="686"/>
    </row>
    <row r="13" spans="1:16379" x14ac:dyDescent="0.25">
      <c r="B13" s="1191" t="s">
        <v>1017</v>
      </c>
      <c r="C13" s="1191">
        <v>1003</v>
      </c>
      <c r="D13" s="976" t="s">
        <v>99</v>
      </c>
      <c r="E13" s="976" t="s">
        <v>100</v>
      </c>
      <c r="F13" s="1024">
        <v>14964500</v>
      </c>
      <c r="G13" s="973"/>
      <c r="H13" s="974">
        <v>299315000</v>
      </c>
      <c r="I13" s="974"/>
      <c r="J13" s="974"/>
      <c r="K13" s="975"/>
      <c r="L13" s="974"/>
      <c r="M13" s="974">
        <v>0</v>
      </c>
      <c r="N13" s="1325">
        <f t="shared" si="0"/>
        <v>14964500</v>
      </c>
      <c r="O13" s="1326">
        <f>IF($H13="",$G13-$N13,$H13-$N13)</f>
        <v>284350500</v>
      </c>
      <c r="P13" s="1147"/>
      <c r="Q13" s="974"/>
      <c r="R13" s="976"/>
      <c r="U13" s="687"/>
      <c r="V13" s="687"/>
      <c r="W13" s="686"/>
      <c r="AA13" s="687"/>
      <c r="AB13" s="687"/>
      <c r="AC13" s="687"/>
      <c r="AD13" s="687"/>
      <c r="AE13" s="687"/>
      <c r="AF13" s="687"/>
      <c r="AG13" s="687"/>
      <c r="AH13" s="687"/>
      <c r="AI13" s="687"/>
      <c r="AJ13" s="687"/>
      <c r="AK13" s="687"/>
      <c r="AL13" s="687"/>
      <c r="AM13" s="687"/>
      <c r="AN13" s="687"/>
      <c r="AO13" s="687"/>
      <c r="AP13" s="687"/>
      <c r="AQ13" s="687"/>
      <c r="AR13" s="687"/>
      <c r="AS13" s="687"/>
      <c r="AT13" s="687"/>
      <c r="AU13" s="687"/>
      <c r="AV13" s="687"/>
      <c r="AW13" s="687"/>
      <c r="AX13" s="687"/>
      <c r="AY13" s="687"/>
      <c r="AZ13" s="687"/>
      <c r="BA13" s="687"/>
      <c r="BB13" s="687"/>
      <c r="BC13" s="687"/>
      <c r="BD13" s="687"/>
      <c r="BE13" s="687"/>
      <c r="BF13" s="687"/>
      <c r="BG13" s="687"/>
      <c r="BH13" s="687"/>
      <c r="BI13" s="687"/>
      <c r="BJ13" s="687"/>
      <c r="BK13" s="687"/>
      <c r="BL13" s="687"/>
      <c r="BM13" s="687"/>
      <c r="BN13" s="687"/>
      <c r="BO13" s="687"/>
      <c r="BP13" s="687"/>
      <c r="BQ13" s="687"/>
      <c r="BR13" s="687"/>
      <c r="BS13" s="687"/>
      <c r="BT13" s="687"/>
      <c r="BU13" s="687"/>
      <c r="BV13" s="687"/>
      <c r="BW13" s="687"/>
      <c r="BX13" s="687"/>
      <c r="BY13" s="687"/>
      <c r="BZ13" s="687"/>
      <c r="CA13" s="687"/>
      <c r="CB13" s="687"/>
      <c r="CC13" s="687"/>
      <c r="CD13" s="687"/>
      <c r="CE13" s="687"/>
      <c r="CF13" s="687"/>
      <c r="CG13" s="687"/>
      <c r="CH13" s="687"/>
      <c r="CI13" s="687"/>
      <c r="CJ13" s="687"/>
      <c r="CK13" s="687"/>
      <c r="CL13" s="687"/>
      <c r="CM13" s="687"/>
      <c r="CN13" s="687"/>
      <c r="CO13" s="687"/>
      <c r="CP13" s="687"/>
      <c r="CQ13" s="687"/>
      <c r="CR13" s="687"/>
      <c r="CS13" s="687"/>
      <c r="CT13" s="687"/>
      <c r="CU13" s="687"/>
      <c r="CV13" s="687"/>
      <c r="CW13" s="687"/>
      <c r="CX13" s="687"/>
      <c r="CY13" s="687"/>
      <c r="CZ13" s="687"/>
      <c r="DA13" s="687"/>
      <c r="DB13" s="687"/>
      <c r="DC13" s="687"/>
      <c r="DD13" s="687"/>
      <c r="DE13" s="687"/>
      <c r="DF13" s="687"/>
      <c r="DG13" s="687"/>
      <c r="DH13" s="687"/>
      <c r="DI13" s="687"/>
      <c r="DJ13" s="687"/>
      <c r="DK13" s="687"/>
      <c r="DL13" s="687"/>
      <c r="DM13" s="687"/>
      <c r="DN13" s="687"/>
      <c r="DO13" s="687"/>
      <c r="DP13" s="687"/>
      <c r="DQ13" s="687"/>
      <c r="DR13" s="687"/>
      <c r="DS13" s="687"/>
      <c r="DT13" s="687"/>
      <c r="DU13" s="687"/>
      <c r="DV13" s="687"/>
      <c r="DW13" s="687"/>
      <c r="DX13" s="687"/>
      <c r="DY13" s="687"/>
      <c r="DZ13" s="687"/>
      <c r="EA13" s="687"/>
      <c r="EB13" s="687"/>
      <c r="EC13" s="687"/>
      <c r="ED13" s="687"/>
      <c r="EE13" s="687"/>
      <c r="EF13" s="687"/>
      <c r="EG13" s="687"/>
      <c r="EH13" s="687"/>
      <c r="EI13" s="687"/>
      <c r="EJ13" s="687"/>
      <c r="EK13" s="687"/>
      <c r="EL13" s="687"/>
      <c r="EM13" s="687"/>
      <c r="EN13" s="687"/>
      <c r="EO13" s="687"/>
      <c r="EP13" s="687"/>
      <c r="EQ13" s="687"/>
      <c r="ER13" s="687"/>
      <c r="ES13" s="687"/>
      <c r="ET13" s="687"/>
      <c r="EU13" s="687"/>
      <c r="EV13" s="687"/>
      <c r="EW13" s="687"/>
      <c r="EX13" s="687"/>
      <c r="EY13" s="687"/>
      <c r="EZ13" s="687"/>
      <c r="FA13" s="687"/>
      <c r="FB13" s="687"/>
      <c r="FC13" s="687"/>
      <c r="FD13" s="687"/>
      <c r="FE13" s="687"/>
      <c r="FF13" s="687"/>
      <c r="FG13" s="687"/>
      <c r="FH13" s="687"/>
      <c r="FI13" s="687"/>
      <c r="FJ13" s="687"/>
      <c r="FK13" s="687"/>
      <c r="FL13" s="687"/>
      <c r="FM13" s="687"/>
      <c r="FN13" s="687"/>
      <c r="FO13" s="687"/>
      <c r="FP13" s="687"/>
      <c r="FQ13" s="687"/>
      <c r="FR13" s="687"/>
      <c r="FS13" s="687"/>
      <c r="FT13" s="687"/>
      <c r="FU13" s="687"/>
      <c r="FV13" s="687"/>
      <c r="FW13" s="687"/>
      <c r="FX13" s="687"/>
      <c r="FY13" s="687"/>
      <c r="FZ13" s="687"/>
      <c r="GA13" s="687"/>
      <c r="GB13" s="687"/>
      <c r="GC13" s="687"/>
      <c r="GD13" s="687"/>
      <c r="GE13" s="687"/>
      <c r="GF13" s="687"/>
      <c r="GG13" s="687"/>
      <c r="GH13" s="687"/>
      <c r="GI13" s="687"/>
      <c r="GJ13" s="687"/>
      <c r="GK13" s="687"/>
      <c r="GL13" s="687"/>
      <c r="GM13" s="687"/>
      <c r="GN13" s="687"/>
      <c r="GO13" s="687"/>
      <c r="GP13" s="687"/>
      <c r="GQ13" s="687"/>
      <c r="GR13" s="687"/>
      <c r="GS13" s="687"/>
      <c r="GT13" s="687"/>
      <c r="GU13" s="687"/>
      <c r="GV13" s="687"/>
      <c r="GW13" s="687"/>
      <c r="GX13" s="687"/>
      <c r="GY13" s="687"/>
      <c r="GZ13" s="687"/>
      <c r="HA13" s="687"/>
      <c r="HB13" s="687"/>
      <c r="HC13" s="687"/>
      <c r="HD13" s="687"/>
      <c r="HE13" s="687"/>
      <c r="HF13" s="687"/>
      <c r="HG13" s="687"/>
      <c r="HH13" s="687"/>
      <c r="HI13" s="687"/>
      <c r="HJ13" s="687"/>
      <c r="HK13" s="687"/>
      <c r="HL13" s="687"/>
      <c r="HM13" s="687"/>
      <c r="HN13" s="687"/>
      <c r="HO13" s="687"/>
      <c r="HP13" s="687"/>
      <c r="HQ13" s="687"/>
      <c r="HR13" s="687"/>
      <c r="HS13" s="687"/>
      <c r="HT13" s="687"/>
      <c r="HU13" s="687"/>
      <c r="HV13" s="687"/>
      <c r="HW13" s="687"/>
      <c r="HX13" s="687"/>
      <c r="HY13" s="687"/>
      <c r="HZ13" s="687"/>
      <c r="IA13" s="687"/>
      <c r="IB13" s="687"/>
      <c r="IC13" s="687"/>
      <c r="ID13" s="687"/>
      <c r="IE13" s="687"/>
      <c r="IF13" s="687"/>
      <c r="IG13" s="687"/>
      <c r="IH13" s="687"/>
      <c r="II13" s="687"/>
      <c r="IJ13" s="687"/>
      <c r="IK13" s="687"/>
      <c r="IL13" s="687"/>
      <c r="IM13" s="687"/>
      <c r="IN13" s="687"/>
      <c r="IO13" s="687"/>
      <c r="IP13" s="687"/>
      <c r="IQ13" s="687"/>
      <c r="IR13" s="687"/>
      <c r="IS13" s="687"/>
      <c r="IT13" s="687"/>
      <c r="IU13" s="687"/>
      <c r="IV13" s="687"/>
      <c r="IW13" s="687"/>
      <c r="IX13" s="687"/>
      <c r="IY13" s="687"/>
      <c r="IZ13" s="687"/>
      <c r="JA13" s="687"/>
      <c r="JB13" s="687"/>
      <c r="JC13" s="687"/>
      <c r="JD13" s="687"/>
      <c r="JE13" s="687"/>
      <c r="JF13" s="687"/>
      <c r="JG13" s="687"/>
      <c r="JH13" s="687"/>
      <c r="JI13" s="687"/>
      <c r="JJ13" s="687"/>
      <c r="JK13" s="687"/>
      <c r="JL13" s="687"/>
      <c r="JM13" s="687"/>
      <c r="JN13" s="687"/>
      <c r="JO13" s="687"/>
      <c r="JP13" s="687"/>
      <c r="JQ13" s="687"/>
      <c r="JR13" s="687"/>
      <c r="JS13" s="687"/>
      <c r="JT13" s="687"/>
      <c r="JU13" s="687"/>
      <c r="JV13" s="687"/>
      <c r="JW13" s="687"/>
      <c r="JX13" s="687"/>
      <c r="JY13" s="687"/>
      <c r="JZ13" s="687"/>
      <c r="KA13" s="687"/>
      <c r="KB13" s="687"/>
      <c r="KC13" s="687"/>
      <c r="KD13" s="687"/>
      <c r="KE13" s="687"/>
      <c r="KF13" s="687"/>
      <c r="KG13" s="687"/>
      <c r="KH13" s="687"/>
      <c r="KI13" s="687"/>
      <c r="KJ13" s="687"/>
      <c r="KK13" s="687"/>
      <c r="KL13" s="687"/>
      <c r="KM13" s="687"/>
      <c r="KN13" s="687"/>
      <c r="KO13" s="687"/>
      <c r="KP13" s="687"/>
      <c r="KQ13" s="687"/>
      <c r="KR13" s="687"/>
      <c r="KS13" s="687"/>
      <c r="KT13" s="687"/>
      <c r="KU13" s="687"/>
      <c r="KV13" s="687"/>
      <c r="KW13" s="687"/>
      <c r="KX13" s="687"/>
      <c r="KY13" s="687"/>
      <c r="KZ13" s="687"/>
      <c r="LA13" s="687"/>
      <c r="LB13" s="687"/>
      <c r="LC13" s="687"/>
      <c r="LD13" s="687"/>
      <c r="LE13" s="687"/>
      <c r="LF13" s="687"/>
      <c r="LG13" s="687"/>
      <c r="LH13" s="687"/>
      <c r="LI13" s="687"/>
      <c r="LJ13" s="687"/>
      <c r="LK13" s="687"/>
      <c r="LL13" s="687"/>
      <c r="LM13" s="687"/>
      <c r="LN13" s="687"/>
      <c r="LO13" s="687"/>
      <c r="LP13" s="687"/>
      <c r="LQ13" s="687"/>
      <c r="LR13" s="687"/>
      <c r="LS13" s="687"/>
      <c r="LT13" s="687"/>
      <c r="LU13" s="687"/>
      <c r="LV13" s="687"/>
      <c r="LW13" s="687"/>
      <c r="LX13" s="687"/>
      <c r="LY13" s="687"/>
      <c r="LZ13" s="687"/>
      <c r="MA13" s="687"/>
      <c r="MB13" s="687"/>
      <c r="MC13" s="687"/>
      <c r="MD13" s="687"/>
      <c r="ME13" s="687"/>
      <c r="MF13" s="687"/>
      <c r="MG13" s="687"/>
      <c r="MH13" s="687"/>
      <c r="MI13" s="687"/>
      <c r="MJ13" s="687"/>
      <c r="MK13" s="687"/>
      <c r="ML13" s="687"/>
      <c r="MM13" s="687"/>
      <c r="MN13" s="687"/>
      <c r="MO13" s="687"/>
      <c r="MP13" s="687"/>
      <c r="MQ13" s="687"/>
      <c r="MR13" s="687"/>
      <c r="MS13" s="687"/>
      <c r="MT13" s="687"/>
      <c r="MU13" s="687"/>
      <c r="MV13" s="687"/>
      <c r="MW13" s="687"/>
      <c r="MX13" s="687"/>
      <c r="MY13" s="687"/>
      <c r="MZ13" s="687"/>
      <c r="NA13" s="687"/>
      <c r="NB13" s="687"/>
      <c r="NC13" s="687"/>
      <c r="ND13" s="687"/>
      <c r="NE13" s="687"/>
      <c r="NF13" s="687"/>
      <c r="NG13" s="687"/>
      <c r="NH13" s="687"/>
      <c r="NI13" s="687"/>
      <c r="NJ13" s="687"/>
      <c r="NK13" s="687"/>
      <c r="NL13" s="687"/>
      <c r="NM13" s="687"/>
      <c r="NN13" s="687"/>
      <c r="NO13" s="687"/>
      <c r="NP13" s="687"/>
      <c r="NQ13" s="687"/>
      <c r="NR13" s="687"/>
      <c r="NS13" s="687"/>
      <c r="NT13" s="687"/>
      <c r="NU13" s="687"/>
      <c r="NV13" s="687"/>
      <c r="NW13" s="687"/>
      <c r="NX13" s="687"/>
      <c r="NY13" s="687"/>
      <c r="NZ13" s="687"/>
      <c r="OA13" s="687"/>
      <c r="OB13" s="687"/>
      <c r="OC13" s="687"/>
      <c r="OD13" s="687"/>
      <c r="OE13" s="687"/>
      <c r="OF13" s="687"/>
      <c r="OG13" s="687"/>
      <c r="OH13" s="687"/>
      <c r="OI13" s="687"/>
      <c r="OJ13" s="687"/>
      <c r="OK13" s="687"/>
      <c r="OL13" s="687"/>
      <c r="OM13" s="687"/>
      <c r="ON13" s="687"/>
      <c r="OO13" s="687"/>
      <c r="OP13" s="687"/>
      <c r="OQ13" s="687"/>
      <c r="OR13" s="687"/>
      <c r="OS13" s="687"/>
      <c r="OT13" s="687"/>
      <c r="OU13" s="687"/>
      <c r="OV13" s="687"/>
      <c r="OW13" s="687"/>
      <c r="OX13" s="687"/>
      <c r="OY13" s="687"/>
      <c r="OZ13" s="687"/>
      <c r="PA13" s="687"/>
      <c r="PB13" s="687"/>
      <c r="PC13" s="687"/>
      <c r="PD13" s="687"/>
      <c r="PE13" s="687"/>
      <c r="PF13" s="687"/>
      <c r="PG13" s="687"/>
      <c r="PH13" s="687"/>
      <c r="PI13" s="687"/>
      <c r="PJ13" s="687"/>
      <c r="PK13" s="687"/>
      <c r="PL13" s="687"/>
      <c r="PM13" s="687"/>
      <c r="PN13" s="687"/>
      <c r="PO13" s="687"/>
      <c r="PP13" s="687"/>
      <c r="PQ13" s="687"/>
      <c r="PR13" s="687"/>
      <c r="PS13" s="687"/>
      <c r="PT13" s="687"/>
      <c r="PU13" s="687"/>
      <c r="PV13" s="687"/>
      <c r="PW13" s="687"/>
      <c r="PX13" s="687"/>
      <c r="PY13" s="687"/>
      <c r="PZ13" s="687"/>
      <c r="QA13" s="687"/>
      <c r="QB13" s="687"/>
      <c r="QC13" s="687"/>
      <c r="QD13" s="687"/>
      <c r="QE13" s="687"/>
      <c r="QF13" s="687"/>
      <c r="QG13" s="687"/>
      <c r="QH13" s="687"/>
      <c r="QI13" s="687"/>
      <c r="QJ13" s="687"/>
      <c r="QK13" s="687"/>
      <c r="QL13" s="687"/>
      <c r="QM13" s="687"/>
      <c r="QN13" s="687"/>
      <c r="QO13" s="687"/>
      <c r="QP13" s="687"/>
      <c r="QQ13" s="687"/>
      <c r="QR13" s="687"/>
      <c r="QS13" s="687"/>
      <c r="QT13" s="687"/>
      <c r="QU13" s="687"/>
      <c r="QV13" s="687"/>
      <c r="QW13" s="687"/>
      <c r="QX13" s="687"/>
      <c r="QY13" s="687"/>
      <c r="QZ13" s="687"/>
      <c r="RA13" s="687"/>
      <c r="RB13" s="687"/>
      <c r="RC13" s="687"/>
      <c r="RD13" s="687"/>
      <c r="RE13" s="687"/>
      <c r="RF13" s="687"/>
      <c r="RG13" s="687"/>
      <c r="RH13" s="687"/>
      <c r="RI13" s="687"/>
      <c r="RJ13" s="687"/>
      <c r="RK13" s="687"/>
      <c r="RL13" s="687"/>
      <c r="RM13" s="687"/>
      <c r="RN13" s="687"/>
      <c r="RO13" s="687"/>
      <c r="RP13" s="687"/>
      <c r="RQ13" s="687"/>
      <c r="RR13" s="687"/>
      <c r="RS13" s="687"/>
      <c r="RT13" s="687"/>
      <c r="RU13" s="687"/>
      <c r="RV13" s="687"/>
      <c r="RW13" s="687"/>
      <c r="RX13" s="687"/>
      <c r="RY13" s="687"/>
      <c r="RZ13" s="687"/>
      <c r="SA13" s="687"/>
      <c r="SB13" s="687"/>
      <c r="SC13" s="687"/>
      <c r="SD13" s="687"/>
      <c r="SE13" s="687"/>
      <c r="SF13" s="687"/>
      <c r="SG13" s="687"/>
      <c r="SH13" s="687"/>
      <c r="SI13" s="687"/>
      <c r="SJ13" s="687"/>
      <c r="SK13" s="687"/>
      <c r="SL13" s="687"/>
      <c r="SM13" s="687"/>
      <c r="SN13" s="687"/>
      <c r="SO13" s="687"/>
      <c r="SP13" s="687"/>
      <c r="SQ13" s="687"/>
      <c r="SR13" s="687"/>
      <c r="SS13" s="687"/>
      <c r="ST13" s="687"/>
      <c r="SU13" s="687"/>
      <c r="SV13" s="687"/>
      <c r="SW13" s="687"/>
      <c r="SX13" s="687"/>
      <c r="SY13" s="687"/>
      <c r="SZ13" s="687"/>
      <c r="TA13" s="687"/>
      <c r="TB13" s="687"/>
      <c r="TC13" s="687"/>
      <c r="TD13" s="687"/>
      <c r="TE13" s="687"/>
      <c r="TF13" s="687"/>
      <c r="TG13" s="687"/>
      <c r="TH13" s="687"/>
      <c r="TI13" s="687"/>
      <c r="TJ13" s="687"/>
      <c r="TK13" s="687"/>
      <c r="TL13" s="687"/>
      <c r="TM13" s="687"/>
      <c r="TN13" s="687"/>
      <c r="TO13" s="687"/>
      <c r="TP13" s="687"/>
      <c r="TQ13" s="687"/>
      <c r="TR13" s="687"/>
      <c r="TS13" s="687"/>
      <c r="TT13" s="687"/>
      <c r="TU13" s="687"/>
      <c r="TV13" s="687"/>
      <c r="TW13" s="687"/>
      <c r="TX13" s="687"/>
      <c r="TY13" s="687"/>
      <c r="TZ13" s="687"/>
      <c r="UA13" s="687"/>
      <c r="UB13" s="687"/>
      <c r="UC13" s="687"/>
      <c r="UD13" s="687"/>
      <c r="UE13" s="687"/>
      <c r="UF13" s="687"/>
      <c r="UG13" s="687"/>
      <c r="UH13" s="687"/>
      <c r="UI13" s="687"/>
      <c r="UJ13" s="687"/>
      <c r="UK13" s="687"/>
      <c r="UL13" s="687"/>
      <c r="UM13" s="687"/>
      <c r="UN13" s="687"/>
      <c r="UO13" s="687"/>
      <c r="UP13" s="687"/>
      <c r="UQ13" s="687"/>
      <c r="UR13" s="687"/>
      <c r="US13" s="687"/>
      <c r="UT13" s="687"/>
      <c r="UU13" s="687"/>
      <c r="UV13" s="687"/>
      <c r="UW13" s="687"/>
      <c r="UX13" s="687"/>
      <c r="UY13" s="687"/>
      <c r="UZ13" s="687"/>
      <c r="VA13" s="687"/>
      <c r="VB13" s="687"/>
      <c r="VC13" s="687"/>
      <c r="VD13" s="687"/>
      <c r="VE13" s="687"/>
      <c r="VF13" s="687"/>
      <c r="VG13" s="687"/>
      <c r="VH13" s="687"/>
      <c r="VI13" s="687"/>
      <c r="VJ13" s="687"/>
      <c r="VK13" s="687"/>
      <c r="VL13" s="687"/>
      <c r="VM13" s="687"/>
      <c r="VN13" s="687"/>
      <c r="VO13" s="687"/>
      <c r="VP13" s="687"/>
      <c r="VQ13" s="687"/>
      <c r="VR13" s="687"/>
      <c r="VS13" s="687"/>
      <c r="VT13" s="687"/>
      <c r="VU13" s="687"/>
      <c r="VV13" s="687"/>
      <c r="VW13" s="687"/>
      <c r="VX13" s="687"/>
      <c r="VY13" s="687"/>
      <c r="VZ13" s="687"/>
      <c r="WA13" s="687"/>
      <c r="WB13" s="687"/>
      <c r="WC13" s="687"/>
      <c r="WD13" s="687"/>
      <c r="WE13" s="687"/>
      <c r="WF13" s="687"/>
      <c r="WG13" s="687"/>
      <c r="WH13" s="687"/>
      <c r="WI13" s="687"/>
      <c r="WJ13" s="687"/>
      <c r="WK13" s="687"/>
      <c r="WL13" s="687"/>
      <c r="WM13" s="687"/>
      <c r="WN13" s="687"/>
      <c r="WO13" s="687"/>
      <c r="WP13" s="687"/>
      <c r="WQ13" s="687"/>
      <c r="WR13" s="687"/>
      <c r="WS13" s="687"/>
      <c r="WT13" s="687"/>
      <c r="WU13" s="687"/>
      <c r="WV13" s="687"/>
      <c r="WW13" s="687"/>
      <c r="WX13" s="687"/>
      <c r="WY13" s="687"/>
      <c r="WZ13" s="687"/>
      <c r="XA13" s="687"/>
      <c r="XB13" s="687"/>
      <c r="XC13" s="687"/>
      <c r="XD13" s="687"/>
      <c r="XE13" s="687"/>
      <c r="XF13" s="687"/>
      <c r="XG13" s="687"/>
      <c r="XH13" s="687"/>
      <c r="XI13" s="687"/>
      <c r="XJ13" s="687"/>
      <c r="XK13" s="687"/>
      <c r="XL13" s="687"/>
      <c r="XM13" s="687"/>
      <c r="XN13" s="687"/>
      <c r="XO13" s="687"/>
      <c r="XP13" s="687"/>
      <c r="XQ13" s="687"/>
      <c r="XR13" s="687"/>
      <c r="XS13" s="687"/>
      <c r="XT13" s="687"/>
      <c r="XU13" s="687"/>
      <c r="XV13" s="687"/>
      <c r="XW13" s="687"/>
      <c r="XX13" s="687"/>
      <c r="XY13" s="687"/>
      <c r="XZ13" s="687"/>
      <c r="YA13" s="687"/>
      <c r="YB13" s="687"/>
      <c r="YC13" s="687"/>
      <c r="YD13" s="687"/>
      <c r="YE13" s="687"/>
      <c r="YF13" s="687"/>
      <c r="YG13" s="687"/>
      <c r="YH13" s="687"/>
      <c r="YI13" s="687"/>
      <c r="YJ13" s="687"/>
      <c r="YK13" s="687"/>
      <c r="YL13" s="687"/>
      <c r="YM13" s="687"/>
      <c r="YN13" s="687"/>
      <c r="YO13" s="687"/>
      <c r="YP13" s="687"/>
      <c r="YQ13" s="687"/>
      <c r="YR13" s="687"/>
      <c r="YS13" s="687"/>
      <c r="YT13" s="687"/>
      <c r="YU13" s="687"/>
      <c r="YV13" s="687"/>
      <c r="YW13" s="687"/>
      <c r="YX13" s="687"/>
      <c r="YY13" s="687"/>
      <c r="YZ13" s="687"/>
      <c r="ZA13" s="687"/>
      <c r="ZB13" s="687"/>
      <c r="ZC13" s="687"/>
      <c r="ZD13" s="687"/>
      <c r="ZE13" s="687"/>
      <c r="ZF13" s="687"/>
      <c r="ZG13" s="687"/>
      <c r="ZH13" s="687"/>
      <c r="ZI13" s="687"/>
      <c r="ZJ13" s="687"/>
      <c r="ZK13" s="687"/>
      <c r="ZL13" s="687"/>
      <c r="ZM13" s="687"/>
      <c r="ZN13" s="687"/>
      <c r="ZO13" s="687"/>
      <c r="ZP13" s="687"/>
      <c r="ZQ13" s="687"/>
      <c r="ZR13" s="687"/>
      <c r="ZS13" s="687"/>
      <c r="ZT13" s="687"/>
      <c r="ZU13" s="687"/>
      <c r="ZV13" s="687"/>
      <c r="ZW13" s="687"/>
      <c r="ZX13" s="687"/>
      <c r="ZY13" s="687"/>
      <c r="ZZ13" s="687"/>
      <c r="AAA13" s="687"/>
      <c r="AAB13" s="687"/>
      <c r="AAC13" s="687"/>
      <c r="AAD13" s="687"/>
      <c r="AAE13" s="687"/>
      <c r="AAF13" s="687"/>
      <c r="AAG13" s="687"/>
      <c r="AAH13" s="687"/>
      <c r="AAI13" s="687"/>
      <c r="AAJ13" s="687"/>
      <c r="AAK13" s="687"/>
      <c r="AAL13" s="687"/>
      <c r="AAM13" s="687"/>
      <c r="AAN13" s="687"/>
      <c r="AAO13" s="687"/>
      <c r="AAP13" s="687"/>
      <c r="AAQ13" s="687"/>
      <c r="AAR13" s="687"/>
      <c r="AAS13" s="687"/>
      <c r="AAT13" s="687"/>
      <c r="AAU13" s="687"/>
      <c r="AAV13" s="687"/>
      <c r="AAW13" s="687"/>
      <c r="AAX13" s="687"/>
      <c r="AAY13" s="687"/>
      <c r="AAZ13" s="687"/>
      <c r="ABA13" s="687"/>
      <c r="ABB13" s="687"/>
      <c r="ABC13" s="687"/>
      <c r="ABD13" s="687"/>
      <c r="ABE13" s="687"/>
      <c r="ABF13" s="687"/>
      <c r="ABG13" s="687"/>
      <c r="ABH13" s="687"/>
      <c r="ABI13" s="687"/>
      <c r="ABJ13" s="687"/>
      <c r="ABK13" s="687"/>
      <c r="ABL13" s="687"/>
      <c r="ABM13" s="687"/>
      <c r="ABN13" s="687"/>
      <c r="ABO13" s="687"/>
      <c r="ABP13" s="687"/>
      <c r="ABQ13" s="687"/>
      <c r="ABR13" s="687"/>
      <c r="ABS13" s="687"/>
      <c r="ABT13" s="687"/>
      <c r="ABU13" s="687"/>
      <c r="ABV13" s="687"/>
      <c r="ABW13" s="687"/>
      <c r="ABX13" s="687"/>
      <c r="ABY13" s="687"/>
      <c r="ABZ13" s="687"/>
      <c r="ACA13" s="687"/>
      <c r="ACB13" s="687"/>
      <c r="ACC13" s="687"/>
      <c r="ACD13" s="687"/>
      <c r="ACE13" s="687"/>
      <c r="ACF13" s="687"/>
      <c r="ACG13" s="687"/>
      <c r="ACH13" s="687"/>
      <c r="ACI13" s="687"/>
      <c r="ACJ13" s="687"/>
      <c r="ACK13" s="687"/>
      <c r="ACL13" s="687"/>
      <c r="ACM13" s="687"/>
      <c r="ACN13" s="687"/>
      <c r="ACO13" s="687"/>
      <c r="ACP13" s="687"/>
      <c r="ACQ13" s="687"/>
      <c r="ACR13" s="687"/>
      <c r="ACS13" s="687"/>
      <c r="ACT13" s="687"/>
      <c r="ACU13" s="687"/>
      <c r="ACV13" s="687"/>
      <c r="ACW13" s="687"/>
      <c r="ACX13" s="687"/>
      <c r="ACY13" s="687"/>
      <c r="ACZ13" s="687"/>
      <c r="ADA13" s="687"/>
      <c r="ADB13" s="687"/>
      <c r="ADC13" s="687"/>
      <c r="ADD13" s="687"/>
      <c r="ADE13" s="687"/>
      <c r="ADF13" s="687"/>
      <c r="ADG13" s="687"/>
      <c r="ADH13" s="687"/>
      <c r="ADI13" s="687"/>
      <c r="ADJ13" s="687"/>
      <c r="ADK13" s="687"/>
      <c r="ADL13" s="687"/>
      <c r="ADM13" s="687"/>
      <c r="ADN13" s="687"/>
      <c r="ADO13" s="687"/>
      <c r="ADP13" s="687"/>
      <c r="ADQ13" s="687"/>
      <c r="ADR13" s="687"/>
      <c r="ADS13" s="687"/>
      <c r="ADT13" s="687"/>
      <c r="ADU13" s="687"/>
      <c r="ADV13" s="687"/>
      <c r="ADW13" s="687"/>
      <c r="ADX13" s="687"/>
      <c r="ADY13" s="687"/>
      <c r="ADZ13" s="687"/>
      <c r="AEA13" s="687"/>
      <c r="AEB13" s="687"/>
      <c r="AEC13" s="687"/>
      <c r="AED13" s="687"/>
      <c r="AEE13" s="687"/>
      <c r="AEF13" s="687"/>
      <c r="AEG13" s="687"/>
      <c r="AEH13" s="687"/>
      <c r="AEI13" s="687"/>
      <c r="AEJ13" s="687"/>
      <c r="AEK13" s="687"/>
      <c r="AEL13" s="687"/>
      <c r="AEM13" s="687"/>
      <c r="AEN13" s="687"/>
      <c r="AEO13" s="687"/>
      <c r="AEP13" s="687"/>
      <c r="AEQ13" s="687"/>
      <c r="AER13" s="687"/>
      <c r="AES13" s="687"/>
      <c r="AET13" s="687"/>
      <c r="AEU13" s="687"/>
      <c r="AEV13" s="687"/>
      <c r="AEW13" s="687"/>
      <c r="AEX13" s="687"/>
      <c r="AEY13" s="687"/>
      <c r="AEZ13" s="687"/>
      <c r="AFA13" s="687"/>
      <c r="AFB13" s="687"/>
      <c r="AFC13" s="687"/>
      <c r="AFD13" s="687"/>
      <c r="AFE13" s="687"/>
      <c r="AFF13" s="687"/>
      <c r="AFG13" s="687"/>
      <c r="AFH13" s="687"/>
      <c r="AFI13" s="687"/>
      <c r="AFJ13" s="687"/>
      <c r="AFK13" s="687"/>
      <c r="AFL13" s="687"/>
      <c r="AFM13" s="687"/>
      <c r="AFN13" s="687"/>
      <c r="AFO13" s="687"/>
      <c r="AFP13" s="687"/>
      <c r="AFQ13" s="687"/>
      <c r="AFR13" s="687"/>
      <c r="AFS13" s="687"/>
      <c r="AFT13" s="687"/>
      <c r="AFU13" s="687"/>
      <c r="AFV13" s="687"/>
      <c r="AFW13" s="687"/>
      <c r="AFX13" s="687"/>
      <c r="AFY13" s="687"/>
      <c r="AFZ13" s="687"/>
      <c r="AGA13" s="687"/>
      <c r="AGB13" s="687"/>
      <c r="AGC13" s="687"/>
      <c r="AGD13" s="687"/>
      <c r="AGE13" s="687"/>
      <c r="AGF13" s="687"/>
      <c r="AGG13" s="687"/>
      <c r="AGH13" s="687"/>
      <c r="AGI13" s="687"/>
      <c r="AGJ13" s="687"/>
      <c r="AGK13" s="687"/>
      <c r="AGL13" s="687"/>
      <c r="AGM13" s="687"/>
      <c r="AGN13" s="687"/>
      <c r="AGO13" s="687"/>
      <c r="AGP13" s="687"/>
      <c r="AGQ13" s="687"/>
      <c r="AGR13" s="687"/>
      <c r="AGS13" s="687"/>
      <c r="AGT13" s="687"/>
      <c r="AGU13" s="687"/>
      <c r="AGV13" s="687"/>
      <c r="AGW13" s="687"/>
      <c r="AGX13" s="687"/>
      <c r="AGY13" s="687"/>
      <c r="AGZ13" s="687"/>
      <c r="AHA13" s="687"/>
      <c r="AHB13" s="687"/>
      <c r="AHC13" s="687"/>
      <c r="AHD13" s="687"/>
      <c r="AHE13" s="687"/>
      <c r="AHF13" s="687"/>
      <c r="AHG13" s="687"/>
      <c r="AHH13" s="687"/>
      <c r="AHI13" s="687"/>
      <c r="AHJ13" s="687"/>
      <c r="AHK13" s="687"/>
      <c r="AHL13" s="687"/>
      <c r="AHM13" s="687"/>
      <c r="AHN13" s="687"/>
      <c r="AHO13" s="687"/>
      <c r="AHP13" s="687"/>
      <c r="AHQ13" s="687"/>
      <c r="AHR13" s="687"/>
      <c r="AHS13" s="687"/>
      <c r="AHT13" s="687"/>
      <c r="AHU13" s="687"/>
      <c r="AHV13" s="687"/>
      <c r="AHW13" s="687"/>
      <c r="AHX13" s="687"/>
      <c r="AHY13" s="687"/>
      <c r="AHZ13" s="687"/>
      <c r="AIA13" s="687"/>
      <c r="AIB13" s="687"/>
      <c r="AIC13" s="687"/>
      <c r="AID13" s="687"/>
      <c r="AIE13" s="687"/>
      <c r="AIF13" s="687"/>
      <c r="AIG13" s="687"/>
      <c r="AIH13" s="687"/>
      <c r="AII13" s="687"/>
      <c r="AIJ13" s="687"/>
      <c r="AIK13" s="687"/>
      <c r="AIL13" s="687"/>
      <c r="AIM13" s="687"/>
      <c r="AIN13" s="687"/>
      <c r="AIO13" s="687"/>
      <c r="AIP13" s="687"/>
      <c r="AIQ13" s="687"/>
      <c r="AIR13" s="687"/>
      <c r="AIS13" s="687"/>
      <c r="AIT13" s="687"/>
      <c r="AIU13" s="687"/>
      <c r="AIV13" s="687"/>
      <c r="AIW13" s="687"/>
      <c r="AIX13" s="687"/>
      <c r="AIY13" s="687"/>
      <c r="AIZ13" s="687"/>
      <c r="AJA13" s="687"/>
      <c r="AJB13" s="687"/>
      <c r="AJC13" s="687"/>
      <c r="AJD13" s="687"/>
      <c r="AJE13" s="687"/>
      <c r="AJF13" s="687"/>
      <c r="AJG13" s="687"/>
      <c r="AJH13" s="687"/>
      <c r="AJI13" s="687"/>
      <c r="AJJ13" s="687"/>
      <c r="AJK13" s="687"/>
      <c r="AJL13" s="687"/>
      <c r="AJM13" s="687"/>
      <c r="AJN13" s="687"/>
      <c r="AJO13" s="687"/>
      <c r="AJP13" s="687"/>
      <c r="AJQ13" s="687"/>
      <c r="AJR13" s="687"/>
      <c r="AJS13" s="687"/>
      <c r="AJT13" s="687"/>
      <c r="AJU13" s="687"/>
      <c r="AJV13" s="687"/>
      <c r="AJW13" s="687"/>
      <c r="AJX13" s="687"/>
      <c r="AJY13" s="687"/>
      <c r="AJZ13" s="687"/>
      <c r="AKA13" s="687"/>
      <c r="AKB13" s="687"/>
      <c r="AKC13" s="687"/>
      <c r="AKD13" s="687"/>
      <c r="AKE13" s="687"/>
      <c r="AKF13" s="687"/>
      <c r="AKG13" s="687"/>
      <c r="AKH13" s="687"/>
      <c r="AKI13" s="687"/>
      <c r="AKJ13" s="687"/>
      <c r="AKK13" s="687"/>
      <c r="AKL13" s="687"/>
      <c r="AKM13" s="687"/>
      <c r="AKN13" s="687"/>
      <c r="AKO13" s="687"/>
      <c r="AKP13" s="687"/>
      <c r="AKQ13" s="687"/>
      <c r="AKR13" s="687"/>
      <c r="AKS13" s="687"/>
      <c r="AKT13" s="687"/>
      <c r="AKU13" s="687"/>
      <c r="AKV13" s="687"/>
      <c r="AKW13" s="687"/>
      <c r="AKX13" s="687"/>
      <c r="AKY13" s="687"/>
      <c r="AKZ13" s="687"/>
      <c r="ALA13" s="687"/>
      <c r="ALB13" s="687"/>
      <c r="ALC13" s="687"/>
      <c r="ALD13" s="687"/>
      <c r="ALE13" s="687"/>
      <c r="ALF13" s="687"/>
      <c r="ALG13" s="687"/>
      <c r="ALH13" s="687"/>
      <c r="ALI13" s="687"/>
      <c r="ALJ13" s="687"/>
      <c r="ALK13" s="687"/>
      <c r="ALL13" s="687"/>
      <c r="ALM13" s="687"/>
      <c r="ALN13" s="687"/>
      <c r="ALO13" s="687"/>
      <c r="ALP13" s="687"/>
      <c r="ALQ13" s="687"/>
      <c r="ALR13" s="687"/>
      <c r="ALS13" s="687"/>
      <c r="ALT13" s="687"/>
      <c r="ALU13" s="687"/>
      <c r="ALV13" s="687"/>
      <c r="ALW13" s="687"/>
      <c r="ALX13" s="687"/>
      <c r="ALY13" s="687"/>
      <c r="ALZ13" s="687"/>
      <c r="AMA13" s="687"/>
      <c r="AMB13" s="687"/>
      <c r="AMC13" s="687"/>
      <c r="AMD13" s="687"/>
      <c r="AME13" s="687"/>
      <c r="AMF13" s="687"/>
      <c r="AMG13" s="687"/>
      <c r="AMH13" s="687"/>
      <c r="AMI13" s="687"/>
      <c r="AMJ13" s="687"/>
      <c r="AMK13" s="687"/>
      <c r="AML13" s="687"/>
      <c r="AMM13" s="687"/>
      <c r="AMN13" s="687"/>
      <c r="AMO13" s="687"/>
      <c r="AMP13" s="687"/>
      <c r="AMQ13" s="687"/>
      <c r="AMR13" s="687"/>
      <c r="AMS13" s="687"/>
      <c r="AMT13" s="687"/>
      <c r="AMU13" s="687"/>
      <c r="AMV13" s="687"/>
      <c r="AMW13" s="687"/>
      <c r="AMX13" s="687"/>
      <c r="AMY13" s="687"/>
      <c r="AMZ13" s="687"/>
      <c r="ANA13" s="687"/>
      <c r="ANB13" s="687"/>
      <c r="ANC13" s="687"/>
      <c r="AND13" s="687"/>
      <c r="ANE13" s="687"/>
      <c r="ANF13" s="687"/>
      <c r="ANG13" s="687"/>
      <c r="ANH13" s="687"/>
      <c r="ANI13" s="687"/>
      <c r="ANJ13" s="687"/>
      <c r="ANK13" s="687"/>
      <c r="ANL13" s="687"/>
      <c r="ANM13" s="687"/>
      <c r="ANN13" s="687"/>
      <c r="ANO13" s="687"/>
      <c r="ANP13" s="687"/>
      <c r="ANQ13" s="687"/>
      <c r="ANR13" s="687"/>
      <c r="ANS13" s="687"/>
      <c r="ANT13" s="687"/>
      <c r="ANU13" s="687"/>
      <c r="ANV13" s="687"/>
      <c r="ANW13" s="687"/>
      <c r="ANX13" s="687"/>
      <c r="ANY13" s="687"/>
      <c r="ANZ13" s="687"/>
      <c r="AOA13" s="687"/>
      <c r="AOB13" s="687"/>
      <c r="AOC13" s="687"/>
      <c r="AOD13" s="687"/>
      <c r="AOE13" s="687"/>
      <c r="AOF13" s="687"/>
      <c r="AOG13" s="687"/>
      <c r="AOH13" s="687"/>
      <c r="AOI13" s="687"/>
      <c r="AOJ13" s="687"/>
      <c r="AOK13" s="687"/>
      <c r="AOL13" s="687"/>
      <c r="AOM13" s="687"/>
      <c r="AON13" s="687"/>
      <c r="AOO13" s="687"/>
      <c r="AOP13" s="687"/>
      <c r="AOQ13" s="687"/>
      <c r="AOR13" s="687"/>
      <c r="AOS13" s="687"/>
      <c r="AOT13" s="687"/>
      <c r="AOU13" s="687"/>
      <c r="AOV13" s="687"/>
      <c r="AOW13" s="687"/>
      <c r="AOX13" s="687"/>
      <c r="AOY13" s="687"/>
      <c r="AOZ13" s="687"/>
      <c r="APA13" s="687"/>
      <c r="APB13" s="687"/>
      <c r="APC13" s="687"/>
      <c r="APD13" s="687"/>
      <c r="APE13" s="687"/>
      <c r="APF13" s="687"/>
      <c r="APG13" s="687"/>
      <c r="APH13" s="687"/>
      <c r="API13" s="687"/>
      <c r="APJ13" s="687"/>
      <c r="APK13" s="687"/>
      <c r="APL13" s="687"/>
      <c r="APM13" s="687"/>
      <c r="APN13" s="687"/>
      <c r="APO13" s="687"/>
      <c r="APP13" s="687"/>
      <c r="APQ13" s="687"/>
      <c r="APR13" s="687"/>
      <c r="APS13" s="687"/>
      <c r="APT13" s="687"/>
      <c r="APU13" s="687"/>
      <c r="APV13" s="687"/>
      <c r="APW13" s="687"/>
      <c r="APX13" s="687"/>
      <c r="APY13" s="687"/>
      <c r="APZ13" s="687"/>
      <c r="AQA13" s="687"/>
      <c r="AQB13" s="687"/>
      <c r="AQC13" s="687"/>
      <c r="AQD13" s="687"/>
      <c r="AQE13" s="687"/>
      <c r="AQF13" s="687"/>
      <c r="AQG13" s="687"/>
      <c r="AQH13" s="687"/>
      <c r="AQI13" s="687"/>
      <c r="AQJ13" s="687"/>
      <c r="AQK13" s="687"/>
      <c r="AQL13" s="687"/>
      <c r="AQM13" s="687"/>
      <c r="AQN13" s="687"/>
      <c r="AQO13" s="687"/>
      <c r="AQP13" s="687"/>
      <c r="AQQ13" s="687"/>
      <c r="AQR13" s="687"/>
      <c r="AQS13" s="687"/>
      <c r="AQT13" s="687"/>
      <c r="AQU13" s="687"/>
      <c r="AQV13" s="687"/>
      <c r="AQW13" s="687"/>
      <c r="AQX13" s="687"/>
      <c r="AQY13" s="687"/>
      <c r="AQZ13" s="687"/>
      <c r="ARA13" s="687"/>
      <c r="ARB13" s="687"/>
      <c r="ARC13" s="687"/>
      <c r="ARD13" s="687"/>
      <c r="ARE13" s="687"/>
      <c r="ARF13" s="687"/>
      <c r="ARG13" s="687"/>
      <c r="ARH13" s="687"/>
      <c r="ARI13" s="687"/>
      <c r="ARJ13" s="687"/>
      <c r="ARK13" s="687"/>
      <c r="ARL13" s="687"/>
      <c r="ARM13" s="687"/>
      <c r="ARN13" s="687"/>
      <c r="ARO13" s="687"/>
      <c r="ARP13" s="687"/>
      <c r="ARQ13" s="687"/>
      <c r="ARR13" s="687"/>
      <c r="ARS13" s="687"/>
      <c r="ART13" s="687"/>
      <c r="ARU13" s="687"/>
      <c r="ARV13" s="687"/>
      <c r="ARW13" s="687"/>
      <c r="ARX13" s="687"/>
      <c r="ARY13" s="687"/>
      <c r="ARZ13" s="687"/>
      <c r="ASA13" s="687"/>
      <c r="ASB13" s="687"/>
      <c r="ASC13" s="687"/>
      <c r="ASD13" s="687"/>
      <c r="ASE13" s="687"/>
      <c r="ASF13" s="687"/>
      <c r="ASG13" s="687"/>
      <c r="ASH13" s="687"/>
      <c r="ASI13" s="687"/>
      <c r="ASJ13" s="687"/>
      <c r="ASK13" s="687"/>
      <c r="ASL13" s="687"/>
      <c r="ASM13" s="687"/>
      <c r="ASN13" s="687"/>
      <c r="ASO13" s="687"/>
      <c r="ASP13" s="687"/>
      <c r="ASQ13" s="687"/>
      <c r="ASR13" s="687"/>
      <c r="ASS13" s="687"/>
      <c r="AST13" s="687"/>
      <c r="ASU13" s="687"/>
      <c r="ASV13" s="687"/>
      <c r="ASW13" s="687"/>
      <c r="ASX13" s="687"/>
      <c r="ASY13" s="687"/>
      <c r="ASZ13" s="687"/>
      <c r="ATA13" s="687"/>
      <c r="ATB13" s="687"/>
      <c r="ATC13" s="687"/>
      <c r="ATD13" s="687"/>
      <c r="ATE13" s="687"/>
      <c r="ATF13" s="687"/>
      <c r="ATG13" s="687"/>
      <c r="ATH13" s="687"/>
      <c r="ATI13" s="687"/>
      <c r="ATJ13" s="687"/>
      <c r="ATK13" s="687"/>
      <c r="ATL13" s="687"/>
      <c r="ATM13" s="687"/>
      <c r="ATN13" s="687"/>
      <c r="ATO13" s="687"/>
      <c r="ATP13" s="687"/>
      <c r="ATQ13" s="687"/>
      <c r="ATR13" s="687"/>
      <c r="ATS13" s="687"/>
      <c r="ATT13" s="687"/>
      <c r="ATU13" s="687"/>
      <c r="ATV13" s="687"/>
      <c r="ATW13" s="687"/>
      <c r="ATX13" s="687"/>
      <c r="ATY13" s="687"/>
      <c r="ATZ13" s="687"/>
      <c r="AUA13" s="687"/>
      <c r="AUB13" s="687"/>
      <c r="AUC13" s="687"/>
      <c r="AUD13" s="687"/>
      <c r="AUE13" s="687"/>
      <c r="AUF13" s="687"/>
      <c r="AUG13" s="687"/>
      <c r="AUH13" s="687"/>
      <c r="AUI13" s="687"/>
      <c r="AUJ13" s="687"/>
      <c r="AUK13" s="687"/>
      <c r="AUL13" s="687"/>
      <c r="AUM13" s="687"/>
      <c r="AUN13" s="687"/>
      <c r="AUO13" s="687"/>
      <c r="AUP13" s="687"/>
      <c r="AUQ13" s="687"/>
      <c r="AUR13" s="687"/>
      <c r="AUS13" s="687"/>
      <c r="AUT13" s="687"/>
      <c r="AUU13" s="687"/>
      <c r="AUV13" s="687"/>
      <c r="AUW13" s="687"/>
      <c r="AUX13" s="687"/>
      <c r="AUY13" s="687"/>
      <c r="AUZ13" s="687"/>
      <c r="AVA13" s="687"/>
      <c r="AVB13" s="687"/>
      <c r="AVC13" s="687"/>
      <c r="AVD13" s="687"/>
      <c r="AVE13" s="687"/>
      <c r="AVF13" s="687"/>
      <c r="AVG13" s="687"/>
      <c r="AVH13" s="687"/>
      <c r="AVI13" s="687"/>
      <c r="AVJ13" s="687"/>
      <c r="AVK13" s="687"/>
      <c r="AVL13" s="687"/>
      <c r="AVM13" s="687"/>
      <c r="AVN13" s="687"/>
      <c r="AVO13" s="687"/>
      <c r="AVP13" s="687"/>
      <c r="AVQ13" s="687"/>
      <c r="AVR13" s="687"/>
      <c r="AVS13" s="687"/>
      <c r="AVT13" s="687"/>
      <c r="AVU13" s="687"/>
      <c r="AVV13" s="687"/>
      <c r="AVW13" s="687"/>
      <c r="AVX13" s="687"/>
      <c r="AVY13" s="687"/>
      <c r="AVZ13" s="687"/>
      <c r="AWA13" s="687"/>
      <c r="AWB13" s="687"/>
      <c r="AWC13" s="687"/>
      <c r="AWD13" s="687"/>
      <c r="AWE13" s="687"/>
      <c r="AWF13" s="687"/>
      <c r="AWG13" s="687"/>
      <c r="AWH13" s="687"/>
      <c r="AWI13" s="687"/>
      <c r="AWJ13" s="687"/>
      <c r="AWK13" s="687"/>
      <c r="AWL13" s="687"/>
      <c r="AWM13" s="687"/>
      <c r="AWN13" s="687"/>
      <c r="AWO13" s="687"/>
      <c r="AWP13" s="687"/>
      <c r="AWQ13" s="687"/>
      <c r="AWR13" s="687"/>
      <c r="AWS13" s="687"/>
      <c r="AWT13" s="687"/>
      <c r="AWU13" s="687"/>
      <c r="AWV13" s="687"/>
      <c r="AWW13" s="687"/>
      <c r="AWX13" s="687"/>
      <c r="AWY13" s="687"/>
      <c r="AWZ13" s="687"/>
      <c r="AXA13" s="687"/>
      <c r="AXB13" s="687"/>
      <c r="AXC13" s="687"/>
      <c r="AXD13" s="687"/>
      <c r="AXE13" s="687"/>
      <c r="AXF13" s="687"/>
      <c r="AXG13" s="687"/>
      <c r="AXH13" s="687"/>
      <c r="AXI13" s="687"/>
      <c r="AXJ13" s="687"/>
      <c r="AXK13" s="687"/>
      <c r="AXL13" s="687"/>
      <c r="AXM13" s="687"/>
      <c r="AXN13" s="687"/>
      <c r="AXO13" s="687"/>
      <c r="AXP13" s="687"/>
      <c r="AXQ13" s="687"/>
      <c r="AXR13" s="687"/>
      <c r="AXS13" s="687"/>
      <c r="AXT13" s="687"/>
      <c r="AXU13" s="687"/>
      <c r="AXV13" s="687"/>
      <c r="AXW13" s="687"/>
      <c r="AXX13" s="687"/>
      <c r="AXY13" s="687"/>
      <c r="AXZ13" s="687"/>
      <c r="AYA13" s="687"/>
      <c r="AYB13" s="687"/>
      <c r="AYC13" s="687"/>
      <c r="AYD13" s="687"/>
      <c r="AYE13" s="687"/>
      <c r="AYF13" s="687"/>
      <c r="AYG13" s="687"/>
      <c r="AYH13" s="687"/>
      <c r="AYI13" s="687"/>
      <c r="AYJ13" s="687"/>
      <c r="AYK13" s="687"/>
      <c r="AYL13" s="687"/>
      <c r="AYM13" s="687"/>
      <c r="AYN13" s="687"/>
      <c r="AYO13" s="687"/>
      <c r="AYP13" s="687"/>
      <c r="AYQ13" s="687"/>
      <c r="AYR13" s="687"/>
      <c r="AYS13" s="687"/>
      <c r="AYT13" s="687"/>
      <c r="AYU13" s="687"/>
      <c r="AYV13" s="687"/>
      <c r="AYW13" s="687"/>
      <c r="AYX13" s="687"/>
      <c r="AYY13" s="687"/>
      <c r="AYZ13" s="687"/>
      <c r="AZA13" s="687"/>
      <c r="AZB13" s="687"/>
      <c r="AZC13" s="687"/>
      <c r="AZD13" s="687"/>
      <c r="AZE13" s="687"/>
      <c r="AZF13" s="687"/>
      <c r="AZG13" s="687"/>
      <c r="AZH13" s="687"/>
      <c r="AZI13" s="687"/>
      <c r="AZJ13" s="687"/>
      <c r="AZK13" s="687"/>
      <c r="AZL13" s="687"/>
      <c r="AZM13" s="687"/>
      <c r="AZN13" s="687"/>
      <c r="AZO13" s="687"/>
      <c r="AZP13" s="687"/>
      <c r="AZQ13" s="687"/>
      <c r="AZR13" s="687"/>
      <c r="AZS13" s="687"/>
      <c r="AZT13" s="687"/>
      <c r="AZU13" s="687"/>
      <c r="AZV13" s="687"/>
      <c r="AZW13" s="687"/>
      <c r="AZX13" s="687"/>
      <c r="AZY13" s="687"/>
      <c r="AZZ13" s="687"/>
      <c r="BAA13" s="687"/>
      <c r="BAB13" s="687"/>
      <c r="BAC13" s="687"/>
      <c r="BAD13" s="687"/>
      <c r="BAE13" s="687"/>
      <c r="BAF13" s="687"/>
      <c r="BAG13" s="687"/>
      <c r="BAH13" s="687"/>
      <c r="BAI13" s="687"/>
      <c r="BAJ13" s="687"/>
      <c r="BAK13" s="687"/>
      <c r="BAL13" s="687"/>
      <c r="BAM13" s="687"/>
      <c r="BAN13" s="687"/>
      <c r="BAO13" s="687"/>
      <c r="BAP13" s="687"/>
      <c r="BAQ13" s="687"/>
      <c r="BAR13" s="687"/>
      <c r="BAS13" s="687"/>
      <c r="BAT13" s="687"/>
      <c r="BAU13" s="687"/>
      <c r="BAV13" s="687"/>
      <c r="BAW13" s="687"/>
      <c r="BAX13" s="687"/>
      <c r="BAY13" s="687"/>
      <c r="BAZ13" s="687"/>
      <c r="BBA13" s="687"/>
      <c r="BBB13" s="687"/>
      <c r="BBC13" s="687"/>
      <c r="BBD13" s="687"/>
      <c r="BBE13" s="687"/>
      <c r="BBF13" s="687"/>
      <c r="BBG13" s="687"/>
      <c r="BBH13" s="687"/>
      <c r="BBI13" s="687"/>
      <c r="BBJ13" s="687"/>
      <c r="BBK13" s="687"/>
      <c r="BBL13" s="687"/>
      <c r="BBM13" s="687"/>
      <c r="BBN13" s="687"/>
      <c r="BBO13" s="687"/>
      <c r="BBP13" s="687"/>
      <c r="BBQ13" s="687"/>
      <c r="BBR13" s="687"/>
      <c r="BBS13" s="687"/>
      <c r="BBT13" s="687"/>
      <c r="BBU13" s="687"/>
      <c r="BBV13" s="687"/>
      <c r="BBW13" s="687"/>
      <c r="BBX13" s="687"/>
      <c r="BBY13" s="687"/>
      <c r="BBZ13" s="687"/>
      <c r="BCA13" s="687"/>
      <c r="BCB13" s="687"/>
      <c r="BCC13" s="687"/>
      <c r="BCD13" s="687"/>
      <c r="BCE13" s="687"/>
      <c r="BCF13" s="687"/>
      <c r="BCG13" s="687"/>
      <c r="BCH13" s="687"/>
      <c r="BCI13" s="687"/>
      <c r="BCJ13" s="687"/>
      <c r="BCK13" s="687"/>
      <c r="BCL13" s="687"/>
      <c r="BCM13" s="687"/>
      <c r="BCN13" s="687"/>
      <c r="BCO13" s="687"/>
      <c r="BCP13" s="687"/>
      <c r="BCQ13" s="687"/>
      <c r="BCR13" s="687"/>
      <c r="BCS13" s="687"/>
      <c r="BCT13" s="687"/>
      <c r="BCU13" s="687"/>
      <c r="BCV13" s="687"/>
      <c r="BCW13" s="687"/>
      <c r="BCX13" s="687"/>
      <c r="BCY13" s="687"/>
      <c r="BCZ13" s="687"/>
      <c r="BDA13" s="687"/>
      <c r="BDB13" s="687"/>
      <c r="BDC13" s="687"/>
      <c r="BDD13" s="687"/>
      <c r="BDE13" s="687"/>
      <c r="BDF13" s="687"/>
      <c r="BDG13" s="687"/>
      <c r="BDH13" s="687"/>
      <c r="BDI13" s="687"/>
      <c r="BDJ13" s="687"/>
      <c r="BDK13" s="687"/>
      <c r="BDL13" s="687"/>
      <c r="BDM13" s="687"/>
      <c r="BDN13" s="687"/>
      <c r="BDO13" s="687"/>
      <c r="BDP13" s="687"/>
      <c r="BDQ13" s="687"/>
      <c r="BDR13" s="687"/>
      <c r="BDS13" s="687"/>
      <c r="BDT13" s="687"/>
      <c r="BDU13" s="687"/>
      <c r="BDV13" s="687"/>
      <c r="BDW13" s="687"/>
      <c r="BDX13" s="687"/>
      <c r="BDY13" s="687"/>
      <c r="BDZ13" s="687"/>
      <c r="BEA13" s="687"/>
      <c r="BEB13" s="687"/>
      <c r="BEC13" s="687"/>
      <c r="BED13" s="687"/>
      <c r="BEE13" s="687"/>
      <c r="BEF13" s="687"/>
      <c r="BEG13" s="687"/>
      <c r="BEH13" s="687"/>
      <c r="BEI13" s="687"/>
      <c r="BEJ13" s="687"/>
      <c r="BEK13" s="687"/>
      <c r="BEL13" s="687"/>
      <c r="BEM13" s="687"/>
      <c r="BEN13" s="687"/>
      <c r="BEO13" s="687"/>
      <c r="BEP13" s="687"/>
      <c r="BEQ13" s="687"/>
      <c r="BER13" s="687"/>
      <c r="BES13" s="687"/>
      <c r="BET13" s="687"/>
      <c r="BEU13" s="687"/>
      <c r="BEV13" s="687"/>
      <c r="BEW13" s="687"/>
      <c r="BEX13" s="687"/>
      <c r="BEY13" s="687"/>
      <c r="BEZ13" s="687"/>
      <c r="BFA13" s="687"/>
      <c r="BFB13" s="687"/>
      <c r="BFC13" s="687"/>
      <c r="BFD13" s="687"/>
      <c r="BFE13" s="687"/>
      <c r="BFF13" s="687"/>
      <c r="BFG13" s="687"/>
      <c r="BFH13" s="687"/>
      <c r="BFI13" s="687"/>
      <c r="BFJ13" s="687"/>
      <c r="BFK13" s="687"/>
      <c r="BFL13" s="687"/>
      <c r="BFM13" s="687"/>
      <c r="BFN13" s="687"/>
      <c r="BFO13" s="687"/>
      <c r="BFP13" s="687"/>
      <c r="BFQ13" s="687"/>
      <c r="BFR13" s="687"/>
      <c r="BFS13" s="687"/>
      <c r="BFT13" s="687"/>
      <c r="BFU13" s="687"/>
      <c r="BFV13" s="687"/>
      <c r="BFW13" s="687"/>
      <c r="BFX13" s="687"/>
      <c r="BFY13" s="687"/>
      <c r="BFZ13" s="687"/>
      <c r="BGA13" s="687"/>
      <c r="BGB13" s="687"/>
      <c r="BGC13" s="687"/>
      <c r="BGD13" s="687"/>
      <c r="BGE13" s="687"/>
      <c r="BGF13" s="687"/>
      <c r="BGG13" s="687"/>
      <c r="BGH13" s="687"/>
      <c r="BGI13" s="687"/>
      <c r="BGJ13" s="687"/>
      <c r="BGK13" s="687"/>
      <c r="BGL13" s="687"/>
      <c r="BGM13" s="687"/>
      <c r="BGN13" s="687"/>
      <c r="BGO13" s="687"/>
      <c r="BGP13" s="687"/>
      <c r="BGQ13" s="687"/>
      <c r="BGR13" s="687"/>
      <c r="BGS13" s="687"/>
      <c r="BGT13" s="687"/>
      <c r="BGU13" s="687"/>
      <c r="BGV13" s="687"/>
      <c r="BGW13" s="687"/>
      <c r="BGX13" s="687"/>
      <c r="BGY13" s="687"/>
      <c r="BGZ13" s="687"/>
      <c r="BHA13" s="687"/>
      <c r="BHB13" s="687"/>
      <c r="BHC13" s="687"/>
      <c r="BHD13" s="687"/>
      <c r="BHE13" s="687"/>
      <c r="BHF13" s="687"/>
      <c r="BHG13" s="687"/>
      <c r="BHH13" s="687"/>
      <c r="BHI13" s="687"/>
      <c r="BHJ13" s="687"/>
      <c r="BHK13" s="687"/>
      <c r="BHL13" s="687"/>
      <c r="BHM13" s="687"/>
      <c r="BHN13" s="687"/>
      <c r="BHO13" s="687"/>
      <c r="BHP13" s="687"/>
      <c r="BHQ13" s="687"/>
      <c r="BHR13" s="687"/>
      <c r="BHS13" s="687"/>
      <c r="BHT13" s="687"/>
      <c r="BHU13" s="687"/>
      <c r="BHV13" s="687"/>
      <c r="BHW13" s="687"/>
      <c r="BHX13" s="687"/>
      <c r="BHY13" s="687"/>
      <c r="BHZ13" s="687"/>
      <c r="BIA13" s="687"/>
      <c r="BIB13" s="687"/>
      <c r="BIC13" s="687"/>
      <c r="BID13" s="687"/>
      <c r="BIE13" s="687"/>
      <c r="BIF13" s="687"/>
      <c r="BIG13" s="687"/>
      <c r="BIH13" s="687"/>
      <c r="BII13" s="687"/>
      <c r="BIJ13" s="687"/>
      <c r="BIK13" s="687"/>
      <c r="BIL13" s="687"/>
      <c r="BIM13" s="687"/>
      <c r="BIN13" s="687"/>
      <c r="BIO13" s="687"/>
      <c r="BIP13" s="687"/>
      <c r="BIQ13" s="687"/>
      <c r="BIR13" s="687"/>
      <c r="BIS13" s="687"/>
      <c r="BIT13" s="687"/>
      <c r="BIU13" s="687"/>
      <c r="BIV13" s="687"/>
      <c r="BIW13" s="687"/>
      <c r="BIX13" s="687"/>
      <c r="BIY13" s="687"/>
      <c r="BIZ13" s="687"/>
      <c r="BJA13" s="687"/>
      <c r="BJB13" s="687"/>
      <c r="BJC13" s="687"/>
      <c r="BJD13" s="687"/>
      <c r="BJE13" s="687"/>
      <c r="BJF13" s="687"/>
      <c r="BJG13" s="687"/>
      <c r="BJH13" s="687"/>
      <c r="BJI13" s="687"/>
      <c r="BJJ13" s="687"/>
      <c r="BJK13" s="687"/>
      <c r="BJL13" s="687"/>
      <c r="BJM13" s="687"/>
      <c r="BJN13" s="687"/>
      <c r="BJO13" s="687"/>
      <c r="BJP13" s="687"/>
      <c r="BJQ13" s="687"/>
      <c r="BJR13" s="687"/>
      <c r="BJS13" s="687"/>
      <c r="BJT13" s="687"/>
      <c r="BJU13" s="687"/>
      <c r="BJV13" s="687"/>
      <c r="BJW13" s="687"/>
      <c r="BJX13" s="687"/>
      <c r="BJY13" s="687"/>
      <c r="BJZ13" s="687"/>
      <c r="BKA13" s="687"/>
      <c r="BKB13" s="687"/>
      <c r="BKC13" s="687"/>
      <c r="BKD13" s="687"/>
      <c r="BKE13" s="687"/>
      <c r="BKF13" s="687"/>
      <c r="BKG13" s="687"/>
      <c r="BKH13" s="687"/>
      <c r="BKI13" s="687"/>
      <c r="BKJ13" s="687"/>
      <c r="BKK13" s="687"/>
      <c r="BKL13" s="687"/>
      <c r="BKM13" s="687"/>
      <c r="BKN13" s="687"/>
      <c r="BKO13" s="687"/>
      <c r="BKP13" s="687"/>
      <c r="BKQ13" s="687"/>
      <c r="BKR13" s="687"/>
      <c r="BKS13" s="687"/>
      <c r="BKT13" s="687"/>
      <c r="BKU13" s="687"/>
      <c r="BKV13" s="687"/>
      <c r="BKW13" s="687"/>
      <c r="BKX13" s="687"/>
      <c r="BKY13" s="687"/>
      <c r="BKZ13" s="687"/>
      <c r="BLA13" s="687"/>
      <c r="BLB13" s="687"/>
      <c r="BLC13" s="687"/>
      <c r="BLD13" s="687"/>
      <c r="BLE13" s="687"/>
      <c r="BLF13" s="687"/>
      <c r="BLG13" s="687"/>
      <c r="BLH13" s="687"/>
      <c r="BLI13" s="687"/>
      <c r="BLJ13" s="687"/>
      <c r="BLK13" s="687"/>
      <c r="BLL13" s="687"/>
      <c r="BLM13" s="687"/>
      <c r="BLN13" s="687"/>
      <c r="BLO13" s="687"/>
      <c r="BLP13" s="687"/>
      <c r="BLQ13" s="687"/>
      <c r="BLR13" s="687"/>
      <c r="BLS13" s="687"/>
      <c r="BLT13" s="687"/>
      <c r="BLU13" s="687"/>
      <c r="BLV13" s="687"/>
      <c r="BLW13" s="687"/>
      <c r="BLX13" s="687"/>
      <c r="BLY13" s="687"/>
      <c r="BLZ13" s="687"/>
      <c r="BMA13" s="687"/>
      <c r="BMB13" s="687"/>
      <c r="BMC13" s="687"/>
      <c r="BMD13" s="687"/>
      <c r="BME13" s="687"/>
      <c r="BMF13" s="687"/>
      <c r="BMG13" s="687"/>
      <c r="BMH13" s="687"/>
      <c r="BMI13" s="687"/>
      <c r="BMJ13" s="687"/>
      <c r="BMK13" s="687"/>
      <c r="BML13" s="687"/>
      <c r="BMM13" s="687"/>
      <c r="BMN13" s="687"/>
      <c r="BMO13" s="687"/>
      <c r="BMP13" s="687"/>
      <c r="BMQ13" s="687"/>
      <c r="BMR13" s="687"/>
      <c r="BMS13" s="687"/>
      <c r="BMT13" s="687"/>
      <c r="BMU13" s="687"/>
      <c r="BMV13" s="687"/>
      <c r="BMW13" s="687"/>
      <c r="BMX13" s="687"/>
      <c r="BMY13" s="687"/>
      <c r="BMZ13" s="687"/>
      <c r="BNA13" s="687"/>
      <c r="BNB13" s="687"/>
      <c r="BNC13" s="687"/>
      <c r="BND13" s="687"/>
      <c r="BNE13" s="687"/>
      <c r="BNF13" s="687"/>
      <c r="BNG13" s="687"/>
      <c r="BNH13" s="687"/>
      <c r="BNI13" s="687"/>
      <c r="BNJ13" s="687"/>
      <c r="BNK13" s="687"/>
      <c r="BNL13" s="687"/>
      <c r="BNM13" s="687"/>
      <c r="BNN13" s="687"/>
      <c r="BNO13" s="687"/>
      <c r="BNP13" s="687"/>
      <c r="BNQ13" s="687"/>
      <c r="BNR13" s="687"/>
      <c r="BNS13" s="687"/>
      <c r="BNT13" s="687"/>
      <c r="BNU13" s="687"/>
      <c r="BNV13" s="687"/>
      <c r="BNW13" s="687"/>
      <c r="BNX13" s="687"/>
      <c r="BNY13" s="687"/>
      <c r="BNZ13" s="687"/>
      <c r="BOA13" s="687"/>
      <c r="BOB13" s="687"/>
      <c r="BOC13" s="687"/>
      <c r="BOD13" s="687"/>
      <c r="BOE13" s="687"/>
      <c r="BOF13" s="687"/>
      <c r="BOG13" s="687"/>
      <c r="BOH13" s="687"/>
      <c r="BOI13" s="687"/>
      <c r="BOJ13" s="687"/>
      <c r="BOK13" s="687"/>
      <c r="BOL13" s="687"/>
      <c r="BOM13" s="687"/>
      <c r="BON13" s="687"/>
      <c r="BOO13" s="687"/>
      <c r="BOP13" s="687"/>
      <c r="BOQ13" s="687"/>
      <c r="BOR13" s="687"/>
      <c r="BOS13" s="687"/>
      <c r="BOT13" s="687"/>
      <c r="BOU13" s="687"/>
      <c r="BOV13" s="687"/>
      <c r="BOW13" s="687"/>
      <c r="BOX13" s="687"/>
      <c r="BOY13" s="687"/>
      <c r="BOZ13" s="687"/>
      <c r="BPA13" s="687"/>
      <c r="BPB13" s="687"/>
      <c r="BPC13" s="687"/>
      <c r="BPD13" s="687"/>
      <c r="BPE13" s="687"/>
      <c r="BPF13" s="687"/>
      <c r="BPG13" s="687"/>
      <c r="BPH13" s="687"/>
      <c r="BPI13" s="687"/>
      <c r="BPJ13" s="687"/>
      <c r="BPK13" s="687"/>
      <c r="BPL13" s="687"/>
      <c r="BPM13" s="687"/>
      <c r="BPN13" s="687"/>
      <c r="BPO13" s="687"/>
      <c r="BPP13" s="687"/>
      <c r="BPQ13" s="687"/>
      <c r="BPR13" s="687"/>
      <c r="BPS13" s="687"/>
      <c r="BPT13" s="687"/>
      <c r="BPU13" s="687"/>
      <c r="BPV13" s="687"/>
      <c r="BPW13" s="687"/>
      <c r="BPX13" s="687"/>
      <c r="BPY13" s="687"/>
      <c r="BPZ13" s="687"/>
      <c r="BQA13" s="687"/>
      <c r="BQB13" s="687"/>
      <c r="BQC13" s="687"/>
      <c r="BQD13" s="687"/>
      <c r="BQE13" s="687"/>
      <c r="BQF13" s="687"/>
      <c r="BQG13" s="687"/>
      <c r="BQH13" s="687"/>
      <c r="BQI13" s="687"/>
      <c r="BQJ13" s="687"/>
      <c r="BQK13" s="687"/>
      <c r="BQL13" s="687"/>
      <c r="BQM13" s="687"/>
      <c r="BQN13" s="687"/>
      <c r="BQO13" s="687"/>
      <c r="BQP13" s="687"/>
      <c r="BQQ13" s="687"/>
      <c r="BQR13" s="687"/>
      <c r="BQS13" s="687"/>
      <c r="BQT13" s="687"/>
      <c r="BQU13" s="687"/>
      <c r="BQV13" s="687"/>
      <c r="BQW13" s="687"/>
      <c r="BQX13" s="687"/>
      <c r="BQY13" s="687"/>
      <c r="BQZ13" s="687"/>
      <c r="BRA13" s="687"/>
      <c r="BRB13" s="687"/>
      <c r="BRC13" s="687"/>
      <c r="BRD13" s="687"/>
      <c r="BRE13" s="687"/>
      <c r="BRF13" s="687"/>
      <c r="BRG13" s="687"/>
      <c r="BRH13" s="687"/>
      <c r="BRI13" s="687"/>
      <c r="BRJ13" s="687"/>
      <c r="BRK13" s="687"/>
      <c r="BRL13" s="687"/>
      <c r="BRM13" s="687"/>
      <c r="BRN13" s="687"/>
      <c r="BRO13" s="687"/>
      <c r="BRP13" s="687"/>
      <c r="BRQ13" s="687"/>
      <c r="BRR13" s="687"/>
      <c r="BRS13" s="687"/>
      <c r="BRT13" s="687"/>
      <c r="BRU13" s="687"/>
      <c r="BRV13" s="687"/>
      <c r="BRW13" s="687"/>
      <c r="BRX13" s="687"/>
      <c r="BRY13" s="687"/>
      <c r="BRZ13" s="687"/>
      <c r="BSA13" s="687"/>
      <c r="BSB13" s="687"/>
      <c r="BSC13" s="687"/>
      <c r="BSD13" s="687"/>
      <c r="BSE13" s="687"/>
      <c r="BSF13" s="687"/>
      <c r="BSG13" s="687"/>
      <c r="BSH13" s="687"/>
      <c r="BSI13" s="687"/>
      <c r="BSJ13" s="687"/>
      <c r="BSK13" s="687"/>
      <c r="BSL13" s="687"/>
      <c r="BSM13" s="687"/>
      <c r="BSN13" s="687"/>
      <c r="BSO13" s="687"/>
      <c r="BSP13" s="687"/>
      <c r="BSQ13" s="687"/>
      <c r="BSR13" s="687"/>
      <c r="BSS13" s="687"/>
      <c r="BST13" s="687"/>
      <c r="BSU13" s="687"/>
      <c r="BSV13" s="687"/>
      <c r="BSW13" s="687"/>
      <c r="BSX13" s="687"/>
      <c r="BSY13" s="687"/>
      <c r="BSZ13" s="687"/>
      <c r="BTA13" s="687"/>
      <c r="BTB13" s="687"/>
      <c r="BTC13" s="687"/>
      <c r="BTD13" s="687"/>
      <c r="BTE13" s="687"/>
      <c r="BTF13" s="687"/>
      <c r="BTG13" s="687"/>
      <c r="BTH13" s="687"/>
      <c r="BTI13" s="687"/>
      <c r="BTJ13" s="687"/>
      <c r="BTK13" s="687"/>
      <c r="BTL13" s="687"/>
      <c r="BTM13" s="687"/>
      <c r="BTN13" s="687"/>
      <c r="BTO13" s="687"/>
      <c r="BTP13" s="687"/>
      <c r="BTQ13" s="687"/>
      <c r="BTR13" s="687"/>
      <c r="BTS13" s="687"/>
      <c r="BTT13" s="687"/>
      <c r="BTU13" s="687"/>
      <c r="BTV13" s="687"/>
      <c r="BTW13" s="687"/>
      <c r="BTX13" s="687"/>
      <c r="BTY13" s="687"/>
      <c r="BTZ13" s="687"/>
      <c r="BUA13" s="687"/>
      <c r="BUB13" s="687"/>
      <c r="BUC13" s="687"/>
      <c r="BUD13" s="687"/>
      <c r="BUE13" s="687"/>
      <c r="BUF13" s="687"/>
      <c r="BUG13" s="687"/>
      <c r="BUH13" s="687"/>
      <c r="BUI13" s="687"/>
      <c r="BUJ13" s="687"/>
      <c r="BUK13" s="687"/>
      <c r="BUL13" s="687"/>
      <c r="BUM13" s="687"/>
      <c r="BUN13" s="687"/>
      <c r="BUO13" s="687"/>
      <c r="BUP13" s="687"/>
      <c r="BUQ13" s="687"/>
      <c r="BUR13" s="687"/>
      <c r="BUS13" s="687"/>
      <c r="BUT13" s="687"/>
      <c r="BUU13" s="687"/>
      <c r="BUV13" s="687"/>
      <c r="BUW13" s="687"/>
      <c r="BUX13" s="687"/>
      <c r="BUY13" s="687"/>
      <c r="BUZ13" s="687"/>
      <c r="BVA13" s="687"/>
      <c r="BVB13" s="687"/>
      <c r="BVC13" s="687"/>
      <c r="BVD13" s="687"/>
      <c r="BVE13" s="687"/>
      <c r="BVF13" s="687"/>
      <c r="BVG13" s="687"/>
      <c r="BVH13" s="687"/>
      <c r="BVI13" s="687"/>
      <c r="BVJ13" s="687"/>
      <c r="BVK13" s="687"/>
      <c r="BVL13" s="687"/>
      <c r="BVM13" s="687"/>
      <c r="BVN13" s="687"/>
      <c r="BVO13" s="687"/>
      <c r="BVP13" s="687"/>
      <c r="BVQ13" s="687"/>
      <c r="BVR13" s="687"/>
      <c r="BVS13" s="687"/>
      <c r="BVT13" s="687"/>
      <c r="BVU13" s="687"/>
      <c r="BVV13" s="687"/>
      <c r="BVW13" s="687"/>
      <c r="BVX13" s="687"/>
      <c r="BVY13" s="687"/>
      <c r="BVZ13" s="687"/>
      <c r="BWA13" s="687"/>
      <c r="BWB13" s="687"/>
      <c r="BWC13" s="687"/>
      <c r="BWD13" s="687"/>
      <c r="BWE13" s="687"/>
      <c r="BWF13" s="687"/>
      <c r="BWG13" s="687"/>
      <c r="BWH13" s="687"/>
      <c r="BWI13" s="687"/>
      <c r="BWJ13" s="687"/>
      <c r="BWK13" s="687"/>
      <c r="BWL13" s="687"/>
      <c r="BWM13" s="687"/>
      <c r="BWN13" s="687"/>
      <c r="BWO13" s="687"/>
      <c r="BWP13" s="687"/>
      <c r="BWQ13" s="687"/>
      <c r="BWR13" s="687"/>
      <c r="BWS13" s="687"/>
      <c r="BWT13" s="687"/>
      <c r="BWU13" s="687"/>
      <c r="BWV13" s="687"/>
      <c r="BWW13" s="687"/>
      <c r="BWX13" s="687"/>
      <c r="BWY13" s="687"/>
      <c r="BWZ13" s="687"/>
      <c r="BXA13" s="687"/>
      <c r="BXB13" s="687"/>
      <c r="BXC13" s="687"/>
      <c r="BXD13" s="687"/>
      <c r="BXE13" s="687"/>
      <c r="BXF13" s="687"/>
      <c r="BXG13" s="687"/>
      <c r="BXH13" s="687"/>
      <c r="BXI13" s="687"/>
      <c r="BXJ13" s="687"/>
      <c r="BXK13" s="687"/>
      <c r="BXL13" s="687"/>
      <c r="BXM13" s="687"/>
      <c r="BXN13" s="687"/>
      <c r="BXO13" s="687"/>
      <c r="BXP13" s="687"/>
      <c r="BXQ13" s="687"/>
      <c r="BXR13" s="687"/>
      <c r="BXS13" s="687"/>
      <c r="BXT13" s="687"/>
      <c r="BXU13" s="687"/>
      <c r="BXV13" s="687"/>
      <c r="BXW13" s="687"/>
      <c r="BXX13" s="687"/>
      <c r="BXY13" s="687"/>
      <c r="BXZ13" s="687"/>
      <c r="BYA13" s="687"/>
      <c r="BYB13" s="687"/>
      <c r="BYC13" s="687"/>
      <c r="BYD13" s="687"/>
      <c r="BYE13" s="687"/>
      <c r="BYF13" s="687"/>
      <c r="BYG13" s="687"/>
      <c r="BYH13" s="687"/>
      <c r="BYI13" s="687"/>
      <c r="BYJ13" s="687"/>
      <c r="BYK13" s="687"/>
      <c r="BYL13" s="687"/>
      <c r="BYM13" s="687"/>
      <c r="BYN13" s="687"/>
      <c r="BYO13" s="687"/>
      <c r="BYP13" s="687"/>
      <c r="BYQ13" s="687"/>
      <c r="BYR13" s="687"/>
      <c r="BYS13" s="687"/>
      <c r="BYT13" s="687"/>
      <c r="BYU13" s="687"/>
      <c r="BYV13" s="687"/>
      <c r="BYW13" s="687"/>
      <c r="BYX13" s="687"/>
      <c r="BYY13" s="687"/>
      <c r="BYZ13" s="687"/>
      <c r="BZA13" s="687"/>
      <c r="BZB13" s="687"/>
      <c r="BZC13" s="687"/>
      <c r="BZD13" s="687"/>
      <c r="BZE13" s="687"/>
      <c r="BZF13" s="687"/>
      <c r="BZG13" s="687"/>
      <c r="BZH13" s="687"/>
      <c r="BZI13" s="687"/>
      <c r="BZJ13" s="687"/>
      <c r="BZK13" s="687"/>
      <c r="BZL13" s="687"/>
      <c r="BZM13" s="687"/>
      <c r="BZN13" s="687"/>
      <c r="BZO13" s="687"/>
      <c r="BZP13" s="687"/>
      <c r="BZQ13" s="687"/>
      <c r="BZR13" s="687"/>
      <c r="BZS13" s="687"/>
      <c r="BZT13" s="687"/>
      <c r="BZU13" s="687"/>
      <c r="BZV13" s="687"/>
      <c r="BZW13" s="687"/>
      <c r="BZX13" s="687"/>
      <c r="BZY13" s="687"/>
      <c r="BZZ13" s="687"/>
      <c r="CAA13" s="687"/>
      <c r="CAB13" s="687"/>
      <c r="CAC13" s="687"/>
      <c r="CAD13" s="687"/>
      <c r="CAE13" s="687"/>
      <c r="CAF13" s="687"/>
      <c r="CAG13" s="687"/>
      <c r="CAH13" s="687"/>
      <c r="CAI13" s="687"/>
      <c r="CAJ13" s="687"/>
      <c r="CAK13" s="687"/>
      <c r="CAL13" s="687"/>
      <c r="CAM13" s="687"/>
      <c r="CAN13" s="687"/>
      <c r="CAO13" s="687"/>
      <c r="CAP13" s="687"/>
      <c r="CAQ13" s="687"/>
      <c r="CAR13" s="687"/>
      <c r="CAS13" s="687"/>
      <c r="CAT13" s="687"/>
      <c r="CAU13" s="687"/>
      <c r="CAV13" s="687"/>
      <c r="CAW13" s="687"/>
      <c r="CAX13" s="687"/>
      <c r="CAY13" s="687"/>
      <c r="CAZ13" s="687"/>
      <c r="CBA13" s="687"/>
      <c r="CBB13" s="687"/>
      <c r="CBC13" s="687"/>
      <c r="CBD13" s="687"/>
      <c r="CBE13" s="687"/>
      <c r="CBF13" s="687"/>
      <c r="CBG13" s="687"/>
      <c r="CBH13" s="687"/>
      <c r="CBI13" s="687"/>
      <c r="CBJ13" s="687"/>
      <c r="CBK13" s="687"/>
      <c r="CBL13" s="687"/>
      <c r="CBM13" s="687"/>
      <c r="CBN13" s="687"/>
      <c r="CBO13" s="687"/>
      <c r="CBP13" s="687"/>
      <c r="CBQ13" s="687"/>
      <c r="CBR13" s="687"/>
      <c r="CBS13" s="687"/>
      <c r="CBT13" s="687"/>
      <c r="CBU13" s="687"/>
      <c r="CBV13" s="687"/>
      <c r="CBW13" s="687"/>
      <c r="CBX13" s="687"/>
      <c r="CBY13" s="687"/>
      <c r="CBZ13" s="687"/>
      <c r="CCA13" s="687"/>
      <c r="CCB13" s="687"/>
      <c r="CCC13" s="687"/>
      <c r="CCD13" s="687"/>
      <c r="CCE13" s="687"/>
      <c r="CCF13" s="687"/>
      <c r="CCG13" s="687"/>
      <c r="CCH13" s="687"/>
      <c r="CCI13" s="687"/>
      <c r="CCJ13" s="687"/>
      <c r="CCK13" s="687"/>
      <c r="CCL13" s="687"/>
      <c r="CCM13" s="687"/>
      <c r="CCN13" s="687"/>
      <c r="CCO13" s="687"/>
      <c r="CCP13" s="687"/>
      <c r="CCQ13" s="687"/>
      <c r="CCR13" s="687"/>
      <c r="CCS13" s="687"/>
      <c r="CCT13" s="687"/>
      <c r="CCU13" s="687"/>
      <c r="CCV13" s="687"/>
      <c r="CCW13" s="687"/>
      <c r="CCX13" s="687"/>
      <c r="CCY13" s="687"/>
      <c r="CCZ13" s="687"/>
      <c r="CDA13" s="687"/>
      <c r="CDB13" s="687"/>
      <c r="CDC13" s="687"/>
      <c r="CDD13" s="687"/>
      <c r="CDE13" s="687"/>
      <c r="CDF13" s="687"/>
      <c r="CDG13" s="687"/>
      <c r="CDH13" s="687"/>
      <c r="CDI13" s="687"/>
      <c r="CDJ13" s="687"/>
      <c r="CDK13" s="687"/>
      <c r="CDL13" s="687"/>
      <c r="CDM13" s="687"/>
      <c r="CDN13" s="687"/>
      <c r="CDO13" s="687"/>
      <c r="CDP13" s="687"/>
      <c r="CDQ13" s="687"/>
      <c r="CDR13" s="687"/>
      <c r="CDS13" s="687"/>
      <c r="CDT13" s="687"/>
      <c r="CDU13" s="687"/>
      <c r="CDV13" s="687"/>
      <c r="CDW13" s="687"/>
      <c r="CDX13" s="687"/>
      <c r="CDY13" s="687"/>
      <c r="CDZ13" s="687"/>
      <c r="CEA13" s="687"/>
      <c r="CEB13" s="687"/>
      <c r="CEC13" s="687"/>
      <c r="CED13" s="687"/>
      <c r="CEE13" s="687"/>
      <c r="CEF13" s="687"/>
      <c r="CEG13" s="687"/>
      <c r="CEH13" s="687"/>
      <c r="CEI13" s="687"/>
      <c r="CEJ13" s="687"/>
      <c r="CEK13" s="687"/>
      <c r="CEL13" s="687"/>
      <c r="CEM13" s="687"/>
      <c r="CEN13" s="687"/>
      <c r="CEO13" s="687"/>
      <c r="CEP13" s="687"/>
      <c r="CEQ13" s="687"/>
      <c r="CER13" s="687"/>
      <c r="CES13" s="687"/>
      <c r="CET13" s="687"/>
      <c r="CEU13" s="687"/>
      <c r="CEV13" s="687"/>
      <c r="CEW13" s="687"/>
      <c r="CEX13" s="687"/>
      <c r="CEY13" s="687"/>
      <c r="CEZ13" s="687"/>
      <c r="CFA13" s="687"/>
      <c r="CFB13" s="687"/>
      <c r="CFC13" s="687"/>
      <c r="CFD13" s="687"/>
      <c r="CFE13" s="687"/>
      <c r="CFF13" s="687"/>
      <c r="CFG13" s="687"/>
      <c r="CFH13" s="687"/>
      <c r="CFI13" s="687"/>
      <c r="CFJ13" s="687"/>
      <c r="CFK13" s="687"/>
      <c r="CFL13" s="687"/>
      <c r="CFM13" s="687"/>
      <c r="CFN13" s="687"/>
      <c r="CFO13" s="687"/>
      <c r="CFP13" s="687"/>
      <c r="CFQ13" s="687"/>
      <c r="CFR13" s="687"/>
      <c r="CFS13" s="687"/>
      <c r="CFT13" s="687"/>
      <c r="CFU13" s="687"/>
      <c r="CFV13" s="687"/>
      <c r="CFW13" s="687"/>
      <c r="CFX13" s="687"/>
      <c r="CFY13" s="687"/>
      <c r="CFZ13" s="687"/>
      <c r="CGA13" s="687"/>
      <c r="CGB13" s="687"/>
      <c r="CGC13" s="687"/>
      <c r="CGD13" s="687"/>
      <c r="CGE13" s="687"/>
      <c r="CGF13" s="687"/>
      <c r="CGG13" s="687"/>
      <c r="CGH13" s="687"/>
      <c r="CGI13" s="687"/>
      <c r="CGJ13" s="687"/>
      <c r="CGK13" s="687"/>
      <c r="CGL13" s="687"/>
      <c r="CGM13" s="687"/>
      <c r="CGN13" s="687"/>
      <c r="CGO13" s="687"/>
      <c r="CGP13" s="687"/>
      <c r="CGQ13" s="687"/>
      <c r="CGR13" s="687"/>
      <c r="CGS13" s="687"/>
      <c r="CGT13" s="687"/>
      <c r="CGU13" s="687"/>
      <c r="CGV13" s="687"/>
      <c r="CGW13" s="687"/>
      <c r="CGX13" s="687"/>
      <c r="CGY13" s="687"/>
      <c r="CGZ13" s="687"/>
      <c r="CHA13" s="687"/>
      <c r="CHB13" s="687"/>
      <c r="CHC13" s="687"/>
      <c r="CHD13" s="687"/>
      <c r="CHE13" s="687"/>
      <c r="CHF13" s="687"/>
      <c r="CHG13" s="687"/>
      <c r="CHH13" s="687"/>
      <c r="CHI13" s="687"/>
      <c r="CHJ13" s="687"/>
      <c r="CHK13" s="687"/>
      <c r="CHL13" s="687"/>
      <c r="CHM13" s="687"/>
      <c r="CHN13" s="687"/>
      <c r="CHO13" s="687"/>
      <c r="CHP13" s="687"/>
      <c r="CHQ13" s="687"/>
      <c r="CHR13" s="687"/>
      <c r="CHS13" s="687"/>
      <c r="CHT13" s="687"/>
      <c r="CHU13" s="687"/>
      <c r="CHV13" s="687"/>
      <c r="CHW13" s="687"/>
      <c r="CHX13" s="687"/>
      <c r="CHY13" s="687"/>
      <c r="CHZ13" s="687"/>
      <c r="CIA13" s="687"/>
      <c r="CIB13" s="687"/>
      <c r="CIC13" s="687"/>
      <c r="CID13" s="687"/>
      <c r="CIE13" s="687"/>
      <c r="CIF13" s="687"/>
      <c r="CIG13" s="687"/>
      <c r="CIH13" s="687"/>
      <c r="CII13" s="687"/>
      <c r="CIJ13" s="687"/>
      <c r="CIK13" s="687"/>
      <c r="CIL13" s="687"/>
      <c r="CIM13" s="687"/>
      <c r="CIN13" s="687"/>
      <c r="CIO13" s="687"/>
      <c r="CIP13" s="687"/>
      <c r="CIQ13" s="687"/>
      <c r="CIR13" s="687"/>
      <c r="CIS13" s="687"/>
      <c r="CIT13" s="687"/>
      <c r="CIU13" s="687"/>
      <c r="CIV13" s="687"/>
      <c r="CIW13" s="687"/>
      <c r="CIX13" s="687"/>
      <c r="CIY13" s="687"/>
      <c r="CIZ13" s="687"/>
      <c r="CJA13" s="687"/>
      <c r="CJB13" s="687"/>
      <c r="CJC13" s="687"/>
      <c r="CJD13" s="687"/>
      <c r="CJE13" s="687"/>
      <c r="CJF13" s="687"/>
      <c r="CJG13" s="687"/>
      <c r="CJH13" s="687"/>
      <c r="CJI13" s="687"/>
      <c r="CJJ13" s="687"/>
      <c r="CJK13" s="687"/>
      <c r="CJL13" s="687"/>
      <c r="CJM13" s="687"/>
      <c r="CJN13" s="687"/>
      <c r="CJO13" s="687"/>
      <c r="CJP13" s="687"/>
      <c r="CJQ13" s="687"/>
      <c r="CJR13" s="687"/>
      <c r="CJS13" s="687"/>
      <c r="CJT13" s="687"/>
      <c r="CJU13" s="687"/>
      <c r="CJV13" s="687"/>
      <c r="CJW13" s="687"/>
      <c r="CJX13" s="687"/>
      <c r="CJY13" s="687"/>
      <c r="CJZ13" s="687"/>
      <c r="CKA13" s="687"/>
      <c r="CKB13" s="687"/>
      <c r="CKC13" s="687"/>
      <c r="CKD13" s="687"/>
      <c r="CKE13" s="687"/>
      <c r="CKF13" s="687"/>
      <c r="CKG13" s="687"/>
      <c r="CKH13" s="687"/>
      <c r="CKI13" s="687"/>
      <c r="CKJ13" s="687"/>
      <c r="CKK13" s="687"/>
      <c r="CKL13" s="687"/>
      <c r="CKM13" s="687"/>
      <c r="CKN13" s="687"/>
      <c r="CKO13" s="687"/>
      <c r="CKP13" s="687"/>
      <c r="CKQ13" s="687"/>
      <c r="CKR13" s="687"/>
      <c r="CKS13" s="687"/>
      <c r="CKT13" s="687"/>
      <c r="CKU13" s="687"/>
      <c r="CKV13" s="687"/>
      <c r="CKW13" s="687"/>
      <c r="CKX13" s="687"/>
      <c r="CKY13" s="687"/>
      <c r="CKZ13" s="687"/>
      <c r="CLA13" s="687"/>
      <c r="CLB13" s="687"/>
      <c r="CLC13" s="687"/>
      <c r="CLD13" s="687"/>
      <c r="CLE13" s="687"/>
      <c r="CLF13" s="687"/>
      <c r="CLG13" s="687"/>
      <c r="CLH13" s="687"/>
      <c r="CLI13" s="687"/>
      <c r="CLJ13" s="687"/>
      <c r="CLK13" s="687"/>
      <c r="CLL13" s="687"/>
      <c r="CLM13" s="687"/>
      <c r="CLN13" s="687"/>
      <c r="CLO13" s="687"/>
      <c r="CLP13" s="687"/>
      <c r="CLQ13" s="687"/>
      <c r="CLR13" s="687"/>
      <c r="CLS13" s="687"/>
      <c r="CLT13" s="687"/>
      <c r="CLU13" s="687"/>
      <c r="CLV13" s="687"/>
      <c r="CLW13" s="687"/>
      <c r="CLX13" s="687"/>
      <c r="CLY13" s="687"/>
      <c r="CLZ13" s="687"/>
      <c r="CMA13" s="687"/>
      <c r="CMB13" s="687"/>
      <c r="CMC13" s="687"/>
      <c r="CMD13" s="687"/>
      <c r="CME13" s="687"/>
      <c r="CMF13" s="687"/>
      <c r="CMG13" s="687"/>
      <c r="CMH13" s="687"/>
      <c r="CMI13" s="687"/>
      <c r="CMJ13" s="687"/>
      <c r="CMK13" s="687"/>
      <c r="CML13" s="687"/>
      <c r="CMM13" s="687"/>
      <c r="CMN13" s="687"/>
      <c r="CMO13" s="687"/>
      <c r="CMP13" s="687"/>
      <c r="CMQ13" s="687"/>
      <c r="CMR13" s="687"/>
      <c r="CMS13" s="687"/>
      <c r="CMT13" s="687"/>
      <c r="CMU13" s="687"/>
      <c r="CMV13" s="687"/>
      <c r="CMW13" s="687"/>
      <c r="CMX13" s="687"/>
      <c r="CMY13" s="687"/>
      <c r="CMZ13" s="687"/>
      <c r="CNA13" s="687"/>
      <c r="CNB13" s="687"/>
      <c r="CNC13" s="687"/>
      <c r="CND13" s="687"/>
      <c r="CNE13" s="687"/>
      <c r="CNF13" s="687"/>
      <c r="CNG13" s="687"/>
      <c r="CNH13" s="687"/>
      <c r="CNI13" s="687"/>
      <c r="CNJ13" s="687"/>
      <c r="CNK13" s="687"/>
      <c r="CNL13" s="687"/>
      <c r="CNM13" s="687"/>
      <c r="CNN13" s="687"/>
      <c r="CNO13" s="687"/>
      <c r="CNP13" s="687"/>
      <c r="CNQ13" s="687"/>
      <c r="CNR13" s="687"/>
      <c r="CNS13" s="687"/>
      <c r="CNT13" s="687"/>
      <c r="CNU13" s="687"/>
      <c r="CNV13" s="687"/>
      <c r="CNW13" s="687"/>
      <c r="CNX13" s="687"/>
      <c r="CNY13" s="687"/>
      <c r="CNZ13" s="687"/>
      <c r="COA13" s="687"/>
      <c r="COB13" s="687"/>
      <c r="COC13" s="687"/>
      <c r="COD13" s="687"/>
      <c r="COE13" s="687"/>
      <c r="COF13" s="687"/>
      <c r="COG13" s="687"/>
      <c r="COH13" s="687"/>
      <c r="COI13" s="687"/>
      <c r="COJ13" s="687"/>
      <c r="COK13" s="687"/>
      <c r="COL13" s="687"/>
      <c r="COM13" s="687"/>
      <c r="CON13" s="687"/>
      <c r="COO13" s="687"/>
      <c r="COP13" s="687"/>
      <c r="COQ13" s="687"/>
      <c r="COR13" s="687"/>
      <c r="COS13" s="687"/>
      <c r="COT13" s="687"/>
      <c r="COU13" s="687"/>
      <c r="COV13" s="687"/>
      <c r="COW13" s="687"/>
      <c r="COX13" s="687"/>
      <c r="COY13" s="687"/>
      <c r="COZ13" s="687"/>
      <c r="CPA13" s="687"/>
      <c r="CPB13" s="687"/>
      <c r="CPC13" s="687"/>
      <c r="CPD13" s="687"/>
      <c r="CPE13" s="687"/>
      <c r="CPF13" s="687"/>
      <c r="CPG13" s="687"/>
      <c r="CPH13" s="687"/>
      <c r="CPI13" s="687"/>
      <c r="CPJ13" s="687"/>
      <c r="CPK13" s="687"/>
      <c r="CPL13" s="687"/>
      <c r="CPM13" s="687"/>
      <c r="CPN13" s="687"/>
      <c r="CPO13" s="687"/>
      <c r="CPP13" s="687"/>
      <c r="CPQ13" s="687"/>
      <c r="CPR13" s="687"/>
      <c r="CPS13" s="687"/>
      <c r="CPT13" s="687"/>
      <c r="CPU13" s="687"/>
      <c r="CPV13" s="687"/>
      <c r="CPW13" s="687"/>
      <c r="CPX13" s="687"/>
      <c r="CPY13" s="687"/>
      <c r="CPZ13" s="687"/>
      <c r="CQA13" s="687"/>
      <c r="CQB13" s="687"/>
      <c r="CQC13" s="687"/>
      <c r="CQD13" s="687"/>
      <c r="CQE13" s="687"/>
      <c r="CQF13" s="687"/>
      <c r="CQG13" s="687"/>
      <c r="CQH13" s="687"/>
      <c r="CQI13" s="687"/>
      <c r="CQJ13" s="687"/>
      <c r="CQK13" s="687"/>
      <c r="CQL13" s="687"/>
      <c r="CQM13" s="687"/>
      <c r="CQN13" s="687"/>
      <c r="CQO13" s="687"/>
      <c r="CQP13" s="687"/>
      <c r="CQQ13" s="687"/>
      <c r="CQR13" s="687"/>
      <c r="CQS13" s="687"/>
      <c r="CQT13" s="687"/>
      <c r="CQU13" s="687"/>
      <c r="CQV13" s="687"/>
      <c r="CQW13" s="687"/>
      <c r="CQX13" s="687"/>
      <c r="CQY13" s="687"/>
      <c r="CQZ13" s="687"/>
      <c r="CRA13" s="687"/>
      <c r="CRB13" s="687"/>
      <c r="CRC13" s="687"/>
      <c r="CRD13" s="687"/>
      <c r="CRE13" s="687"/>
      <c r="CRF13" s="687"/>
      <c r="CRG13" s="687"/>
      <c r="CRH13" s="687"/>
      <c r="CRI13" s="687"/>
      <c r="CRJ13" s="687"/>
      <c r="CRK13" s="687"/>
      <c r="CRL13" s="687"/>
      <c r="CRM13" s="687"/>
      <c r="CRN13" s="687"/>
      <c r="CRO13" s="687"/>
      <c r="CRP13" s="687"/>
      <c r="CRQ13" s="687"/>
      <c r="CRR13" s="687"/>
      <c r="CRS13" s="687"/>
      <c r="CRT13" s="687"/>
      <c r="CRU13" s="687"/>
      <c r="CRV13" s="687"/>
      <c r="CRW13" s="687"/>
      <c r="CRX13" s="687"/>
      <c r="CRY13" s="687"/>
      <c r="CRZ13" s="687"/>
      <c r="CSA13" s="687"/>
      <c r="CSB13" s="687"/>
      <c r="CSC13" s="687"/>
      <c r="CSD13" s="687"/>
      <c r="CSE13" s="687"/>
      <c r="CSF13" s="687"/>
      <c r="CSG13" s="687"/>
      <c r="CSH13" s="687"/>
      <c r="CSI13" s="687"/>
      <c r="CSJ13" s="687"/>
      <c r="CSK13" s="687"/>
      <c r="CSL13" s="687"/>
      <c r="CSM13" s="687"/>
      <c r="CSN13" s="687"/>
      <c r="CSO13" s="687"/>
      <c r="CSP13" s="687"/>
      <c r="CSQ13" s="687"/>
      <c r="CSR13" s="687"/>
      <c r="CSS13" s="687"/>
      <c r="CST13" s="687"/>
      <c r="CSU13" s="687"/>
      <c r="CSV13" s="687"/>
      <c r="CSW13" s="687"/>
      <c r="CSX13" s="687"/>
      <c r="CSY13" s="687"/>
      <c r="CSZ13" s="687"/>
      <c r="CTA13" s="687"/>
      <c r="CTB13" s="687"/>
      <c r="CTC13" s="687"/>
      <c r="CTD13" s="687"/>
      <c r="CTE13" s="687"/>
      <c r="CTF13" s="687"/>
      <c r="CTG13" s="687"/>
      <c r="CTH13" s="687"/>
      <c r="CTI13" s="687"/>
      <c r="CTJ13" s="687"/>
      <c r="CTK13" s="687"/>
      <c r="CTL13" s="687"/>
      <c r="CTM13" s="687"/>
      <c r="CTN13" s="687"/>
      <c r="CTO13" s="687"/>
      <c r="CTP13" s="687"/>
      <c r="CTQ13" s="687"/>
      <c r="CTR13" s="687"/>
      <c r="CTS13" s="687"/>
      <c r="CTT13" s="687"/>
      <c r="CTU13" s="687"/>
      <c r="CTV13" s="687"/>
      <c r="CTW13" s="687"/>
      <c r="CTX13" s="687"/>
      <c r="CTY13" s="687"/>
      <c r="CTZ13" s="687"/>
      <c r="CUA13" s="687"/>
      <c r="CUB13" s="687"/>
      <c r="CUC13" s="687"/>
      <c r="CUD13" s="687"/>
      <c r="CUE13" s="687"/>
      <c r="CUF13" s="687"/>
      <c r="CUG13" s="687"/>
      <c r="CUH13" s="687"/>
      <c r="CUI13" s="687"/>
      <c r="CUJ13" s="687"/>
      <c r="CUK13" s="687"/>
      <c r="CUL13" s="687"/>
      <c r="CUM13" s="687"/>
      <c r="CUN13" s="687"/>
      <c r="CUO13" s="687"/>
      <c r="CUP13" s="687"/>
      <c r="CUQ13" s="687"/>
      <c r="CUR13" s="687"/>
      <c r="CUS13" s="687"/>
      <c r="CUT13" s="687"/>
      <c r="CUU13" s="687"/>
      <c r="CUV13" s="687"/>
      <c r="CUW13" s="687"/>
      <c r="CUX13" s="687"/>
      <c r="CUY13" s="687"/>
      <c r="CUZ13" s="687"/>
      <c r="CVA13" s="687"/>
      <c r="CVB13" s="687"/>
      <c r="CVC13" s="687"/>
      <c r="CVD13" s="687"/>
      <c r="CVE13" s="687"/>
      <c r="CVF13" s="687"/>
      <c r="CVG13" s="687"/>
      <c r="CVH13" s="687"/>
      <c r="CVI13" s="687"/>
      <c r="CVJ13" s="687"/>
      <c r="CVK13" s="687"/>
      <c r="CVL13" s="687"/>
      <c r="CVM13" s="687"/>
      <c r="CVN13" s="687"/>
      <c r="CVO13" s="687"/>
      <c r="CVP13" s="687"/>
      <c r="CVQ13" s="687"/>
      <c r="CVR13" s="687"/>
      <c r="CVS13" s="687"/>
      <c r="CVT13" s="687"/>
      <c r="CVU13" s="687"/>
      <c r="CVV13" s="687"/>
      <c r="CVW13" s="687"/>
      <c r="CVX13" s="687"/>
      <c r="CVY13" s="687"/>
      <c r="CVZ13" s="687"/>
      <c r="CWA13" s="687"/>
      <c r="CWB13" s="687"/>
      <c r="CWC13" s="687"/>
      <c r="CWD13" s="687"/>
      <c r="CWE13" s="687"/>
      <c r="CWF13" s="687"/>
      <c r="CWG13" s="687"/>
      <c r="CWH13" s="687"/>
      <c r="CWI13" s="687"/>
      <c r="CWJ13" s="687"/>
      <c r="CWK13" s="687"/>
      <c r="CWL13" s="687"/>
      <c r="CWM13" s="687"/>
      <c r="CWN13" s="687"/>
      <c r="CWO13" s="687"/>
      <c r="CWP13" s="687"/>
      <c r="CWQ13" s="687"/>
      <c r="CWR13" s="687"/>
      <c r="CWS13" s="687"/>
      <c r="CWT13" s="687"/>
      <c r="CWU13" s="687"/>
      <c r="CWV13" s="687"/>
      <c r="CWW13" s="687"/>
      <c r="CWX13" s="687"/>
      <c r="CWY13" s="687"/>
      <c r="CWZ13" s="687"/>
      <c r="CXA13" s="687"/>
      <c r="CXB13" s="687"/>
      <c r="CXC13" s="687"/>
      <c r="CXD13" s="687"/>
      <c r="CXE13" s="687"/>
      <c r="CXF13" s="687"/>
      <c r="CXG13" s="687"/>
      <c r="CXH13" s="687"/>
      <c r="CXI13" s="687"/>
      <c r="CXJ13" s="687"/>
      <c r="CXK13" s="687"/>
      <c r="CXL13" s="687"/>
      <c r="CXM13" s="687"/>
      <c r="CXN13" s="687"/>
      <c r="CXO13" s="687"/>
      <c r="CXP13" s="687"/>
      <c r="CXQ13" s="687"/>
      <c r="CXR13" s="687"/>
      <c r="CXS13" s="687"/>
      <c r="CXT13" s="687"/>
      <c r="CXU13" s="687"/>
      <c r="CXV13" s="687"/>
      <c r="CXW13" s="687"/>
      <c r="CXX13" s="687"/>
      <c r="CXY13" s="687"/>
      <c r="CXZ13" s="687"/>
      <c r="CYA13" s="687"/>
      <c r="CYB13" s="687"/>
      <c r="CYC13" s="687"/>
      <c r="CYD13" s="687"/>
      <c r="CYE13" s="687"/>
      <c r="CYF13" s="687"/>
      <c r="CYG13" s="687"/>
      <c r="CYH13" s="687"/>
      <c r="CYI13" s="687"/>
      <c r="CYJ13" s="687"/>
      <c r="CYK13" s="687"/>
      <c r="CYL13" s="687"/>
      <c r="CYM13" s="687"/>
      <c r="CYN13" s="687"/>
      <c r="CYO13" s="687"/>
      <c r="CYP13" s="687"/>
      <c r="CYQ13" s="687"/>
      <c r="CYR13" s="687"/>
      <c r="CYS13" s="687"/>
      <c r="CYT13" s="687"/>
      <c r="CYU13" s="687"/>
      <c r="CYV13" s="687"/>
      <c r="CYW13" s="687"/>
      <c r="CYX13" s="687"/>
      <c r="CYY13" s="687"/>
      <c r="CYZ13" s="687"/>
      <c r="CZA13" s="687"/>
      <c r="CZB13" s="687"/>
      <c r="CZC13" s="687"/>
      <c r="CZD13" s="687"/>
      <c r="CZE13" s="687"/>
      <c r="CZF13" s="687"/>
      <c r="CZG13" s="687"/>
      <c r="CZH13" s="687"/>
      <c r="CZI13" s="687"/>
      <c r="CZJ13" s="687"/>
      <c r="CZK13" s="687"/>
      <c r="CZL13" s="687"/>
      <c r="CZM13" s="687"/>
      <c r="CZN13" s="687"/>
      <c r="CZO13" s="687"/>
      <c r="CZP13" s="687"/>
      <c r="CZQ13" s="687"/>
      <c r="CZR13" s="687"/>
      <c r="CZS13" s="687"/>
      <c r="CZT13" s="687"/>
      <c r="CZU13" s="687"/>
      <c r="CZV13" s="687"/>
      <c r="CZW13" s="687"/>
      <c r="CZX13" s="687"/>
      <c r="CZY13" s="687"/>
      <c r="CZZ13" s="687"/>
      <c r="DAA13" s="687"/>
      <c r="DAB13" s="687"/>
      <c r="DAC13" s="687"/>
      <c r="DAD13" s="687"/>
      <c r="DAE13" s="687"/>
      <c r="DAF13" s="687"/>
      <c r="DAG13" s="687"/>
      <c r="DAH13" s="687"/>
      <c r="DAI13" s="687"/>
      <c r="DAJ13" s="687"/>
      <c r="DAK13" s="687"/>
      <c r="DAL13" s="687"/>
      <c r="DAM13" s="687"/>
      <c r="DAN13" s="687"/>
      <c r="DAO13" s="687"/>
      <c r="DAP13" s="687"/>
      <c r="DAQ13" s="687"/>
      <c r="DAR13" s="687"/>
      <c r="DAS13" s="687"/>
      <c r="DAT13" s="687"/>
      <c r="DAU13" s="687"/>
      <c r="DAV13" s="687"/>
      <c r="DAW13" s="687"/>
      <c r="DAX13" s="687"/>
      <c r="DAY13" s="687"/>
      <c r="DAZ13" s="687"/>
      <c r="DBA13" s="687"/>
      <c r="DBB13" s="687"/>
      <c r="DBC13" s="687"/>
      <c r="DBD13" s="687"/>
      <c r="DBE13" s="687"/>
      <c r="DBF13" s="687"/>
      <c r="DBG13" s="687"/>
      <c r="DBH13" s="687"/>
      <c r="DBI13" s="687"/>
      <c r="DBJ13" s="687"/>
      <c r="DBK13" s="687"/>
      <c r="DBL13" s="687"/>
      <c r="DBM13" s="687"/>
      <c r="DBN13" s="687"/>
      <c r="DBO13" s="687"/>
      <c r="DBP13" s="687"/>
      <c r="DBQ13" s="687"/>
      <c r="DBR13" s="687"/>
      <c r="DBS13" s="687"/>
      <c r="DBT13" s="687"/>
      <c r="DBU13" s="687"/>
      <c r="DBV13" s="687"/>
      <c r="DBW13" s="687"/>
      <c r="DBX13" s="687"/>
      <c r="DBY13" s="687"/>
      <c r="DBZ13" s="687"/>
      <c r="DCA13" s="687"/>
      <c r="DCB13" s="687"/>
      <c r="DCC13" s="687"/>
      <c r="DCD13" s="687"/>
      <c r="DCE13" s="687"/>
      <c r="DCF13" s="687"/>
      <c r="DCG13" s="687"/>
      <c r="DCH13" s="687"/>
      <c r="DCI13" s="687"/>
      <c r="DCJ13" s="687"/>
      <c r="DCK13" s="687"/>
      <c r="DCL13" s="687"/>
      <c r="DCM13" s="687"/>
      <c r="DCN13" s="687"/>
      <c r="DCO13" s="687"/>
      <c r="DCP13" s="687"/>
      <c r="DCQ13" s="687"/>
      <c r="DCR13" s="687"/>
      <c r="DCS13" s="687"/>
      <c r="DCT13" s="687"/>
      <c r="DCU13" s="687"/>
      <c r="DCV13" s="687"/>
      <c r="DCW13" s="687"/>
      <c r="DCX13" s="687"/>
      <c r="DCY13" s="687"/>
      <c r="DCZ13" s="687"/>
      <c r="DDA13" s="687"/>
      <c r="DDB13" s="687"/>
      <c r="DDC13" s="687"/>
      <c r="DDD13" s="687"/>
      <c r="DDE13" s="687"/>
      <c r="DDF13" s="687"/>
      <c r="DDG13" s="687"/>
      <c r="DDH13" s="687"/>
      <c r="DDI13" s="687"/>
      <c r="DDJ13" s="687"/>
      <c r="DDK13" s="687"/>
      <c r="DDL13" s="687"/>
      <c r="DDM13" s="687"/>
      <c r="DDN13" s="687"/>
      <c r="DDO13" s="687"/>
      <c r="DDP13" s="687"/>
      <c r="DDQ13" s="687"/>
      <c r="DDR13" s="687"/>
      <c r="DDS13" s="687"/>
      <c r="DDT13" s="687"/>
      <c r="DDU13" s="687"/>
      <c r="DDV13" s="687"/>
      <c r="DDW13" s="687"/>
      <c r="DDX13" s="687"/>
      <c r="DDY13" s="687"/>
      <c r="DDZ13" s="687"/>
      <c r="DEA13" s="687"/>
      <c r="DEB13" s="687"/>
      <c r="DEC13" s="687"/>
      <c r="DED13" s="687"/>
      <c r="DEE13" s="687"/>
      <c r="DEF13" s="687"/>
      <c r="DEG13" s="687"/>
      <c r="DEH13" s="687"/>
      <c r="DEI13" s="687"/>
      <c r="DEJ13" s="687"/>
      <c r="DEK13" s="687"/>
      <c r="DEL13" s="687"/>
      <c r="DEM13" s="687"/>
      <c r="DEN13" s="687"/>
      <c r="DEO13" s="687"/>
      <c r="DEP13" s="687"/>
      <c r="DEQ13" s="687"/>
      <c r="DER13" s="687"/>
      <c r="DES13" s="687"/>
      <c r="DET13" s="687"/>
      <c r="DEU13" s="687"/>
      <c r="DEV13" s="687"/>
      <c r="DEW13" s="687"/>
      <c r="DEX13" s="687"/>
      <c r="DEY13" s="687"/>
      <c r="DEZ13" s="687"/>
      <c r="DFA13" s="687"/>
      <c r="DFB13" s="687"/>
      <c r="DFC13" s="687"/>
      <c r="DFD13" s="687"/>
      <c r="DFE13" s="687"/>
      <c r="DFF13" s="687"/>
      <c r="DFG13" s="687"/>
      <c r="DFH13" s="687"/>
      <c r="DFI13" s="687"/>
      <c r="DFJ13" s="687"/>
      <c r="DFK13" s="687"/>
      <c r="DFL13" s="687"/>
      <c r="DFM13" s="687"/>
      <c r="DFN13" s="687"/>
      <c r="DFO13" s="687"/>
      <c r="DFP13" s="687"/>
      <c r="DFQ13" s="687"/>
      <c r="DFR13" s="687"/>
      <c r="DFS13" s="687"/>
      <c r="DFT13" s="687"/>
      <c r="DFU13" s="687"/>
      <c r="DFV13" s="687"/>
      <c r="DFW13" s="687"/>
      <c r="DFX13" s="687"/>
      <c r="DFY13" s="687"/>
      <c r="DFZ13" s="687"/>
      <c r="DGA13" s="687"/>
      <c r="DGB13" s="687"/>
      <c r="DGC13" s="687"/>
      <c r="DGD13" s="687"/>
      <c r="DGE13" s="687"/>
      <c r="DGF13" s="687"/>
      <c r="DGG13" s="687"/>
      <c r="DGH13" s="687"/>
      <c r="DGI13" s="687"/>
      <c r="DGJ13" s="687"/>
      <c r="DGK13" s="687"/>
      <c r="DGL13" s="687"/>
      <c r="DGM13" s="687"/>
      <c r="DGN13" s="687"/>
      <c r="DGO13" s="687"/>
      <c r="DGP13" s="687"/>
      <c r="DGQ13" s="687"/>
      <c r="DGR13" s="687"/>
      <c r="DGS13" s="687"/>
      <c r="DGT13" s="687"/>
      <c r="DGU13" s="687"/>
      <c r="DGV13" s="687"/>
      <c r="DGW13" s="687"/>
      <c r="DGX13" s="687"/>
      <c r="DGY13" s="687"/>
      <c r="DGZ13" s="687"/>
      <c r="DHA13" s="687"/>
      <c r="DHB13" s="687"/>
      <c r="DHC13" s="687"/>
      <c r="DHD13" s="687"/>
      <c r="DHE13" s="687"/>
      <c r="DHF13" s="687"/>
      <c r="DHG13" s="687"/>
      <c r="DHH13" s="687"/>
      <c r="DHI13" s="687"/>
      <c r="DHJ13" s="687"/>
      <c r="DHK13" s="687"/>
      <c r="DHL13" s="687"/>
      <c r="DHM13" s="687"/>
      <c r="DHN13" s="687"/>
      <c r="DHO13" s="687"/>
      <c r="DHP13" s="687"/>
      <c r="DHQ13" s="687"/>
      <c r="DHR13" s="687"/>
      <c r="DHS13" s="687"/>
      <c r="DHT13" s="687"/>
      <c r="DHU13" s="687"/>
      <c r="DHV13" s="687"/>
      <c r="DHW13" s="687"/>
      <c r="DHX13" s="687"/>
      <c r="DHY13" s="687"/>
      <c r="DHZ13" s="687"/>
      <c r="DIA13" s="687"/>
      <c r="DIB13" s="687"/>
      <c r="DIC13" s="687"/>
      <c r="DID13" s="687"/>
      <c r="DIE13" s="687"/>
      <c r="DIF13" s="687"/>
      <c r="DIG13" s="687"/>
      <c r="DIH13" s="687"/>
      <c r="DII13" s="687"/>
      <c r="DIJ13" s="687"/>
      <c r="DIK13" s="687"/>
      <c r="DIL13" s="687"/>
      <c r="DIM13" s="687"/>
      <c r="DIN13" s="687"/>
      <c r="DIO13" s="687"/>
      <c r="DIP13" s="687"/>
      <c r="DIQ13" s="687"/>
      <c r="DIR13" s="687"/>
      <c r="DIS13" s="687"/>
      <c r="DIT13" s="687"/>
      <c r="DIU13" s="687"/>
      <c r="DIV13" s="687"/>
      <c r="DIW13" s="687"/>
      <c r="DIX13" s="687"/>
      <c r="DIY13" s="687"/>
      <c r="DIZ13" s="687"/>
      <c r="DJA13" s="687"/>
      <c r="DJB13" s="687"/>
      <c r="DJC13" s="687"/>
      <c r="DJD13" s="687"/>
      <c r="DJE13" s="687"/>
      <c r="DJF13" s="687"/>
      <c r="DJG13" s="687"/>
      <c r="DJH13" s="687"/>
      <c r="DJI13" s="687"/>
      <c r="DJJ13" s="687"/>
      <c r="DJK13" s="687"/>
      <c r="DJL13" s="687"/>
      <c r="DJM13" s="687"/>
      <c r="DJN13" s="687"/>
      <c r="DJO13" s="687"/>
      <c r="DJP13" s="687"/>
      <c r="DJQ13" s="687"/>
      <c r="DJR13" s="687"/>
      <c r="DJS13" s="687"/>
      <c r="DJT13" s="687"/>
      <c r="DJU13" s="687"/>
      <c r="DJV13" s="687"/>
      <c r="DJW13" s="687"/>
      <c r="DJX13" s="687"/>
      <c r="DJY13" s="687"/>
      <c r="DJZ13" s="687"/>
      <c r="DKA13" s="687"/>
      <c r="DKB13" s="687"/>
      <c r="DKC13" s="687"/>
      <c r="DKD13" s="687"/>
      <c r="DKE13" s="687"/>
      <c r="DKF13" s="687"/>
      <c r="DKG13" s="687"/>
      <c r="DKH13" s="687"/>
      <c r="DKI13" s="687"/>
      <c r="DKJ13" s="687"/>
      <c r="DKK13" s="687"/>
      <c r="DKL13" s="687"/>
      <c r="DKM13" s="687"/>
      <c r="DKN13" s="687"/>
      <c r="DKO13" s="687"/>
      <c r="DKP13" s="687"/>
      <c r="DKQ13" s="687"/>
      <c r="DKR13" s="687"/>
      <c r="DKS13" s="687"/>
      <c r="DKT13" s="687"/>
      <c r="DKU13" s="687"/>
      <c r="DKV13" s="687"/>
      <c r="DKW13" s="687"/>
      <c r="DKX13" s="687"/>
      <c r="DKY13" s="687"/>
      <c r="DKZ13" s="687"/>
      <c r="DLA13" s="687"/>
      <c r="DLB13" s="687"/>
      <c r="DLC13" s="687"/>
      <c r="DLD13" s="687"/>
      <c r="DLE13" s="687"/>
      <c r="DLF13" s="687"/>
      <c r="DLG13" s="687"/>
      <c r="DLH13" s="687"/>
      <c r="DLI13" s="687"/>
      <c r="DLJ13" s="687"/>
      <c r="DLK13" s="687"/>
      <c r="DLL13" s="687"/>
      <c r="DLM13" s="687"/>
      <c r="DLN13" s="687"/>
      <c r="DLO13" s="687"/>
      <c r="DLP13" s="687"/>
      <c r="DLQ13" s="687"/>
      <c r="DLR13" s="687"/>
      <c r="DLS13" s="687"/>
      <c r="DLT13" s="687"/>
      <c r="DLU13" s="687"/>
      <c r="DLV13" s="687"/>
      <c r="DLW13" s="687"/>
      <c r="DLX13" s="687"/>
      <c r="DLY13" s="687"/>
      <c r="DLZ13" s="687"/>
      <c r="DMA13" s="687"/>
      <c r="DMB13" s="687"/>
      <c r="DMC13" s="687"/>
      <c r="DMD13" s="687"/>
      <c r="DME13" s="687"/>
      <c r="DMF13" s="687"/>
      <c r="DMG13" s="687"/>
      <c r="DMH13" s="687"/>
      <c r="DMI13" s="687"/>
      <c r="DMJ13" s="687"/>
      <c r="DMK13" s="687"/>
      <c r="DML13" s="687"/>
      <c r="DMM13" s="687"/>
      <c r="DMN13" s="687"/>
      <c r="DMO13" s="687"/>
      <c r="DMP13" s="687"/>
      <c r="DMQ13" s="687"/>
      <c r="DMR13" s="687"/>
      <c r="DMS13" s="687"/>
      <c r="DMT13" s="687"/>
      <c r="DMU13" s="687"/>
      <c r="DMV13" s="687"/>
      <c r="DMW13" s="687"/>
      <c r="DMX13" s="687"/>
      <c r="DMY13" s="687"/>
      <c r="DMZ13" s="687"/>
      <c r="DNA13" s="687"/>
      <c r="DNB13" s="687"/>
      <c r="DNC13" s="687"/>
      <c r="DND13" s="687"/>
      <c r="DNE13" s="687"/>
      <c r="DNF13" s="687"/>
      <c r="DNG13" s="687"/>
      <c r="DNH13" s="687"/>
      <c r="DNI13" s="687"/>
      <c r="DNJ13" s="687"/>
      <c r="DNK13" s="687"/>
      <c r="DNL13" s="687"/>
      <c r="DNM13" s="687"/>
      <c r="DNN13" s="687"/>
      <c r="DNO13" s="687"/>
      <c r="DNP13" s="687"/>
      <c r="DNQ13" s="687"/>
      <c r="DNR13" s="687"/>
      <c r="DNS13" s="687"/>
      <c r="DNT13" s="687"/>
      <c r="DNU13" s="687"/>
      <c r="DNV13" s="687"/>
      <c r="DNW13" s="687"/>
      <c r="DNX13" s="687"/>
      <c r="DNY13" s="687"/>
      <c r="DNZ13" s="687"/>
      <c r="DOA13" s="687"/>
      <c r="DOB13" s="687"/>
      <c r="DOC13" s="687"/>
      <c r="DOD13" s="687"/>
      <c r="DOE13" s="687"/>
      <c r="DOF13" s="687"/>
      <c r="DOG13" s="687"/>
      <c r="DOH13" s="687"/>
      <c r="DOI13" s="687"/>
      <c r="DOJ13" s="687"/>
      <c r="DOK13" s="687"/>
      <c r="DOL13" s="687"/>
      <c r="DOM13" s="687"/>
      <c r="DON13" s="687"/>
      <c r="DOO13" s="687"/>
      <c r="DOP13" s="687"/>
      <c r="DOQ13" s="687"/>
      <c r="DOR13" s="687"/>
      <c r="DOS13" s="687"/>
      <c r="DOT13" s="687"/>
      <c r="DOU13" s="687"/>
      <c r="DOV13" s="687"/>
      <c r="DOW13" s="687"/>
      <c r="DOX13" s="687"/>
      <c r="DOY13" s="687"/>
      <c r="DOZ13" s="687"/>
      <c r="DPA13" s="687"/>
      <c r="DPB13" s="687"/>
      <c r="DPC13" s="687"/>
      <c r="DPD13" s="687"/>
      <c r="DPE13" s="687"/>
      <c r="DPF13" s="687"/>
      <c r="DPG13" s="687"/>
      <c r="DPH13" s="687"/>
      <c r="DPI13" s="687"/>
      <c r="DPJ13" s="687"/>
      <c r="DPK13" s="687"/>
      <c r="DPL13" s="687"/>
      <c r="DPM13" s="687"/>
      <c r="DPN13" s="687"/>
      <c r="DPO13" s="687"/>
      <c r="DPP13" s="687"/>
      <c r="DPQ13" s="687"/>
      <c r="DPR13" s="687"/>
      <c r="DPS13" s="687"/>
      <c r="DPT13" s="687"/>
      <c r="DPU13" s="687"/>
      <c r="DPV13" s="687"/>
      <c r="DPW13" s="687"/>
      <c r="DPX13" s="687"/>
      <c r="DPY13" s="687"/>
      <c r="DPZ13" s="687"/>
      <c r="DQA13" s="687"/>
      <c r="DQB13" s="687"/>
      <c r="DQC13" s="687"/>
      <c r="DQD13" s="687"/>
      <c r="DQE13" s="687"/>
      <c r="DQF13" s="687"/>
      <c r="DQG13" s="687"/>
      <c r="DQH13" s="687"/>
      <c r="DQI13" s="687"/>
      <c r="DQJ13" s="687"/>
      <c r="DQK13" s="687"/>
      <c r="DQL13" s="687"/>
      <c r="DQM13" s="687"/>
      <c r="DQN13" s="687"/>
      <c r="DQO13" s="687"/>
      <c r="DQP13" s="687"/>
      <c r="DQQ13" s="687"/>
      <c r="DQR13" s="687"/>
      <c r="DQS13" s="687"/>
      <c r="DQT13" s="687"/>
      <c r="DQU13" s="687"/>
      <c r="DQV13" s="687"/>
      <c r="DQW13" s="687"/>
      <c r="DQX13" s="687"/>
      <c r="DQY13" s="687"/>
      <c r="DQZ13" s="687"/>
      <c r="DRA13" s="687"/>
      <c r="DRB13" s="687"/>
      <c r="DRC13" s="687"/>
      <c r="DRD13" s="687"/>
      <c r="DRE13" s="687"/>
      <c r="DRF13" s="687"/>
      <c r="DRG13" s="687"/>
      <c r="DRH13" s="687"/>
      <c r="DRI13" s="687"/>
      <c r="DRJ13" s="687"/>
      <c r="DRK13" s="687"/>
      <c r="DRL13" s="687"/>
      <c r="DRM13" s="687"/>
      <c r="DRN13" s="687"/>
      <c r="DRO13" s="687"/>
      <c r="DRP13" s="687"/>
      <c r="DRQ13" s="687"/>
      <c r="DRR13" s="687"/>
      <c r="DRS13" s="687"/>
      <c r="DRT13" s="687"/>
      <c r="DRU13" s="687"/>
      <c r="DRV13" s="687"/>
      <c r="DRW13" s="687"/>
      <c r="DRX13" s="687"/>
      <c r="DRY13" s="687"/>
      <c r="DRZ13" s="687"/>
      <c r="DSA13" s="687"/>
      <c r="DSB13" s="687"/>
      <c r="DSC13" s="687"/>
      <c r="DSD13" s="687"/>
      <c r="DSE13" s="687"/>
      <c r="DSF13" s="687"/>
      <c r="DSG13" s="687"/>
      <c r="DSH13" s="687"/>
      <c r="DSI13" s="687"/>
      <c r="DSJ13" s="687"/>
      <c r="DSK13" s="687"/>
      <c r="DSL13" s="687"/>
      <c r="DSM13" s="687"/>
      <c r="DSN13" s="687"/>
      <c r="DSO13" s="687"/>
      <c r="DSP13" s="687"/>
      <c r="DSQ13" s="687"/>
      <c r="DSR13" s="687"/>
      <c r="DSS13" s="687"/>
      <c r="DST13" s="687"/>
      <c r="DSU13" s="687"/>
      <c r="DSV13" s="687"/>
      <c r="DSW13" s="687"/>
      <c r="DSX13" s="687"/>
      <c r="DSY13" s="687"/>
      <c r="DSZ13" s="687"/>
      <c r="DTA13" s="687"/>
      <c r="DTB13" s="687"/>
      <c r="DTC13" s="687"/>
      <c r="DTD13" s="687"/>
      <c r="DTE13" s="687"/>
      <c r="DTF13" s="687"/>
      <c r="DTG13" s="687"/>
      <c r="DTH13" s="687"/>
      <c r="DTI13" s="687"/>
      <c r="DTJ13" s="687"/>
      <c r="DTK13" s="687"/>
      <c r="DTL13" s="687"/>
      <c r="DTM13" s="687"/>
      <c r="DTN13" s="687"/>
      <c r="DTO13" s="687"/>
      <c r="DTP13" s="687"/>
      <c r="DTQ13" s="687"/>
      <c r="DTR13" s="687"/>
      <c r="DTS13" s="687"/>
      <c r="DTT13" s="687"/>
      <c r="DTU13" s="687"/>
      <c r="DTV13" s="687"/>
      <c r="DTW13" s="687"/>
      <c r="DTX13" s="687"/>
      <c r="DTY13" s="687"/>
      <c r="DTZ13" s="687"/>
      <c r="DUA13" s="687"/>
      <c r="DUB13" s="687"/>
      <c r="DUC13" s="687"/>
      <c r="DUD13" s="687"/>
      <c r="DUE13" s="687"/>
      <c r="DUF13" s="687"/>
      <c r="DUG13" s="687"/>
      <c r="DUH13" s="687"/>
      <c r="DUI13" s="687"/>
      <c r="DUJ13" s="687"/>
      <c r="DUK13" s="687"/>
      <c r="DUL13" s="687"/>
      <c r="DUM13" s="687"/>
      <c r="DUN13" s="687"/>
      <c r="DUO13" s="687"/>
      <c r="DUP13" s="687"/>
      <c r="DUQ13" s="687"/>
      <c r="DUR13" s="687"/>
      <c r="DUS13" s="687"/>
      <c r="DUT13" s="687"/>
      <c r="DUU13" s="687"/>
      <c r="DUV13" s="687"/>
      <c r="DUW13" s="687"/>
      <c r="DUX13" s="687"/>
      <c r="DUY13" s="687"/>
      <c r="DUZ13" s="687"/>
      <c r="DVA13" s="687"/>
      <c r="DVB13" s="687"/>
      <c r="DVC13" s="687"/>
      <c r="DVD13" s="687"/>
      <c r="DVE13" s="687"/>
      <c r="DVF13" s="687"/>
      <c r="DVG13" s="687"/>
      <c r="DVH13" s="687"/>
      <c r="DVI13" s="687"/>
      <c r="DVJ13" s="687"/>
      <c r="DVK13" s="687"/>
      <c r="DVL13" s="687"/>
      <c r="DVM13" s="687"/>
      <c r="DVN13" s="687"/>
      <c r="DVO13" s="687"/>
      <c r="DVP13" s="687"/>
      <c r="DVQ13" s="687"/>
      <c r="DVR13" s="687"/>
      <c r="DVS13" s="687"/>
      <c r="DVT13" s="687"/>
      <c r="DVU13" s="687"/>
      <c r="DVV13" s="687"/>
      <c r="DVW13" s="687"/>
      <c r="DVX13" s="687"/>
      <c r="DVY13" s="687"/>
      <c r="DVZ13" s="687"/>
      <c r="DWA13" s="687"/>
      <c r="DWB13" s="687"/>
      <c r="DWC13" s="687"/>
      <c r="DWD13" s="687"/>
      <c r="DWE13" s="687"/>
      <c r="DWF13" s="687"/>
      <c r="DWG13" s="687"/>
      <c r="DWH13" s="687"/>
      <c r="DWI13" s="687"/>
      <c r="DWJ13" s="687"/>
      <c r="DWK13" s="687"/>
      <c r="DWL13" s="687"/>
      <c r="DWM13" s="687"/>
      <c r="DWN13" s="687"/>
      <c r="DWO13" s="687"/>
      <c r="DWP13" s="687"/>
      <c r="DWQ13" s="687"/>
      <c r="DWR13" s="687"/>
      <c r="DWS13" s="687"/>
      <c r="DWT13" s="687"/>
      <c r="DWU13" s="687"/>
      <c r="DWV13" s="687"/>
      <c r="DWW13" s="687"/>
      <c r="DWX13" s="687"/>
      <c r="DWY13" s="687"/>
      <c r="DWZ13" s="687"/>
      <c r="DXA13" s="687"/>
      <c r="DXB13" s="687"/>
      <c r="DXC13" s="687"/>
      <c r="DXD13" s="687"/>
      <c r="DXE13" s="687"/>
      <c r="DXF13" s="687"/>
      <c r="DXG13" s="687"/>
      <c r="DXH13" s="687"/>
      <c r="DXI13" s="687"/>
      <c r="DXJ13" s="687"/>
      <c r="DXK13" s="687"/>
      <c r="DXL13" s="687"/>
      <c r="DXM13" s="687"/>
      <c r="DXN13" s="687"/>
      <c r="DXO13" s="687"/>
      <c r="DXP13" s="687"/>
      <c r="DXQ13" s="687"/>
      <c r="DXR13" s="687"/>
      <c r="DXS13" s="687"/>
      <c r="DXT13" s="687"/>
      <c r="DXU13" s="687"/>
      <c r="DXV13" s="687"/>
      <c r="DXW13" s="687"/>
      <c r="DXX13" s="687"/>
      <c r="DXY13" s="687"/>
      <c r="DXZ13" s="687"/>
      <c r="DYA13" s="687"/>
      <c r="DYB13" s="687"/>
      <c r="DYC13" s="687"/>
      <c r="DYD13" s="687"/>
      <c r="DYE13" s="687"/>
      <c r="DYF13" s="687"/>
      <c r="DYG13" s="687"/>
      <c r="DYH13" s="687"/>
      <c r="DYI13" s="687"/>
      <c r="DYJ13" s="687"/>
      <c r="DYK13" s="687"/>
      <c r="DYL13" s="687"/>
      <c r="DYM13" s="687"/>
      <c r="DYN13" s="687"/>
      <c r="DYO13" s="687"/>
      <c r="DYP13" s="687"/>
      <c r="DYQ13" s="687"/>
      <c r="DYR13" s="687"/>
      <c r="DYS13" s="687"/>
      <c r="DYT13" s="687"/>
      <c r="DYU13" s="687"/>
      <c r="DYV13" s="687"/>
      <c r="DYW13" s="687"/>
      <c r="DYX13" s="687"/>
      <c r="DYY13" s="687"/>
      <c r="DYZ13" s="687"/>
      <c r="DZA13" s="687"/>
      <c r="DZB13" s="687"/>
      <c r="DZC13" s="687"/>
      <c r="DZD13" s="687"/>
      <c r="DZE13" s="687"/>
      <c r="DZF13" s="687"/>
      <c r="DZG13" s="687"/>
      <c r="DZH13" s="687"/>
      <c r="DZI13" s="687"/>
      <c r="DZJ13" s="687"/>
      <c r="DZK13" s="687"/>
      <c r="DZL13" s="687"/>
      <c r="DZM13" s="687"/>
      <c r="DZN13" s="687"/>
      <c r="DZO13" s="687"/>
      <c r="DZP13" s="687"/>
      <c r="DZQ13" s="687"/>
      <c r="DZR13" s="687"/>
      <c r="DZS13" s="687"/>
      <c r="DZT13" s="687"/>
      <c r="DZU13" s="687"/>
      <c r="DZV13" s="687"/>
      <c r="DZW13" s="687"/>
      <c r="DZX13" s="687"/>
      <c r="DZY13" s="687"/>
      <c r="DZZ13" s="687"/>
      <c r="EAA13" s="687"/>
      <c r="EAB13" s="687"/>
      <c r="EAC13" s="687"/>
      <c r="EAD13" s="687"/>
      <c r="EAE13" s="687"/>
      <c r="EAF13" s="687"/>
      <c r="EAG13" s="687"/>
      <c r="EAH13" s="687"/>
      <c r="EAI13" s="687"/>
      <c r="EAJ13" s="687"/>
      <c r="EAK13" s="687"/>
      <c r="EAL13" s="687"/>
      <c r="EAM13" s="687"/>
      <c r="EAN13" s="687"/>
      <c r="EAO13" s="687"/>
      <c r="EAP13" s="687"/>
      <c r="EAQ13" s="687"/>
      <c r="EAR13" s="687"/>
      <c r="EAS13" s="687"/>
      <c r="EAT13" s="687"/>
      <c r="EAU13" s="687"/>
      <c r="EAV13" s="687"/>
      <c r="EAW13" s="687"/>
      <c r="EAX13" s="687"/>
      <c r="EAY13" s="687"/>
      <c r="EAZ13" s="687"/>
      <c r="EBA13" s="687"/>
      <c r="EBB13" s="687"/>
      <c r="EBC13" s="687"/>
      <c r="EBD13" s="687"/>
      <c r="EBE13" s="687"/>
      <c r="EBF13" s="687"/>
      <c r="EBG13" s="687"/>
      <c r="EBH13" s="687"/>
      <c r="EBI13" s="687"/>
      <c r="EBJ13" s="687"/>
      <c r="EBK13" s="687"/>
      <c r="EBL13" s="687"/>
      <c r="EBM13" s="687"/>
      <c r="EBN13" s="687"/>
      <c r="EBO13" s="687"/>
      <c r="EBP13" s="687"/>
      <c r="EBQ13" s="687"/>
      <c r="EBR13" s="687"/>
      <c r="EBS13" s="687"/>
      <c r="EBT13" s="687"/>
      <c r="EBU13" s="687"/>
      <c r="EBV13" s="687"/>
      <c r="EBW13" s="687"/>
      <c r="EBX13" s="687"/>
      <c r="EBY13" s="687"/>
      <c r="EBZ13" s="687"/>
      <c r="ECA13" s="687"/>
      <c r="ECB13" s="687"/>
      <c r="ECC13" s="687"/>
      <c r="ECD13" s="687"/>
      <c r="ECE13" s="687"/>
      <c r="ECF13" s="687"/>
      <c r="ECG13" s="687"/>
      <c r="ECH13" s="687"/>
      <c r="ECI13" s="687"/>
      <c r="ECJ13" s="687"/>
      <c r="ECK13" s="687"/>
      <c r="ECL13" s="687"/>
      <c r="ECM13" s="687"/>
      <c r="ECN13" s="687"/>
      <c r="ECO13" s="687"/>
      <c r="ECP13" s="687"/>
      <c r="ECQ13" s="687"/>
      <c r="ECR13" s="687"/>
      <c r="ECS13" s="687"/>
      <c r="ECT13" s="687"/>
      <c r="ECU13" s="687"/>
      <c r="ECV13" s="687"/>
      <c r="ECW13" s="687"/>
      <c r="ECX13" s="687"/>
      <c r="ECY13" s="687"/>
      <c r="ECZ13" s="687"/>
      <c r="EDA13" s="687"/>
      <c r="EDB13" s="687"/>
      <c r="EDC13" s="687"/>
      <c r="EDD13" s="687"/>
      <c r="EDE13" s="687"/>
      <c r="EDF13" s="687"/>
      <c r="EDG13" s="687"/>
      <c r="EDH13" s="687"/>
      <c r="EDI13" s="687"/>
      <c r="EDJ13" s="687"/>
      <c r="EDK13" s="687"/>
      <c r="EDL13" s="687"/>
      <c r="EDM13" s="687"/>
      <c r="EDN13" s="687"/>
      <c r="EDO13" s="687"/>
      <c r="EDP13" s="687"/>
      <c r="EDQ13" s="687"/>
      <c r="EDR13" s="687"/>
      <c r="EDS13" s="687"/>
      <c r="EDT13" s="687"/>
      <c r="EDU13" s="687"/>
      <c r="EDV13" s="687"/>
      <c r="EDW13" s="687"/>
      <c r="EDX13" s="687"/>
      <c r="EDY13" s="687"/>
      <c r="EDZ13" s="687"/>
      <c r="EEA13" s="687"/>
      <c r="EEB13" s="687"/>
      <c r="EEC13" s="687"/>
      <c r="EED13" s="687"/>
      <c r="EEE13" s="687"/>
      <c r="EEF13" s="687"/>
      <c r="EEG13" s="687"/>
      <c r="EEH13" s="687"/>
      <c r="EEI13" s="687"/>
      <c r="EEJ13" s="687"/>
      <c r="EEK13" s="687"/>
      <c r="EEL13" s="687"/>
      <c r="EEM13" s="687"/>
      <c r="EEN13" s="687"/>
      <c r="EEO13" s="687"/>
      <c r="EEP13" s="687"/>
      <c r="EEQ13" s="687"/>
      <c r="EER13" s="687"/>
      <c r="EES13" s="687"/>
      <c r="EET13" s="687"/>
      <c r="EEU13" s="687"/>
      <c r="EEV13" s="687"/>
      <c r="EEW13" s="687"/>
      <c r="EEX13" s="687"/>
      <c r="EEY13" s="687"/>
      <c r="EEZ13" s="687"/>
      <c r="EFA13" s="687"/>
      <c r="EFB13" s="687"/>
      <c r="EFC13" s="687"/>
      <c r="EFD13" s="687"/>
      <c r="EFE13" s="687"/>
      <c r="EFF13" s="687"/>
      <c r="EFG13" s="687"/>
      <c r="EFH13" s="687"/>
      <c r="EFI13" s="687"/>
      <c r="EFJ13" s="687"/>
      <c r="EFK13" s="687"/>
      <c r="EFL13" s="687"/>
      <c r="EFM13" s="687"/>
      <c r="EFN13" s="687"/>
      <c r="EFO13" s="687"/>
      <c r="EFP13" s="687"/>
      <c r="EFQ13" s="687"/>
      <c r="EFR13" s="687"/>
      <c r="EFS13" s="687"/>
      <c r="EFT13" s="687"/>
      <c r="EFU13" s="687"/>
      <c r="EFV13" s="687"/>
      <c r="EFW13" s="687"/>
      <c r="EFX13" s="687"/>
      <c r="EFY13" s="687"/>
      <c r="EFZ13" s="687"/>
      <c r="EGA13" s="687"/>
      <c r="EGB13" s="687"/>
      <c r="EGC13" s="687"/>
      <c r="EGD13" s="687"/>
      <c r="EGE13" s="687"/>
      <c r="EGF13" s="687"/>
      <c r="EGG13" s="687"/>
      <c r="EGH13" s="687"/>
      <c r="EGI13" s="687"/>
      <c r="EGJ13" s="687"/>
      <c r="EGK13" s="687"/>
      <c r="EGL13" s="687"/>
      <c r="EGM13" s="687"/>
      <c r="EGN13" s="687"/>
      <c r="EGO13" s="687"/>
      <c r="EGP13" s="687"/>
      <c r="EGQ13" s="687"/>
      <c r="EGR13" s="687"/>
      <c r="EGS13" s="687"/>
      <c r="EGT13" s="687"/>
      <c r="EGU13" s="687"/>
      <c r="EGV13" s="687"/>
      <c r="EGW13" s="687"/>
      <c r="EGX13" s="687"/>
      <c r="EGY13" s="687"/>
      <c r="EGZ13" s="687"/>
      <c r="EHA13" s="687"/>
      <c r="EHB13" s="687"/>
      <c r="EHC13" s="687"/>
      <c r="EHD13" s="687"/>
      <c r="EHE13" s="687"/>
      <c r="EHF13" s="687"/>
      <c r="EHG13" s="687"/>
      <c r="EHH13" s="687"/>
      <c r="EHI13" s="687"/>
      <c r="EHJ13" s="687"/>
      <c r="EHK13" s="687"/>
      <c r="EHL13" s="687"/>
      <c r="EHM13" s="687"/>
      <c r="EHN13" s="687"/>
      <c r="EHO13" s="687"/>
      <c r="EHP13" s="687"/>
      <c r="EHQ13" s="687"/>
      <c r="EHR13" s="687"/>
      <c r="EHS13" s="687"/>
      <c r="EHT13" s="687"/>
      <c r="EHU13" s="687"/>
      <c r="EHV13" s="687"/>
      <c r="EHW13" s="687"/>
      <c r="EHX13" s="687"/>
      <c r="EHY13" s="687"/>
      <c r="EHZ13" s="687"/>
      <c r="EIA13" s="687"/>
      <c r="EIB13" s="687"/>
      <c r="EIC13" s="687"/>
      <c r="EID13" s="687"/>
      <c r="EIE13" s="687"/>
      <c r="EIF13" s="687"/>
      <c r="EIG13" s="687"/>
      <c r="EIH13" s="687"/>
      <c r="EII13" s="687"/>
      <c r="EIJ13" s="687"/>
      <c r="EIK13" s="687"/>
      <c r="EIL13" s="687"/>
      <c r="EIM13" s="687"/>
      <c r="EIN13" s="687"/>
      <c r="EIO13" s="687"/>
      <c r="EIP13" s="687"/>
      <c r="EIQ13" s="687"/>
      <c r="EIR13" s="687"/>
      <c r="EIS13" s="687"/>
      <c r="EIT13" s="687"/>
      <c r="EIU13" s="687"/>
      <c r="EIV13" s="687"/>
      <c r="EIW13" s="687"/>
      <c r="EIX13" s="687"/>
      <c r="EIY13" s="687"/>
      <c r="EIZ13" s="687"/>
      <c r="EJA13" s="687"/>
      <c r="EJB13" s="687"/>
      <c r="EJC13" s="687"/>
      <c r="EJD13" s="687"/>
      <c r="EJE13" s="687"/>
      <c r="EJF13" s="687"/>
      <c r="EJG13" s="687"/>
      <c r="EJH13" s="687"/>
      <c r="EJI13" s="687"/>
      <c r="EJJ13" s="687"/>
      <c r="EJK13" s="687"/>
      <c r="EJL13" s="687"/>
      <c r="EJM13" s="687"/>
      <c r="EJN13" s="687"/>
      <c r="EJO13" s="687"/>
      <c r="EJP13" s="687"/>
      <c r="EJQ13" s="687"/>
      <c r="EJR13" s="687"/>
      <c r="EJS13" s="687"/>
      <c r="EJT13" s="687"/>
      <c r="EJU13" s="687"/>
      <c r="EJV13" s="687"/>
      <c r="EJW13" s="687"/>
      <c r="EJX13" s="687"/>
      <c r="EJY13" s="687"/>
      <c r="EJZ13" s="687"/>
      <c r="EKA13" s="687"/>
      <c r="EKB13" s="687"/>
      <c r="EKC13" s="687"/>
      <c r="EKD13" s="687"/>
      <c r="EKE13" s="687"/>
      <c r="EKF13" s="687"/>
      <c r="EKG13" s="687"/>
      <c r="EKH13" s="687"/>
      <c r="EKI13" s="687"/>
      <c r="EKJ13" s="687"/>
      <c r="EKK13" s="687"/>
      <c r="EKL13" s="687"/>
      <c r="EKM13" s="687"/>
      <c r="EKN13" s="687"/>
      <c r="EKO13" s="687"/>
      <c r="EKP13" s="687"/>
      <c r="EKQ13" s="687"/>
      <c r="EKR13" s="687"/>
      <c r="EKS13" s="687"/>
      <c r="EKT13" s="687"/>
      <c r="EKU13" s="687"/>
      <c r="EKV13" s="687"/>
      <c r="EKW13" s="687"/>
      <c r="EKX13" s="687"/>
      <c r="EKY13" s="687"/>
      <c r="EKZ13" s="687"/>
      <c r="ELA13" s="687"/>
      <c r="ELB13" s="687"/>
      <c r="ELC13" s="687"/>
      <c r="ELD13" s="687"/>
      <c r="ELE13" s="687"/>
      <c r="ELF13" s="687"/>
      <c r="ELG13" s="687"/>
      <c r="ELH13" s="687"/>
      <c r="ELI13" s="687"/>
      <c r="ELJ13" s="687"/>
      <c r="ELK13" s="687"/>
      <c r="ELL13" s="687"/>
      <c r="ELM13" s="687"/>
      <c r="ELN13" s="687"/>
      <c r="ELO13" s="687"/>
      <c r="ELP13" s="687"/>
      <c r="ELQ13" s="687"/>
      <c r="ELR13" s="687"/>
      <c r="ELS13" s="687"/>
      <c r="ELT13" s="687"/>
      <c r="ELU13" s="687"/>
      <c r="ELV13" s="687"/>
      <c r="ELW13" s="687"/>
      <c r="ELX13" s="687"/>
      <c r="ELY13" s="687"/>
      <c r="ELZ13" s="687"/>
      <c r="EMA13" s="687"/>
      <c r="EMB13" s="687"/>
      <c r="EMC13" s="687"/>
      <c r="EMD13" s="687"/>
      <c r="EME13" s="687"/>
      <c r="EMF13" s="687"/>
      <c r="EMG13" s="687"/>
      <c r="EMH13" s="687"/>
      <c r="EMI13" s="687"/>
      <c r="EMJ13" s="687"/>
      <c r="EMK13" s="687"/>
      <c r="EML13" s="687"/>
      <c r="EMM13" s="687"/>
      <c r="EMN13" s="687"/>
      <c r="EMO13" s="687"/>
      <c r="EMP13" s="687"/>
      <c r="EMQ13" s="687"/>
      <c r="EMR13" s="687"/>
      <c r="EMS13" s="687"/>
      <c r="EMT13" s="687"/>
      <c r="EMU13" s="687"/>
      <c r="EMV13" s="687"/>
      <c r="EMW13" s="687"/>
      <c r="EMX13" s="687"/>
      <c r="EMY13" s="687"/>
      <c r="EMZ13" s="687"/>
      <c r="ENA13" s="687"/>
      <c r="ENB13" s="687"/>
      <c r="ENC13" s="687"/>
      <c r="END13" s="687"/>
      <c r="ENE13" s="687"/>
      <c r="ENF13" s="687"/>
      <c r="ENG13" s="687"/>
      <c r="ENH13" s="687"/>
      <c r="ENI13" s="687"/>
      <c r="ENJ13" s="687"/>
      <c r="ENK13" s="687"/>
      <c r="ENL13" s="687"/>
      <c r="ENM13" s="687"/>
      <c r="ENN13" s="687"/>
      <c r="ENO13" s="687"/>
      <c r="ENP13" s="687"/>
      <c r="ENQ13" s="687"/>
      <c r="ENR13" s="687"/>
      <c r="ENS13" s="687"/>
      <c r="ENT13" s="687"/>
      <c r="ENU13" s="687"/>
      <c r="ENV13" s="687"/>
      <c r="ENW13" s="687"/>
      <c r="ENX13" s="687"/>
      <c r="ENY13" s="687"/>
      <c r="ENZ13" s="687"/>
      <c r="EOA13" s="687"/>
      <c r="EOB13" s="687"/>
      <c r="EOC13" s="687"/>
      <c r="EOD13" s="687"/>
      <c r="EOE13" s="687"/>
      <c r="EOF13" s="687"/>
      <c r="EOG13" s="687"/>
      <c r="EOH13" s="687"/>
      <c r="EOI13" s="687"/>
      <c r="EOJ13" s="687"/>
      <c r="EOK13" s="687"/>
      <c r="EOL13" s="687"/>
      <c r="EOM13" s="687"/>
      <c r="EON13" s="687"/>
      <c r="EOO13" s="687"/>
      <c r="EOP13" s="687"/>
      <c r="EOQ13" s="687"/>
      <c r="EOR13" s="687"/>
      <c r="EOS13" s="687"/>
      <c r="EOT13" s="687"/>
      <c r="EOU13" s="687"/>
      <c r="EOV13" s="687"/>
      <c r="EOW13" s="687"/>
      <c r="EOX13" s="687"/>
      <c r="EOY13" s="687"/>
      <c r="EOZ13" s="687"/>
      <c r="EPA13" s="687"/>
      <c r="EPB13" s="687"/>
      <c r="EPC13" s="687"/>
      <c r="EPD13" s="687"/>
      <c r="EPE13" s="687"/>
      <c r="EPF13" s="687"/>
      <c r="EPG13" s="687"/>
      <c r="EPH13" s="687"/>
      <c r="EPI13" s="687"/>
      <c r="EPJ13" s="687"/>
      <c r="EPK13" s="687"/>
      <c r="EPL13" s="687"/>
      <c r="EPM13" s="687"/>
      <c r="EPN13" s="687"/>
      <c r="EPO13" s="687"/>
      <c r="EPP13" s="687"/>
      <c r="EPQ13" s="687"/>
      <c r="EPR13" s="687"/>
      <c r="EPS13" s="687"/>
      <c r="EPT13" s="687"/>
      <c r="EPU13" s="687"/>
      <c r="EPV13" s="687"/>
      <c r="EPW13" s="687"/>
      <c r="EPX13" s="687"/>
      <c r="EPY13" s="687"/>
      <c r="EPZ13" s="687"/>
      <c r="EQA13" s="687"/>
      <c r="EQB13" s="687"/>
      <c r="EQC13" s="687"/>
      <c r="EQD13" s="687"/>
      <c r="EQE13" s="687"/>
      <c r="EQF13" s="687"/>
      <c r="EQG13" s="687"/>
      <c r="EQH13" s="687"/>
      <c r="EQI13" s="687"/>
      <c r="EQJ13" s="687"/>
      <c r="EQK13" s="687"/>
      <c r="EQL13" s="687"/>
      <c r="EQM13" s="687"/>
      <c r="EQN13" s="687"/>
      <c r="EQO13" s="687"/>
      <c r="EQP13" s="687"/>
      <c r="EQQ13" s="687"/>
      <c r="EQR13" s="687"/>
      <c r="EQS13" s="687"/>
      <c r="EQT13" s="687"/>
      <c r="EQU13" s="687"/>
      <c r="EQV13" s="687"/>
      <c r="EQW13" s="687"/>
      <c r="EQX13" s="687"/>
      <c r="EQY13" s="687"/>
      <c r="EQZ13" s="687"/>
      <c r="ERA13" s="687"/>
      <c r="ERB13" s="687"/>
      <c r="ERC13" s="687"/>
      <c r="ERD13" s="687"/>
      <c r="ERE13" s="687"/>
      <c r="ERF13" s="687"/>
      <c r="ERG13" s="687"/>
      <c r="ERH13" s="687"/>
      <c r="ERI13" s="687"/>
      <c r="ERJ13" s="687"/>
      <c r="ERK13" s="687"/>
      <c r="ERL13" s="687"/>
      <c r="ERM13" s="687"/>
      <c r="ERN13" s="687"/>
      <c r="ERO13" s="687"/>
      <c r="ERP13" s="687"/>
      <c r="ERQ13" s="687"/>
      <c r="ERR13" s="687"/>
      <c r="ERS13" s="687"/>
      <c r="ERT13" s="687"/>
      <c r="ERU13" s="687"/>
      <c r="ERV13" s="687"/>
      <c r="ERW13" s="687"/>
      <c r="ERX13" s="687"/>
      <c r="ERY13" s="687"/>
      <c r="ERZ13" s="687"/>
      <c r="ESA13" s="687"/>
      <c r="ESB13" s="687"/>
      <c r="ESC13" s="687"/>
      <c r="ESD13" s="687"/>
      <c r="ESE13" s="687"/>
      <c r="ESF13" s="687"/>
      <c r="ESG13" s="687"/>
      <c r="ESH13" s="687"/>
      <c r="ESI13" s="687"/>
      <c r="ESJ13" s="687"/>
      <c r="ESK13" s="687"/>
      <c r="ESL13" s="687"/>
      <c r="ESM13" s="687"/>
      <c r="ESN13" s="687"/>
      <c r="ESO13" s="687"/>
      <c r="ESP13" s="687"/>
      <c r="ESQ13" s="687"/>
      <c r="ESR13" s="687"/>
      <c r="ESS13" s="687"/>
      <c r="EST13" s="687"/>
      <c r="ESU13" s="687"/>
      <c r="ESV13" s="687"/>
      <c r="ESW13" s="687"/>
      <c r="ESX13" s="687"/>
      <c r="ESY13" s="687"/>
      <c r="ESZ13" s="687"/>
      <c r="ETA13" s="687"/>
      <c r="ETB13" s="687"/>
      <c r="ETC13" s="687"/>
      <c r="ETD13" s="687"/>
      <c r="ETE13" s="687"/>
      <c r="ETF13" s="687"/>
      <c r="ETG13" s="687"/>
      <c r="ETH13" s="687"/>
      <c r="ETI13" s="687"/>
      <c r="ETJ13" s="687"/>
      <c r="ETK13" s="687"/>
      <c r="ETL13" s="687"/>
      <c r="ETM13" s="687"/>
      <c r="ETN13" s="687"/>
      <c r="ETO13" s="687"/>
      <c r="ETP13" s="687"/>
      <c r="ETQ13" s="687"/>
      <c r="ETR13" s="687"/>
      <c r="ETS13" s="687"/>
      <c r="ETT13" s="687"/>
      <c r="ETU13" s="687"/>
      <c r="ETV13" s="687"/>
      <c r="ETW13" s="687"/>
      <c r="ETX13" s="687"/>
      <c r="ETY13" s="687"/>
      <c r="ETZ13" s="687"/>
      <c r="EUA13" s="687"/>
      <c r="EUB13" s="687"/>
      <c r="EUC13" s="687"/>
      <c r="EUD13" s="687"/>
      <c r="EUE13" s="687"/>
      <c r="EUF13" s="687"/>
      <c r="EUG13" s="687"/>
      <c r="EUH13" s="687"/>
      <c r="EUI13" s="687"/>
      <c r="EUJ13" s="687"/>
      <c r="EUK13" s="687"/>
      <c r="EUL13" s="687"/>
      <c r="EUM13" s="687"/>
      <c r="EUN13" s="687"/>
      <c r="EUO13" s="687"/>
      <c r="EUP13" s="687"/>
      <c r="EUQ13" s="687"/>
      <c r="EUR13" s="687"/>
      <c r="EUS13" s="687"/>
      <c r="EUT13" s="687"/>
      <c r="EUU13" s="687"/>
      <c r="EUV13" s="687"/>
      <c r="EUW13" s="687"/>
      <c r="EUX13" s="687"/>
      <c r="EUY13" s="687"/>
      <c r="EUZ13" s="687"/>
      <c r="EVA13" s="687"/>
      <c r="EVB13" s="687"/>
      <c r="EVC13" s="687"/>
      <c r="EVD13" s="687"/>
      <c r="EVE13" s="687"/>
      <c r="EVF13" s="687"/>
      <c r="EVG13" s="687"/>
      <c r="EVH13" s="687"/>
      <c r="EVI13" s="687"/>
      <c r="EVJ13" s="687"/>
      <c r="EVK13" s="687"/>
      <c r="EVL13" s="687"/>
      <c r="EVM13" s="687"/>
      <c r="EVN13" s="687"/>
      <c r="EVO13" s="687"/>
      <c r="EVP13" s="687"/>
      <c r="EVQ13" s="687"/>
      <c r="EVR13" s="687"/>
      <c r="EVS13" s="687"/>
      <c r="EVT13" s="687"/>
      <c r="EVU13" s="687"/>
      <c r="EVV13" s="687"/>
      <c r="EVW13" s="687"/>
      <c r="EVX13" s="687"/>
      <c r="EVY13" s="687"/>
      <c r="EVZ13" s="687"/>
      <c r="EWA13" s="687"/>
      <c r="EWB13" s="687"/>
      <c r="EWC13" s="687"/>
      <c r="EWD13" s="687"/>
      <c r="EWE13" s="687"/>
      <c r="EWF13" s="687"/>
      <c r="EWG13" s="687"/>
      <c r="EWH13" s="687"/>
      <c r="EWI13" s="687"/>
      <c r="EWJ13" s="687"/>
      <c r="EWK13" s="687"/>
      <c r="EWL13" s="687"/>
      <c r="EWM13" s="687"/>
      <c r="EWN13" s="687"/>
      <c r="EWO13" s="687"/>
      <c r="EWP13" s="687"/>
      <c r="EWQ13" s="687"/>
      <c r="EWR13" s="687"/>
      <c r="EWS13" s="687"/>
      <c r="EWT13" s="687"/>
      <c r="EWU13" s="687"/>
      <c r="EWV13" s="687"/>
      <c r="EWW13" s="687"/>
      <c r="EWX13" s="687"/>
      <c r="EWY13" s="687"/>
      <c r="EWZ13" s="687"/>
      <c r="EXA13" s="687"/>
      <c r="EXB13" s="687"/>
      <c r="EXC13" s="687"/>
      <c r="EXD13" s="687"/>
      <c r="EXE13" s="687"/>
      <c r="EXF13" s="687"/>
      <c r="EXG13" s="687"/>
      <c r="EXH13" s="687"/>
      <c r="EXI13" s="687"/>
      <c r="EXJ13" s="687"/>
      <c r="EXK13" s="687"/>
      <c r="EXL13" s="687"/>
      <c r="EXM13" s="687"/>
      <c r="EXN13" s="687"/>
      <c r="EXO13" s="687"/>
      <c r="EXP13" s="687"/>
      <c r="EXQ13" s="687"/>
      <c r="EXR13" s="687"/>
      <c r="EXS13" s="687"/>
      <c r="EXT13" s="687"/>
      <c r="EXU13" s="687"/>
      <c r="EXV13" s="687"/>
      <c r="EXW13" s="687"/>
      <c r="EXX13" s="687"/>
      <c r="EXY13" s="687"/>
      <c r="EXZ13" s="687"/>
      <c r="EYA13" s="687"/>
      <c r="EYB13" s="687"/>
      <c r="EYC13" s="687"/>
      <c r="EYD13" s="687"/>
      <c r="EYE13" s="687"/>
      <c r="EYF13" s="687"/>
      <c r="EYG13" s="687"/>
      <c r="EYH13" s="687"/>
      <c r="EYI13" s="687"/>
      <c r="EYJ13" s="687"/>
      <c r="EYK13" s="687"/>
      <c r="EYL13" s="687"/>
      <c r="EYM13" s="687"/>
      <c r="EYN13" s="687"/>
      <c r="EYO13" s="687"/>
      <c r="EYP13" s="687"/>
      <c r="EYQ13" s="687"/>
      <c r="EYR13" s="687"/>
      <c r="EYS13" s="687"/>
      <c r="EYT13" s="687"/>
      <c r="EYU13" s="687"/>
      <c r="EYV13" s="687"/>
      <c r="EYW13" s="687"/>
      <c r="EYX13" s="687"/>
      <c r="EYY13" s="687"/>
      <c r="EYZ13" s="687"/>
      <c r="EZA13" s="687"/>
      <c r="EZB13" s="687"/>
      <c r="EZC13" s="687"/>
      <c r="EZD13" s="687"/>
      <c r="EZE13" s="687"/>
      <c r="EZF13" s="687"/>
      <c r="EZG13" s="687"/>
      <c r="EZH13" s="687"/>
      <c r="EZI13" s="687"/>
      <c r="EZJ13" s="687"/>
      <c r="EZK13" s="687"/>
      <c r="EZL13" s="687"/>
      <c r="EZM13" s="687"/>
      <c r="EZN13" s="687"/>
      <c r="EZO13" s="687"/>
      <c r="EZP13" s="687"/>
      <c r="EZQ13" s="687"/>
      <c r="EZR13" s="687"/>
      <c r="EZS13" s="687"/>
      <c r="EZT13" s="687"/>
      <c r="EZU13" s="687"/>
      <c r="EZV13" s="687"/>
      <c r="EZW13" s="687"/>
      <c r="EZX13" s="687"/>
      <c r="EZY13" s="687"/>
      <c r="EZZ13" s="687"/>
      <c r="FAA13" s="687"/>
      <c r="FAB13" s="687"/>
      <c r="FAC13" s="687"/>
      <c r="FAD13" s="687"/>
      <c r="FAE13" s="687"/>
      <c r="FAF13" s="687"/>
      <c r="FAG13" s="687"/>
      <c r="FAH13" s="687"/>
      <c r="FAI13" s="687"/>
      <c r="FAJ13" s="687"/>
      <c r="FAK13" s="687"/>
      <c r="FAL13" s="687"/>
      <c r="FAM13" s="687"/>
      <c r="FAN13" s="687"/>
      <c r="FAO13" s="687"/>
      <c r="FAP13" s="687"/>
      <c r="FAQ13" s="687"/>
      <c r="FAR13" s="687"/>
      <c r="FAS13" s="687"/>
      <c r="FAT13" s="687"/>
      <c r="FAU13" s="687"/>
      <c r="FAV13" s="687"/>
      <c r="FAW13" s="687"/>
      <c r="FAX13" s="687"/>
      <c r="FAY13" s="687"/>
      <c r="FAZ13" s="687"/>
      <c r="FBA13" s="687"/>
      <c r="FBB13" s="687"/>
      <c r="FBC13" s="687"/>
      <c r="FBD13" s="687"/>
      <c r="FBE13" s="687"/>
      <c r="FBF13" s="687"/>
      <c r="FBG13" s="687"/>
      <c r="FBH13" s="687"/>
      <c r="FBI13" s="687"/>
      <c r="FBJ13" s="687"/>
      <c r="FBK13" s="687"/>
      <c r="FBL13" s="687"/>
      <c r="FBM13" s="687"/>
      <c r="FBN13" s="687"/>
      <c r="FBO13" s="687"/>
      <c r="FBP13" s="687"/>
      <c r="FBQ13" s="687"/>
      <c r="FBR13" s="687"/>
      <c r="FBS13" s="687"/>
      <c r="FBT13" s="687"/>
      <c r="FBU13" s="687"/>
      <c r="FBV13" s="687"/>
      <c r="FBW13" s="687"/>
      <c r="FBX13" s="687"/>
      <c r="FBY13" s="687"/>
      <c r="FBZ13" s="687"/>
      <c r="FCA13" s="687"/>
      <c r="FCB13" s="687"/>
      <c r="FCC13" s="687"/>
      <c r="FCD13" s="687"/>
      <c r="FCE13" s="687"/>
      <c r="FCF13" s="687"/>
      <c r="FCG13" s="687"/>
      <c r="FCH13" s="687"/>
      <c r="FCI13" s="687"/>
      <c r="FCJ13" s="687"/>
      <c r="FCK13" s="687"/>
      <c r="FCL13" s="687"/>
      <c r="FCM13" s="687"/>
      <c r="FCN13" s="687"/>
      <c r="FCO13" s="687"/>
      <c r="FCP13" s="687"/>
      <c r="FCQ13" s="687"/>
      <c r="FCR13" s="687"/>
      <c r="FCS13" s="687"/>
      <c r="FCT13" s="687"/>
      <c r="FCU13" s="687"/>
      <c r="FCV13" s="687"/>
      <c r="FCW13" s="687"/>
      <c r="FCX13" s="687"/>
      <c r="FCY13" s="687"/>
      <c r="FCZ13" s="687"/>
      <c r="FDA13" s="687"/>
      <c r="FDB13" s="687"/>
      <c r="FDC13" s="687"/>
      <c r="FDD13" s="687"/>
      <c r="FDE13" s="687"/>
      <c r="FDF13" s="687"/>
      <c r="FDG13" s="687"/>
      <c r="FDH13" s="687"/>
      <c r="FDI13" s="687"/>
      <c r="FDJ13" s="687"/>
      <c r="FDK13" s="687"/>
      <c r="FDL13" s="687"/>
      <c r="FDM13" s="687"/>
      <c r="FDN13" s="687"/>
      <c r="FDO13" s="687"/>
      <c r="FDP13" s="687"/>
      <c r="FDQ13" s="687"/>
      <c r="FDR13" s="687"/>
      <c r="FDS13" s="687"/>
      <c r="FDT13" s="687"/>
      <c r="FDU13" s="687"/>
      <c r="FDV13" s="687"/>
      <c r="FDW13" s="687"/>
      <c r="FDX13" s="687"/>
      <c r="FDY13" s="687"/>
      <c r="FDZ13" s="687"/>
      <c r="FEA13" s="687"/>
      <c r="FEB13" s="687"/>
      <c r="FEC13" s="687"/>
      <c r="FED13" s="687"/>
      <c r="FEE13" s="687"/>
      <c r="FEF13" s="687"/>
      <c r="FEG13" s="687"/>
      <c r="FEH13" s="687"/>
      <c r="FEI13" s="687"/>
      <c r="FEJ13" s="687"/>
      <c r="FEK13" s="687"/>
      <c r="FEL13" s="687"/>
      <c r="FEM13" s="687"/>
      <c r="FEN13" s="687"/>
      <c r="FEO13" s="687"/>
      <c r="FEP13" s="687"/>
      <c r="FEQ13" s="687"/>
      <c r="FER13" s="687"/>
      <c r="FES13" s="687"/>
      <c r="FET13" s="687"/>
      <c r="FEU13" s="687"/>
      <c r="FEV13" s="687"/>
      <c r="FEW13" s="687"/>
      <c r="FEX13" s="687"/>
      <c r="FEY13" s="687"/>
      <c r="FEZ13" s="687"/>
      <c r="FFA13" s="687"/>
      <c r="FFB13" s="687"/>
      <c r="FFC13" s="687"/>
      <c r="FFD13" s="687"/>
      <c r="FFE13" s="687"/>
      <c r="FFF13" s="687"/>
      <c r="FFG13" s="687"/>
      <c r="FFH13" s="687"/>
      <c r="FFI13" s="687"/>
      <c r="FFJ13" s="687"/>
      <c r="FFK13" s="687"/>
      <c r="FFL13" s="687"/>
      <c r="FFM13" s="687"/>
      <c r="FFN13" s="687"/>
      <c r="FFO13" s="687"/>
      <c r="FFP13" s="687"/>
      <c r="FFQ13" s="687"/>
      <c r="FFR13" s="687"/>
      <c r="FFS13" s="687"/>
      <c r="FFT13" s="687"/>
      <c r="FFU13" s="687"/>
      <c r="FFV13" s="687"/>
      <c r="FFW13" s="687"/>
      <c r="FFX13" s="687"/>
      <c r="FFY13" s="687"/>
      <c r="FFZ13" s="687"/>
      <c r="FGA13" s="687"/>
      <c r="FGB13" s="687"/>
      <c r="FGC13" s="687"/>
      <c r="FGD13" s="687"/>
      <c r="FGE13" s="687"/>
      <c r="FGF13" s="687"/>
      <c r="FGG13" s="687"/>
      <c r="FGH13" s="687"/>
      <c r="FGI13" s="687"/>
      <c r="FGJ13" s="687"/>
      <c r="FGK13" s="687"/>
      <c r="FGL13" s="687"/>
      <c r="FGM13" s="687"/>
      <c r="FGN13" s="687"/>
      <c r="FGO13" s="687"/>
      <c r="FGP13" s="687"/>
      <c r="FGQ13" s="687"/>
      <c r="FGR13" s="687"/>
      <c r="FGS13" s="687"/>
      <c r="FGT13" s="687"/>
      <c r="FGU13" s="687"/>
      <c r="FGV13" s="687"/>
      <c r="FGW13" s="687"/>
      <c r="FGX13" s="687"/>
      <c r="FGY13" s="687"/>
      <c r="FGZ13" s="687"/>
      <c r="FHA13" s="687"/>
      <c r="FHB13" s="687"/>
      <c r="FHC13" s="687"/>
      <c r="FHD13" s="687"/>
      <c r="FHE13" s="687"/>
      <c r="FHF13" s="687"/>
      <c r="FHG13" s="687"/>
      <c r="FHH13" s="687"/>
      <c r="FHI13" s="687"/>
      <c r="FHJ13" s="687"/>
      <c r="FHK13" s="687"/>
      <c r="FHL13" s="687"/>
      <c r="FHM13" s="687"/>
      <c r="FHN13" s="687"/>
      <c r="FHO13" s="687"/>
      <c r="FHP13" s="687"/>
      <c r="FHQ13" s="687"/>
      <c r="FHR13" s="687"/>
      <c r="FHS13" s="687"/>
      <c r="FHT13" s="687"/>
      <c r="FHU13" s="687"/>
      <c r="FHV13" s="687"/>
      <c r="FHW13" s="687"/>
      <c r="FHX13" s="687"/>
      <c r="FHY13" s="687"/>
      <c r="FHZ13" s="687"/>
      <c r="FIA13" s="687"/>
      <c r="FIB13" s="687"/>
      <c r="FIC13" s="687"/>
      <c r="FID13" s="687"/>
      <c r="FIE13" s="687"/>
      <c r="FIF13" s="687"/>
      <c r="FIG13" s="687"/>
      <c r="FIH13" s="687"/>
      <c r="FII13" s="687"/>
      <c r="FIJ13" s="687"/>
      <c r="FIK13" s="687"/>
      <c r="FIL13" s="687"/>
      <c r="FIM13" s="687"/>
      <c r="FIN13" s="687"/>
      <c r="FIO13" s="687"/>
      <c r="FIP13" s="687"/>
      <c r="FIQ13" s="687"/>
      <c r="FIR13" s="687"/>
      <c r="FIS13" s="687"/>
      <c r="FIT13" s="687"/>
      <c r="FIU13" s="687"/>
      <c r="FIV13" s="687"/>
      <c r="FIW13" s="687"/>
      <c r="FIX13" s="687"/>
      <c r="FIY13" s="687"/>
      <c r="FIZ13" s="687"/>
      <c r="FJA13" s="687"/>
      <c r="FJB13" s="687"/>
      <c r="FJC13" s="687"/>
      <c r="FJD13" s="687"/>
      <c r="FJE13" s="687"/>
      <c r="FJF13" s="687"/>
      <c r="FJG13" s="687"/>
      <c r="FJH13" s="687"/>
      <c r="FJI13" s="687"/>
      <c r="FJJ13" s="687"/>
      <c r="FJK13" s="687"/>
      <c r="FJL13" s="687"/>
      <c r="FJM13" s="687"/>
      <c r="FJN13" s="687"/>
      <c r="FJO13" s="687"/>
      <c r="FJP13" s="687"/>
      <c r="FJQ13" s="687"/>
      <c r="FJR13" s="687"/>
      <c r="FJS13" s="687"/>
      <c r="FJT13" s="687"/>
      <c r="FJU13" s="687"/>
      <c r="FJV13" s="687"/>
      <c r="FJW13" s="687"/>
      <c r="FJX13" s="687"/>
      <c r="FJY13" s="687"/>
      <c r="FJZ13" s="687"/>
      <c r="FKA13" s="687"/>
      <c r="FKB13" s="687"/>
      <c r="FKC13" s="687"/>
      <c r="FKD13" s="687"/>
      <c r="FKE13" s="687"/>
      <c r="FKF13" s="687"/>
      <c r="FKG13" s="687"/>
      <c r="FKH13" s="687"/>
      <c r="FKI13" s="687"/>
      <c r="FKJ13" s="687"/>
      <c r="FKK13" s="687"/>
      <c r="FKL13" s="687"/>
      <c r="FKM13" s="687"/>
      <c r="FKN13" s="687"/>
      <c r="FKO13" s="687"/>
      <c r="FKP13" s="687"/>
      <c r="FKQ13" s="687"/>
      <c r="FKR13" s="687"/>
      <c r="FKS13" s="687"/>
      <c r="FKT13" s="687"/>
      <c r="FKU13" s="687"/>
      <c r="FKV13" s="687"/>
      <c r="FKW13" s="687"/>
      <c r="FKX13" s="687"/>
      <c r="FKY13" s="687"/>
      <c r="FKZ13" s="687"/>
      <c r="FLA13" s="687"/>
      <c r="FLB13" s="687"/>
      <c r="FLC13" s="687"/>
      <c r="FLD13" s="687"/>
      <c r="FLE13" s="687"/>
      <c r="FLF13" s="687"/>
      <c r="FLG13" s="687"/>
      <c r="FLH13" s="687"/>
      <c r="FLI13" s="687"/>
      <c r="FLJ13" s="687"/>
      <c r="FLK13" s="687"/>
      <c r="FLL13" s="687"/>
      <c r="FLM13" s="687"/>
      <c r="FLN13" s="687"/>
      <c r="FLO13" s="687"/>
      <c r="FLP13" s="687"/>
      <c r="FLQ13" s="687"/>
      <c r="FLR13" s="687"/>
      <c r="FLS13" s="687"/>
      <c r="FLT13" s="687"/>
      <c r="FLU13" s="687"/>
      <c r="FLV13" s="687"/>
      <c r="FLW13" s="687"/>
      <c r="FLX13" s="687"/>
      <c r="FLY13" s="687"/>
      <c r="FLZ13" s="687"/>
      <c r="FMA13" s="687"/>
      <c r="FMB13" s="687"/>
      <c r="FMC13" s="687"/>
      <c r="FMD13" s="687"/>
      <c r="FME13" s="687"/>
      <c r="FMF13" s="687"/>
      <c r="FMG13" s="687"/>
      <c r="FMH13" s="687"/>
      <c r="FMI13" s="687"/>
      <c r="FMJ13" s="687"/>
      <c r="FMK13" s="687"/>
      <c r="FML13" s="687"/>
      <c r="FMM13" s="687"/>
      <c r="FMN13" s="687"/>
      <c r="FMO13" s="687"/>
      <c r="FMP13" s="687"/>
      <c r="FMQ13" s="687"/>
      <c r="FMR13" s="687"/>
      <c r="FMS13" s="687"/>
      <c r="FMT13" s="687"/>
      <c r="FMU13" s="687"/>
      <c r="FMV13" s="687"/>
      <c r="FMW13" s="687"/>
      <c r="FMX13" s="687"/>
      <c r="FMY13" s="687"/>
      <c r="FMZ13" s="687"/>
      <c r="FNA13" s="687"/>
      <c r="FNB13" s="687"/>
      <c r="FNC13" s="687"/>
      <c r="FND13" s="687"/>
      <c r="FNE13" s="687"/>
      <c r="FNF13" s="687"/>
      <c r="FNG13" s="687"/>
      <c r="FNH13" s="687"/>
      <c r="FNI13" s="687"/>
      <c r="FNJ13" s="687"/>
      <c r="FNK13" s="687"/>
      <c r="FNL13" s="687"/>
      <c r="FNM13" s="687"/>
      <c r="FNN13" s="687"/>
      <c r="FNO13" s="687"/>
      <c r="FNP13" s="687"/>
      <c r="FNQ13" s="687"/>
      <c r="FNR13" s="687"/>
      <c r="FNS13" s="687"/>
      <c r="FNT13" s="687"/>
      <c r="FNU13" s="687"/>
      <c r="FNV13" s="687"/>
      <c r="FNW13" s="687"/>
      <c r="FNX13" s="687"/>
      <c r="FNY13" s="687"/>
      <c r="FNZ13" s="687"/>
      <c r="FOA13" s="687"/>
      <c r="FOB13" s="687"/>
      <c r="FOC13" s="687"/>
      <c r="FOD13" s="687"/>
      <c r="FOE13" s="687"/>
      <c r="FOF13" s="687"/>
      <c r="FOG13" s="687"/>
      <c r="FOH13" s="687"/>
      <c r="FOI13" s="687"/>
      <c r="FOJ13" s="687"/>
      <c r="FOK13" s="687"/>
      <c r="FOL13" s="687"/>
      <c r="FOM13" s="687"/>
      <c r="FON13" s="687"/>
      <c r="FOO13" s="687"/>
      <c r="FOP13" s="687"/>
      <c r="FOQ13" s="687"/>
      <c r="FOR13" s="687"/>
      <c r="FOS13" s="687"/>
      <c r="FOT13" s="687"/>
      <c r="FOU13" s="687"/>
      <c r="FOV13" s="687"/>
      <c r="FOW13" s="687"/>
      <c r="FOX13" s="687"/>
      <c r="FOY13" s="687"/>
      <c r="FOZ13" s="687"/>
      <c r="FPA13" s="687"/>
      <c r="FPB13" s="687"/>
      <c r="FPC13" s="687"/>
      <c r="FPD13" s="687"/>
      <c r="FPE13" s="687"/>
      <c r="FPF13" s="687"/>
      <c r="FPG13" s="687"/>
      <c r="FPH13" s="687"/>
      <c r="FPI13" s="687"/>
      <c r="FPJ13" s="687"/>
      <c r="FPK13" s="687"/>
      <c r="FPL13" s="687"/>
      <c r="FPM13" s="687"/>
      <c r="FPN13" s="687"/>
      <c r="FPO13" s="687"/>
      <c r="FPP13" s="687"/>
      <c r="FPQ13" s="687"/>
      <c r="FPR13" s="687"/>
      <c r="FPS13" s="687"/>
      <c r="FPT13" s="687"/>
      <c r="FPU13" s="687"/>
      <c r="FPV13" s="687"/>
      <c r="FPW13" s="687"/>
      <c r="FPX13" s="687"/>
      <c r="FPY13" s="687"/>
      <c r="FPZ13" s="687"/>
      <c r="FQA13" s="687"/>
      <c r="FQB13" s="687"/>
      <c r="FQC13" s="687"/>
      <c r="FQD13" s="687"/>
      <c r="FQE13" s="687"/>
      <c r="FQF13" s="687"/>
      <c r="FQG13" s="687"/>
      <c r="FQH13" s="687"/>
      <c r="FQI13" s="687"/>
      <c r="FQJ13" s="687"/>
      <c r="FQK13" s="687"/>
      <c r="FQL13" s="687"/>
      <c r="FQM13" s="687"/>
      <c r="FQN13" s="687"/>
      <c r="FQO13" s="687"/>
      <c r="FQP13" s="687"/>
      <c r="FQQ13" s="687"/>
      <c r="FQR13" s="687"/>
      <c r="FQS13" s="687"/>
      <c r="FQT13" s="687"/>
      <c r="FQU13" s="687"/>
      <c r="FQV13" s="687"/>
      <c r="FQW13" s="687"/>
      <c r="FQX13" s="687"/>
      <c r="FQY13" s="687"/>
      <c r="FQZ13" s="687"/>
      <c r="FRA13" s="687"/>
      <c r="FRB13" s="687"/>
      <c r="FRC13" s="687"/>
      <c r="FRD13" s="687"/>
      <c r="FRE13" s="687"/>
      <c r="FRF13" s="687"/>
      <c r="FRG13" s="687"/>
      <c r="FRH13" s="687"/>
      <c r="FRI13" s="687"/>
      <c r="FRJ13" s="687"/>
      <c r="FRK13" s="687"/>
      <c r="FRL13" s="687"/>
      <c r="FRM13" s="687"/>
      <c r="FRN13" s="687"/>
      <c r="FRO13" s="687"/>
      <c r="FRP13" s="687"/>
      <c r="FRQ13" s="687"/>
      <c r="FRR13" s="687"/>
      <c r="FRS13" s="687"/>
      <c r="FRT13" s="687"/>
      <c r="FRU13" s="687"/>
      <c r="FRV13" s="687"/>
      <c r="FRW13" s="687"/>
      <c r="FRX13" s="687"/>
      <c r="FRY13" s="687"/>
      <c r="FRZ13" s="687"/>
      <c r="FSA13" s="687"/>
      <c r="FSB13" s="687"/>
      <c r="FSC13" s="687"/>
      <c r="FSD13" s="687"/>
      <c r="FSE13" s="687"/>
      <c r="FSF13" s="687"/>
      <c r="FSG13" s="687"/>
      <c r="FSH13" s="687"/>
      <c r="FSI13" s="687"/>
      <c r="FSJ13" s="687"/>
      <c r="FSK13" s="687"/>
      <c r="FSL13" s="687"/>
      <c r="FSM13" s="687"/>
      <c r="FSN13" s="687"/>
      <c r="FSO13" s="687"/>
      <c r="FSP13" s="687"/>
      <c r="FSQ13" s="687"/>
      <c r="FSR13" s="687"/>
      <c r="FSS13" s="687"/>
      <c r="FST13" s="687"/>
      <c r="FSU13" s="687"/>
      <c r="FSV13" s="687"/>
      <c r="FSW13" s="687"/>
      <c r="FSX13" s="687"/>
      <c r="FSY13" s="687"/>
      <c r="FSZ13" s="687"/>
      <c r="FTA13" s="687"/>
      <c r="FTB13" s="687"/>
      <c r="FTC13" s="687"/>
      <c r="FTD13" s="687"/>
      <c r="FTE13" s="687"/>
      <c r="FTF13" s="687"/>
      <c r="FTG13" s="687"/>
      <c r="FTH13" s="687"/>
      <c r="FTI13" s="687"/>
      <c r="FTJ13" s="687"/>
      <c r="FTK13" s="687"/>
      <c r="FTL13" s="687"/>
      <c r="FTM13" s="687"/>
      <c r="FTN13" s="687"/>
      <c r="FTO13" s="687"/>
      <c r="FTP13" s="687"/>
      <c r="FTQ13" s="687"/>
      <c r="FTR13" s="687"/>
      <c r="FTS13" s="687"/>
      <c r="FTT13" s="687"/>
      <c r="FTU13" s="687"/>
      <c r="FTV13" s="687"/>
      <c r="FTW13" s="687"/>
      <c r="FTX13" s="687"/>
      <c r="FTY13" s="687"/>
      <c r="FTZ13" s="687"/>
      <c r="FUA13" s="687"/>
      <c r="FUB13" s="687"/>
      <c r="FUC13" s="687"/>
      <c r="FUD13" s="687"/>
      <c r="FUE13" s="687"/>
      <c r="FUF13" s="687"/>
      <c r="FUG13" s="687"/>
      <c r="FUH13" s="687"/>
      <c r="FUI13" s="687"/>
      <c r="FUJ13" s="687"/>
      <c r="FUK13" s="687"/>
      <c r="FUL13" s="687"/>
      <c r="FUM13" s="687"/>
      <c r="FUN13" s="687"/>
      <c r="FUO13" s="687"/>
      <c r="FUP13" s="687"/>
      <c r="FUQ13" s="687"/>
      <c r="FUR13" s="687"/>
      <c r="FUS13" s="687"/>
      <c r="FUT13" s="687"/>
      <c r="FUU13" s="687"/>
      <c r="FUV13" s="687"/>
      <c r="FUW13" s="687"/>
      <c r="FUX13" s="687"/>
      <c r="FUY13" s="687"/>
      <c r="FUZ13" s="687"/>
      <c r="FVA13" s="687"/>
      <c r="FVB13" s="687"/>
      <c r="FVC13" s="687"/>
      <c r="FVD13" s="687"/>
      <c r="FVE13" s="687"/>
      <c r="FVF13" s="687"/>
      <c r="FVG13" s="687"/>
      <c r="FVH13" s="687"/>
      <c r="FVI13" s="687"/>
      <c r="FVJ13" s="687"/>
      <c r="FVK13" s="687"/>
      <c r="FVL13" s="687"/>
      <c r="FVM13" s="687"/>
      <c r="FVN13" s="687"/>
      <c r="FVO13" s="687"/>
      <c r="FVP13" s="687"/>
      <c r="FVQ13" s="687"/>
      <c r="FVR13" s="687"/>
      <c r="FVS13" s="687"/>
      <c r="FVT13" s="687"/>
      <c r="FVU13" s="687"/>
      <c r="FVV13" s="687"/>
      <c r="FVW13" s="687"/>
      <c r="FVX13" s="687"/>
      <c r="FVY13" s="687"/>
      <c r="FVZ13" s="687"/>
      <c r="FWA13" s="687"/>
      <c r="FWB13" s="687"/>
      <c r="FWC13" s="687"/>
      <c r="FWD13" s="687"/>
      <c r="FWE13" s="687"/>
      <c r="FWF13" s="687"/>
      <c r="FWG13" s="687"/>
      <c r="FWH13" s="687"/>
      <c r="FWI13" s="687"/>
      <c r="FWJ13" s="687"/>
      <c r="FWK13" s="687"/>
      <c r="FWL13" s="687"/>
      <c r="FWM13" s="687"/>
      <c r="FWN13" s="687"/>
      <c r="FWO13" s="687"/>
      <c r="FWP13" s="687"/>
      <c r="FWQ13" s="687"/>
      <c r="FWR13" s="687"/>
      <c r="FWS13" s="687"/>
      <c r="FWT13" s="687"/>
      <c r="FWU13" s="687"/>
      <c r="FWV13" s="687"/>
      <c r="FWW13" s="687"/>
      <c r="FWX13" s="687"/>
      <c r="FWY13" s="687"/>
      <c r="FWZ13" s="687"/>
      <c r="FXA13" s="687"/>
      <c r="FXB13" s="687"/>
      <c r="FXC13" s="687"/>
      <c r="FXD13" s="687"/>
      <c r="FXE13" s="687"/>
      <c r="FXF13" s="687"/>
      <c r="FXG13" s="687"/>
      <c r="FXH13" s="687"/>
      <c r="FXI13" s="687"/>
      <c r="FXJ13" s="687"/>
      <c r="FXK13" s="687"/>
      <c r="FXL13" s="687"/>
      <c r="FXM13" s="687"/>
      <c r="FXN13" s="687"/>
      <c r="FXO13" s="687"/>
      <c r="FXP13" s="687"/>
      <c r="FXQ13" s="687"/>
      <c r="FXR13" s="687"/>
      <c r="FXS13" s="687"/>
      <c r="FXT13" s="687"/>
      <c r="FXU13" s="687"/>
      <c r="FXV13" s="687"/>
      <c r="FXW13" s="687"/>
      <c r="FXX13" s="687"/>
      <c r="FXY13" s="687"/>
      <c r="FXZ13" s="687"/>
      <c r="FYA13" s="687"/>
      <c r="FYB13" s="687"/>
      <c r="FYC13" s="687"/>
      <c r="FYD13" s="687"/>
      <c r="FYE13" s="687"/>
      <c r="FYF13" s="687"/>
      <c r="FYG13" s="687"/>
      <c r="FYH13" s="687"/>
      <c r="FYI13" s="687"/>
      <c r="FYJ13" s="687"/>
      <c r="FYK13" s="687"/>
      <c r="FYL13" s="687"/>
      <c r="FYM13" s="687"/>
      <c r="FYN13" s="687"/>
      <c r="FYO13" s="687"/>
      <c r="FYP13" s="687"/>
      <c r="FYQ13" s="687"/>
      <c r="FYR13" s="687"/>
      <c r="FYS13" s="687"/>
      <c r="FYT13" s="687"/>
      <c r="FYU13" s="687"/>
      <c r="FYV13" s="687"/>
      <c r="FYW13" s="687"/>
      <c r="FYX13" s="687"/>
      <c r="FYY13" s="687"/>
      <c r="FYZ13" s="687"/>
      <c r="FZA13" s="687"/>
      <c r="FZB13" s="687"/>
      <c r="FZC13" s="687"/>
      <c r="FZD13" s="687"/>
      <c r="FZE13" s="687"/>
      <c r="FZF13" s="687"/>
      <c r="FZG13" s="687"/>
      <c r="FZH13" s="687"/>
      <c r="FZI13" s="687"/>
      <c r="FZJ13" s="687"/>
      <c r="FZK13" s="687"/>
      <c r="FZL13" s="687"/>
      <c r="FZM13" s="687"/>
      <c r="FZN13" s="687"/>
      <c r="FZO13" s="687"/>
      <c r="FZP13" s="687"/>
      <c r="FZQ13" s="687"/>
      <c r="FZR13" s="687"/>
      <c r="FZS13" s="687"/>
      <c r="FZT13" s="687"/>
      <c r="FZU13" s="687"/>
      <c r="FZV13" s="687"/>
      <c r="FZW13" s="687"/>
      <c r="FZX13" s="687"/>
      <c r="FZY13" s="687"/>
      <c r="FZZ13" s="687"/>
      <c r="GAA13" s="687"/>
      <c r="GAB13" s="687"/>
      <c r="GAC13" s="687"/>
      <c r="GAD13" s="687"/>
      <c r="GAE13" s="687"/>
      <c r="GAF13" s="687"/>
      <c r="GAG13" s="687"/>
      <c r="GAH13" s="687"/>
      <c r="GAI13" s="687"/>
      <c r="GAJ13" s="687"/>
      <c r="GAK13" s="687"/>
      <c r="GAL13" s="687"/>
      <c r="GAM13" s="687"/>
      <c r="GAN13" s="687"/>
      <c r="GAO13" s="687"/>
      <c r="GAP13" s="687"/>
      <c r="GAQ13" s="687"/>
      <c r="GAR13" s="687"/>
      <c r="GAS13" s="687"/>
      <c r="GAT13" s="687"/>
      <c r="GAU13" s="687"/>
      <c r="GAV13" s="687"/>
      <c r="GAW13" s="687"/>
      <c r="GAX13" s="687"/>
      <c r="GAY13" s="687"/>
      <c r="GAZ13" s="687"/>
      <c r="GBA13" s="687"/>
      <c r="GBB13" s="687"/>
      <c r="GBC13" s="687"/>
      <c r="GBD13" s="687"/>
      <c r="GBE13" s="687"/>
      <c r="GBF13" s="687"/>
      <c r="GBG13" s="687"/>
      <c r="GBH13" s="687"/>
      <c r="GBI13" s="687"/>
      <c r="GBJ13" s="687"/>
      <c r="GBK13" s="687"/>
      <c r="GBL13" s="687"/>
      <c r="GBM13" s="687"/>
      <c r="GBN13" s="687"/>
      <c r="GBO13" s="687"/>
      <c r="GBP13" s="687"/>
      <c r="GBQ13" s="687"/>
      <c r="GBR13" s="687"/>
      <c r="GBS13" s="687"/>
      <c r="GBT13" s="687"/>
      <c r="GBU13" s="687"/>
      <c r="GBV13" s="687"/>
      <c r="GBW13" s="687"/>
      <c r="GBX13" s="687"/>
      <c r="GBY13" s="687"/>
      <c r="GBZ13" s="687"/>
      <c r="GCA13" s="687"/>
      <c r="GCB13" s="687"/>
      <c r="GCC13" s="687"/>
      <c r="GCD13" s="687"/>
      <c r="GCE13" s="687"/>
      <c r="GCF13" s="687"/>
      <c r="GCG13" s="687"/>
      <c r="GCH13" s="687"/>
      <c r="GCI13" s="687"/>
      <c r="GCJ13" s="687"/>
      <c r="GCK13" s="687"/>
      <c r="GCL13" s="687"/>
      <c r="GCM13" s="687"/>
      <c r="GCN13" s="687"/>
      <c r="GCO13" s="687"/>
      <c r="GCP13" s="687"/>
      <c r="GCQ13" s="687"/>
      <c r="GCR13" s="687"/>
      <c r="GCS13" s="687"/>
      <c r="GCT13" s="687"/>
      <c r="GCU13" s="687"/>
      <c r="GCV13" s="687"/>
      <c r="GCW13" s="687"/>
      <c r="GCX13" s="687"/>
      <c r="GCY13" s="687"/>
      <c r="GCZ13" s="687"/>
      <c r="GDA13" s="687"/>
      <c r="GDB13" s="687"/>
      <c r="GDC13" s="687"/>
      <c r="GDD13" s="687"/>
      <c r="GDE13" s="687"/>
      <c r="GDF13" s="687"/>
      <c r="GDG13" s="687"/>
      <c r="GDH13" s="687"/>
      <c r="GDI13" s="687"/>
      <c r="GDJ13" s="687"/>
      <c r="GDK13" s="687"/>
      <c r="GDL13" s="687"/>
      <c r="GDM13" s="687"/>
      <c r="GDN13" s="687"/>
      <c r="GDO13" s="687"/>
      <c r="GDP13" s="687"/>
      <c r="GDQ13" s="687"/>
      <c r="GDR13" s="687"/>
      <c r="GDS13" s="687"/>
      <c r="GDT13" s="687"/>
      <c r="GDU13" s="687"/>
      <c r="GDV13" s="687"/>
      <c r="GDW13" s="687"/>
      <c r="GDX13" s="687"/>
      <c r="GDY13" s="687"/>
      <c r="GDZ13" s="687"/>
      <c r="GEA13" s="687"/>
      <c r="GEB13" s="687"/>
      <c r="GEC13" s="687"/>
      <c r="GED13" s="687"/>
      <c r="GEE13" s="687"/>
      <c r="GEF13" s="687"/>
      <c r="GEG13" s="687"/>
      <c r="GEH13" s="687"/>
      <c r="GEI13" s="687"/>
      <c r="GEJ13" s="687"/>
      <c r="GEK13" s="687"/>
      <c r="GEL13" s="687"/>
      <c r="GEM13" s="687"/>
      <c r="GEN13" s="687"/>
      <c r="GEO13" s="687"/>
      <c r="GEP13" s="687"/>
      <c r="GEQ13" s="687"/>
      <c r="GER13" s="687"/>
      <c r="GES13" s="687"/>
      <c r="GET13" s="687"/>
      <c r="GEU13" s="687"/>
      <c r="GEV13" s="687"/>
      <c r="GEW13" s="687"/>
      <c r="GEX13" s="687"/>
      <c r="GEY13" s="687"/>
      <c r="GEZ13" s="687"/>
      <c r="GFA13" s="687"/>
      <c r="GFB13" s="687"/>
      <c r="GFC13" s="687"/>
      <c r="GFD13" s="687"/>
      <c r="GFE13" s="687"/>
      <c r="GFF13" s="687"/>
      <c r="GFG13" s="687"/>
      <c r="GFH13" s="687"/>
      <c r="GFI13" s="687"/>
      <c r="GFJ13" s="687"/>
      <c r="GFK13" s="687"/>
      <c r="GFL13" s="687"/>
      <c r="GFM13" s="687"/>
      <c r="GFN13" s="687"/>
      <c r="GFO13" s="687"/>
      <c r="GFP13" s="687"/>
      <c r="GFQ13" s="687"/>
      <c r="GFR13" s="687"/>
      <c r="GFS13" s="687"/>
      <c r="GFT13" s="687"/>
      <c r="GFU13" s="687"/>
      <c r="GFV13" s="687"/>
      <c r="GFW13" s="687"/>
      <c r="GFX13" s="687"/>
      <c r="GFY13" s="687"/>
      <c r="GFZ13" s="687"/>
      <c r="GGA13" s="687"/>
      <c r="GGB13" s="687"/>
      <c r="GGC13" s="687"/>
      <c r="GGD13" s="687"/>
      <c r="GGE13" s="687"/>
      <c r="GGF13" s="687"/>
      <c r="GGG13" s="687"/>
      <c r="GGH13" s="687"/>
      <c r="GGI13" s="687"/>
      <c r="GGJ13" s="687"/>
      <c r="GGK13" s="687"/>
      <c r="GGL13" s="687"/>
      <c r="GGM13" s="687"/>
      <c r="GGN13" s="687"/>
      <c r="GGO13" s="687"/>
      <c r="GGP13" s="687"/>
      <c r="GGQ13" s="687"/>
      <c r="GGR13" s="687"/>
      <c r="GGS13" s="687"/>
      <c r="GGT13" s="687"/>
      <c r="GGU13" s="687"/>
      <c r="GGV13" s="687"/>
      <c r="GGW13" s="687"/>
      <c r="GGX13" s="687"/>
      <c r="GGY13" s="687"/>
      <c r="GGZ13" s="687"/>
      <c r="GHA13" s="687"/>
      <c r="GHB13" s="687"/>
      <c r="GHC13" s="687"/>
      <c r="GHD13" s="687"/>
      <c r="GHE13" s="687"/>
      <c r="GHF13" s="687"/>
      <c r="GHG13" s="687"/>
      <c r="GHH13" s="687"/>
      <c r="GHI13" s="687"/>
      <c r="GHJ13" s="687"/>
      <c r="GHK13" s="687"/>
      <c r="GHL13" s="687"/>
      <c r="GHM13" s="687"/>
      <c r="GHN13" s="687"/>
      <c r="GHO13" s="687"/>
      <c r="GHP13" s="687"/>
      <c r="GHQ13" s="687"/>
      <c r="GHR13" s="687"/>
      <c r="GHS13" s="687"/>
      <c r="GHT13" s="687"/>
      <c r="GHU13" s="687"/>
      <c r="GHV13" s="687"/>
      <c r="GHW13" s="687"/>
      <c r="GHX13" s="687"/>
      <c r="GHY13" s="687"/>
      <c r="GHZ13" s="687"/>
      <c r="GIA13" s="687"/>
      <c r="GIB13" s="687"/>
      <c r="GIC13" s="687"/>
      <c r="GID13" s="687"/>
      <c r="GIE13" s="687"/>
      <c r="GIF13" s="687"/>
      <c r="GIG13" s="687"/>
      <c r="GIH13" s="687"/>
      <c r="GII13" s="687"/>
      <c r="GIJ13" s="687"/>
      <c r="GIK13" s="687"/>
      <c r="GIL13" s="687"/>
      <c r="GIM13" s="687"/>
      <c r="GIN13" s="687"/>
      <c r="GIO13" s="687"/>
      <c r="GIP13" s="687"/>
      <c r="GIQ13" s="687"/>
      <c r="GIR13" s="687"/>
      <c r="GIS13" s="687"/>
      <c r="GIT13" s="687"/>
      <c r="GIU13" s="687"/>
      <c r="GIV13" s="687"/>
      <c r="GIW13" s="687"/>
      <c r="GIX13" s="687"/>
      <c r="GIY13" s="687"/>
      <c r="GIZ13" s="687"/>
      <c r="GJA13" s="687"/>
      <c r="GJB13" s="687"/>
      <c r="GJC13" s="687"/>
      <c r="GJD13" s="687"/>
      <c r="GJE13" s="687"/>
      <c r="GJF13" s="687"/>
      <c r="GJG13" s="687"/>
      <c r="GJH13" s="687"/>
      <c r="GJI13" s="687"/>
      <c r="GJJ13" s="687"/>
      <c r="GJK13" s="687"/>
      <c r="GJL13" s="687"/>
      <c r="GJM13" s="687"/>
      <c r="GJN13" s="687"/>
      <c r="GJO13" s="687"/>
      <c r="GJP13" s="687"/>
      <c r="GJQ13" s="687"/>
      <c r="GJR13" s="687"/>
      <c r="GJS13" s="687"/>
      <c r="GJT13" s="687"/>
      <c r="GJU13" s="687"/>
      <c r="GJV13" s="687"/>
      <c r="GJW13" s="687"/>
      <c r="GJX13" s="687"/>
      <c r="GJY13" s="687"/>
      <c r="GJZ13" s="687"/>
      <c r="GKA13" s="687"/>
      <c r="GKB13" s="687"/>
      <c r="GKC13" s="687"/>
      <c r="GKD13" s="687"/>
      <c r="GKE13" s="687"/>
      <c r="GKF13" s="687"/>
      <c r="GKG13" s="687"/>
      <c r="GKH13" s="687"/>
      <c r="GKI13" s="687"/>
      <c r="GKJ13" s="687"/>
      <c r="GKK13" s="687"/>
      <c r="GKL13" s="687"/>
      <c r="GKM13" s="687"/>
      <c r="GKN13" s="687"/>
      <c r="GKO13" s="687"/>
      <c r="GKP13" s="687"/>
      <c r="GKQ13" s="687"/>
      <c r="GKR13" s="687"/>
      <c r="GKS13" s="687"/>
      <c r="GKT13" s="687"/>
      <c r="GKU13" s="687"/>
      <c r="GKV13" s="687"/>
      <c r="GKW13" s="687"/>
      <c r="GKX13" s="687"/>
      <c r="GKY13" s="687"/>
      <c r="GKZ13" s="687"/>
      <c r="GLA13" s="687"/>
      <c r="GLB13" s="687"/>
      <c r="GLC13" s="687"/>
      <c r="GLD13" s="687"/>
      <c r="GLE13" s="687"/>
      <c r="GLF13" s="687"/>
      <c r="GLG13" s="687"/>
      <c r="GLH13" s="687"/>
      <c r="GLI13" s="687"/>
      <c r="GLJ13" s="687"/>
      <c r="GLK13" s="687"/>
      <c r="GLL13" s="687"/>
      <c r="GLM13" s="687"/>
      <c r="GLN13" s="687"/>
      <c r="GLO13" s="687"/>
      <c r="GLP13" s="687"/>
      <c r="GLQ13" s="687"/>
      <c r="GLR13" s="687"/>
      <c r="GLS13" s="687"/>
      <c r="GLT13" s="687"/>
      <c r="GLU13" s="687"/>
      <c r="GLV13" s="687"/>
      <c r="GLW13" s="687"/>
      <c r="GLX13" s="687"/>
      <c r="GLY13" s="687"/>
      <c r="GLZ13" s="687"/>
      <c r="GMA13" s="687"/>
      <c r="GMB13" s="687"/>
      <c r="GMC13" s="687"/>
      <c r="GMD13" s="687"/>
      <c r="GME13" s="687"/>
      <c r="GMF13" s="687"/>
      <c r="GMG13" s="687"/>
      <c r="GMH13" s="687"/>
      <c r="GMI13" s="687"/>
      <c r="GMJ13" s="687"/>
      <c r="GMK13" s="687"/>
      <c r="GML13" s="687"/>
      <c r="GMM13" s="687"/>
      <c r="GMN13" s="687"/>
      <c r="GMO13" s="687"/>
      <c r="GMP13" s="687"/>
      <c r="GMQ13" s="687"/>
      <c r="GMR13" s="687"/>
      <c r="GMS13" s="687"/>
      <c r="GMT13" s="687"/>
      <c r="GMU13" s="687"/>
      <c r="GMV13" s="687"/>
      <c r="GMW13" s="687"/>
      <c r="GMX13" s="687"/>
      <c r="GMY13" s="687"/>
      <c r="GMZ13" s="687"/>
      <c r="GNA13" s="687"/>
      <c r="GNB13" s="687"/>
      <c r="GNC13" s="687"/>
      <c r="GND13" s="687"/>
      <c r="GNE13" s="687"/>
      <c r="GNF13" s="687"/>
      <c r="GNG13" s="687"/>
      <c r="GNH13" s="687"/>
      <c r="GNI13" s="687"/>
      <c r="GNJ13" s="687"/>
      <c r="GNK13" s="687"/>
      <c r="GNL13" s="687"/>
      <c r="GNM13" s="687"/>
      <c r="GNN13" s="687"/>
      <c r="GNO13" s="687"/>
      <c r="GNP13" s="687"/>
      <c r="GNQ13" s="687"/>
      <c r="GNR13" s="687"/>
      <c r="GNS13" s="687"/>
      <c r="GNT13" s="687"/>
      <c r="GNU13" s="687"/>
      <c r="GNV13" s="687"/>
      <c r="GNW13" s="687"/>
      <c r="GNX13" s="687"/>
      <c r="GNY13" s="687"/>
      <c r="GNZ13" s="687"/>
      <c r="GOA13" s="687"/>
      <c r="GOB13" s="687"/>
      <c r="GOC13" s="687"/>
      <c r="GOD13" s="687"/>
      <c r="GOE13" s="687"/>
      <c r="GOF13" s="687"/>
      <c r="GOG13" s="687"/>
      <c r="GOH13" s="687"/>
      <c r="GOI13" s="687"/>
      <c r="GOJ13" s="687"/>
      <c r="GOK13" s="687"/>
      <c r="GOL13" s="687"/>
      <c r="GOM13" s="687"/>
      <c r="GON13" s="687"/>
      <c r="GOO13" s="687"/>
      <c r="GOP13" s="687"/>
      <c r="GOQ13" s="687"/>
      <c r="GOR13" s="687"/>
      <c r="GOS13" s="687"/>
      <c r="GOT13" s="687"/>
      <c r="GOU13" s="687"/>
      <c r="GOV13" s="687"/>
      <c r="GOW13" s="687"/>
      <c r="GOX13" s="687"/>
      <c r="GOY13" s="687"/>
      <c r="GOZ13" s="687"/>
      <c r="GPA13" s="687"/>
      <c r="GPB13" s="687"/>
      <c r="GPC13" s="687"/>
      <c r="GPD13" s="687"/>
      <c r="GPE13" s="687"/>
      <c r="GPF13" s="687"/>
      <c r="GPG13" s="687"/>
      <c r="GPH13" s="687"/>
      <c r="GPI13" s="687"/>
      <c r="GPJ13" s="687"/>
      <c r="GPK13" s="687"/>
      <c r="GPL13" s="687"/>
      <c r="GPM13" s="687"/>
      <c r="GPN13" s="687"/>
      <c r="GPO13" s="687"/>
      <c r="GPP13" s="687"/>
      <c r="GPQ13" s="687"/>
      <c r="GPR13" s="687"/>
      <c r="GPS13" s="687"/>
      <c r="GPT13" s="687"/>
      <c r="GPU13" s="687"/>
      <c r="GPV13" s="687"/>
      <c r="GPW13" s="687"/>
      <c r="GPX13" s="687"/>
      <c r="GPY13" s="687"/>
      <c r="GPZ13" s="687"/>
      <c r="GQA13" s="687"/>
      <c r="GQB13" s="687"/>
      <c r="GQC13" s="687"/>
      <c r="GQD13" s="687"/>
      <c r="GQE13" s="687"/>
      <c r="GQF13" s="687"/>
      <c r="GQG13" s="687"/>
      <c r="GQH13" s="687"/>
      <c r="GQI13" s="687"/>
      <c r="GQJ13" s="687"/>
      <c r="GQK13" s="687"/>
      <c r="GQL13" s="687"/>
      <c r="GQM13" s="687"/>
      <c r="GQN13" s="687"/>
      <c r="GQO13" s="687"/>
      <c r="GQP13" s="687"/>
      <c r="GQQ13" s="687"/>
      <c r="GQR13" s="687"/>
      <c r="GQS13" s="687"/>
      <c r="GQT13" s="687"/>
      <c r="GQU13" s="687"/>
      <c r="GQV13" s="687"/>
      <c r="GQW13" s="687"/>
      <c r="GQX13" s="687"/>
      <c r="GQY13" s="687"/>
      <c r="GQZ13" s="687"/>
      <c r="GRA13" s="687"/>
      <c r="GRB13" s="687"/>
      <c r="GRC13" s="687"/>
      <c r="GRD13" s="687"/>
      <c r="GRE13" s="687"/>
      <c r="GRF13" s="687"/>
      <c r="GRG13" s="687"/>
      <c r="GRH13" s="687"/>
      <c r="GRI13" s="687"/>
      <c r="GRJ13" s="687"/>
      <c r="GRK13" s="687"/>
      <c r="GRL13" s="687"/>
      <c r="GRM13" s="687"/>
      <c r="GRN13" s="687"/>
      <c r="GRO13" s="687"/>
      <c r="GRP13" s="687"/>
      <c r="GRQ13" s="687"/>
      <c r="GRR13" s="687"/>
      <c r="GRS13" s="687"/>
      <c r="GRT13" s="687"/>
      <c r="GRU13" s="687"/>
      <c r="GRV13" s="687"/>
      <c r="GRW13" s="687"/>
      <c r="GRX13" s="687"/>
      <c r="GRY13" s="687"/>
      <c r="GRZ13" s="687"/>
      <c r="GSA13" s="687"/>
      <c r="GSB13" s="687"/>
      <c r="GSC13" s="687"/>
      <c r="GSD13" s="687"/>
      <c r="GSE13" s="687"/>
      <c r="GSF13" s="687"/>
      <c r="GSG13" s="687"/>
      <c r="GSH13" s="687"/>
      <c r="GSI13" s="687"/>
      <c r="GSJ13" s="687"/>
      <c r="GSK13" s="687"/>
      <c r="GSL13" s="687"/>
      <c r="GSM13" s="687"/>
      <c r="GSN13" s="687"/>
      <c r="GSO13" s="687"/>
      <c r="GSP13" s="687"/>
      <c r="GSQ13" s="687"/>
      <c r="GSR13" s="687"/>
      <c r="GSS13" s="687"/>
      <c r="GST13" s="687"/>
      <c r="GSU13" s="687"/>
      <c r="GSV13" s="687"/>
      <c r="GSW13" s="687"/>
      <c r="GSX13" s="687"/>
      <c r="GSY13" s="687"/>
      <c r="GSZ13" s="687"/>
      <c r="GTA13" s="687"/>
      <c r="GTB13" s="687"/>
      <c r="GTC13" s="687"/>
      <c r="GTD13" s="687"/>
      <c r="GTE13" s="687"/>
      <c r="GTF13" s="687"/>
      <c r="GTG13" s="687"/>
      <c r="GTH13" s="687"/>
      <c r="GTI13" s="687"/>
      <c r="GTJ13" s="687"/>
      <c r="GTK13" s="687"/>
      <c r="GTL13" s="687"/>
      <c r="GTM13" s="687"/>
      <c r="GTN13" s="687"/>
      <c r="GTO13" s="687"/>
      <c r="GTP13" s="687"/>
      <c r="GTQ13" s="687"/>
      <c r="GTR13" s="687"/>
      <c r="GTS13" s="687"/>
      <c r="GTT13" s="687"/>
      <c r="GTU13" s="687"/>
      <c r="GTV13" s="687"/>
      <c r="GTW13" s="687"/>
      <c r="GTX13" s="687"/>
      <c r="GTY13" s="687"/>
      <c r="GTZ13" s="687"/>
      <c r="GUA13" s="687"/>
      <c r="GUB13" s="687"/>
      <c r="GUC13" s="687"/>
      <c r="GUD13" s="687"/>
      <c r="GUE13" s="687"/>
      <c r="GUF13" s="687"/>
      <c r="GUG13" s="687"/>
      <c r="GUH13" s="687"/>
      <c r="GUI13" s="687"/>
      <c r="GUJ13" s="687"/>
      <c r="GUK13" s="687"/>
      <c r="GUL13" s="687"/>
      <c r="GUM13" s="687"/>
      <c r="GUN13" s="687"/>
      <c r="GUO13" s="687"/>
      <c r="GUP13" s="687"/>
      <c r="GUQ13" s="687"/>
      <c r="GUR13" s="687"/>
      <c r="GUS13" s="687"/>
      <c r="GUT13" s="687"/>
      <c r="GUU13" s="687"/>
      <c r="GUV13" s="687"/>
      <c r="GUW13" s="687"/>
      <c r="GUX13" s="687"/>
      <c r="GUY13" s="687"/>
      <c r="GUZ13" s="687"/>
      <c r="GVA13" s="687"/>
      <c r="GVB13" s="687"/>
      <c r="GVC13" s="687"/>
      <c r="GVD13" s="687"/>
      <c r="GVE13" s="687"/>
      <c r="GVF13" s="687"/>
      <c r="GVG13" s="687"/>
      <c r="GVH13" s="687"/>
      <c r="GVI13" s="687"/>
      <c r="GVJ13" s="687"/>
      <c r="GVK13" s="687"/>
      <c r="GVL13" s="687"/>
      <c r="GVM13" s="687"/>
      <c r="GVN13" s="687"/>
      <c r="GVO13" s="687"/>
      <c r="GVP13" s="687"/>
      <c r="GVQ13" s="687"/>
      <c r="GVR13" s="687"/>
      <c r="GVS13" s="687"/>
      <c r="GVT13" s="687"/>
      <c r="GVU13" s="687"/>
      <c r="GVV13" s="687"/>
      <c r="GVW13" s="687"/>
      <c r="GVX13" s="687"/>
      <c r="GVY13" s="687"/>
      <c r="GVZ13" s="687"/>
      <c r="GWA13" s="687"/>
      <c r="GWB13" s="687"/>
      <c r="GWC13" s="687"/>
      <c r="GWD13" s="687"/>
      <c r="GWE13" s="687"/>
      <c r="GWF13" s="687"/>
      <c r="GWG13" s="687"/>
      <c r="GWH13" s="687"/>
      <c r="GWI13" s="687"/>
      <c r="GWJ13" s="687"/>
      <c r="GWK13" s="687"/>
      <c r="GWL13" s="687"/>
      <c r="GWM13" s="687"/>
      <c r="GWN13" s="687"/>
      <c r="GWO13" s="687"/>
      <c r="GWP13" s="687"/>
      <c r="GWQ13" s="687"/>
      <c r="GWR13" s="687"/>
      <c r="GWS13" s="687"/>
      <c r="GWT13" s="687"/>
      <c r="GWU13" s="687"/>
      <c r="GWV13" s="687"/>
      <c r="GWW13" s="687"/>
      <c r="GWX13" s="687"/>
      <c r="GWY13" s="687"/>
      <c r="GWZ13" s="687"/>
      <c r="GXA13" s="687"/>
      <c r="GXB13" s="687"/>
      <c r="GXC13" s="687"/>
      <c r="GXD13" s="687"/>
      <c r="GXE13" s="687"/>
      <c r="GXF13" s="687"/>
      <c r="GXG13" s="687"/>
      <c r="GXH13" s="687"/>
      <c r="GXI13" s="687"/>
      <c r="GXJ13" s="687"/>
      <c r="GXK13" s="687"/>
      <c r="GXL13" s="687"/>
      <c r="GXM13" s="687"/>
      <c r="GXN13" s="687"/>
      <c r="GXO13" s="687"/>
      <c r="GXP13" s="687"/>
      <c r="GXQ13" s="687"/>
      <c r="GXR13" s="687"/>
      <c r="GXS13" s="687"/>
      <c r="GXT13" s="687"/>
      <c r="GXU13" s="687"/>
      <c r="GXV13" s="687"/>
      <c r="GXW13" s="687"/>
      <c r="GXX13" s="687"/>
      <c r="GXY13" s="687"/>
      <c r="GXZ13" s="687"/>
      <c r="GYA13" s="687"/>
      <c r="GYB13" s="687"/>
      <c r="GYC13" s="687"/>
      <c r="GYD13" s="687"/>
      <c r="GYE13" s="687"/>
      <c r="GYF13" s="687"/>
      <c r="GYG13" s="687"/>
      <c r="GYH13" s="687"/>
      <c r="GYI13" s="687"/>
      <c r="GYJ13" s="687"/>
      <c r="GYK13" s="687"/>
      <c r="GYL13" s="687"/>
      <c r="GYM13" s="687"/>
      <c r="GYN13" s="687"/>
      <c r="GYO13" s="687"/>
      <c r="GYP13" s="687"/>
      <c r="GYQ13" s="687"/>
      <c r="GYR13" s="687"/>
      <c r="GYS13" s="687"/>
      <c r="GYT13" s="687"/>
      <c r="GYU13" s="687"/>
      <c r="GYV13" s="687"/>
      <c r="GYW13" s="687"/>
      <c r="GYX13" s="687"/>
      <c r="GYY13" s="687"/>
      <c r="GYZ13" s="687"/>
      <c r="GZA13" s="687"/>
      <c r="GZB13" s="687"/>
      <c r="GZC13" s="687"/>
      <c r="GZD13" s="687"/>
      <c r="GZE13" s="687"/>
      <c r="GZF13" s="687"/>
      <c r="GZG13" s="687"/>
      <c r="GZH13" s="687"/>
      <c r="GZI13" s="687"/>
      <c r="GZJ13" s="687"/>
      <c r="GZK13" s="687"/>
      <c r="GZL13" s="687"/>
      <c r="GZM13" s="687"/>
      <c r="GZN13" s="687"/>
      <c r="GZO13" s="687"/>
      <c r="GZP13" s="687"/>
      <c r="GZQ13" s="687"/>
      <c r="GZR13" s="687"/>
      <c r="GZS13" s="687"/>
      <c r="GZT13" s="687"/>
      <c r="GZU13" s="687"/>
      <c r="GZV13" s="687"/>
      <c r="GZW13" s="687"/>
      <c r="GZX13" s="687"/>
      <c r="GZY13" s="687"/>
      <c r="GZZ13" s="687"/>
      <c r="HAA13" s="687"/>
      <c r="HAB13" s="687"/>
      <c r="HAC13" s="687"/>
      <c r="HAD13" s="687"/>
      <c r="HAE13" s="687"/>
      <c r="HAF13" s="687"/>
      <c r="HAG13" s="687"/>
      <c r="HAH13" s="687"/>
      <c r="HAI13" s="687"/>
      <c r="HAJ13" s="687"/>
      <c r="HAK13" s="687"/>
      <c r="HAL13" s="687"/>
      <c r="HAM13" s="687"/>
      <c r="HAN13" s="687"/>
      <c r="HAO13" s="687"/>
      <c r="HAP13" s="687"/>
      <c r="HAQ13" s="687"/>
      <c r="HAR13" s="687"/>
      <c r="HAS13" s="687"/>
      <c r="HAT13" s="687"/>
      <c r="HAU13" s="687"/>
      <c r="HAV13" s="687"/>
      <c r="HAW13" s="687"/>
      <c r="HAX13" s="687"/>
      <c r="HAY13" s="687"/>
      <c r="HAZ13" s="687"/>
      <c r="HBA13" s="687"/>
      <c r="HBB13" s="687"/>
      <c r="HBC13" s="687"/>
      <c r="HBD13" s="687"/>
      <c r="HBE13" s="687"/>
      <c r="HBF13" s="687"/>
      <c r="HBG13" s="687"/>
      <c r="HBH13" s="687"/>
      <c r="HBI13" s="687"/>
      <c r="HBJ13" s="687"/>
      <c r="HBK13" s="687"/>
      <c r="HBL13" s="687"/>
      <c r="HBM13" s="687"/>
      <c r="HBN13" s="687"/>
      <c r="HBO13" s="687"/>
      <c r="HBP13" s="687"/>
      <c r="HBQ13" s="687"/>
      <c r="HBR13" s="687"/>
      <c r="HBS13" s="687"/>
      <c r="HBT13" s="687"/>
      <c r="HBU13" s="687"/>
      <c r="HBV13" s="687"/>
      <c r="HBW13" s="687"/>
      <c r="HBX13" s="687"/>
      <c r="HBY13" s="687"/>
      <c r="HBZ13" s="687"/>
      <c r="HCA13" s="687"/>
      <c r="HCB13" s="687"/>
      <c r="HCC13" s="687"/>
      <c r="HCD13" s="687"/>
      <c r="HCE13" s="687"/>
      <c r="HCF13" s="687"/>
      <c r="HCG13" s="687"/>
      <c r="HCH13" s="687"/>
      <c r="HCI13" s="687"/>
      <c r="HCJ13" s="687"/>
      <c r="HCK13" s="687"/>
      <c r="HCL13" s="687"/>
      <c r="HCM13" s="687"/>
      <c r="HCN13" s="687"/>
      <c r="HCO13" s="687"/>
      <c r="HCP13" s="687"/>
      <c r="HCQ13" s="687"/>
      <c r="HCR13" s="687"/>
      <c r="HCS13" s="687"/>
      <c r="HCT13" s="687"/>
      <c r="HCU13" s="687"/>
      <c r="HCV13" s="687"/>
      <c r="HCW13" s="687"/>
      <c r="HCX13" s="687"/>
      <c r="HCY13" s="687"/>
      <c r="HCZ13" s="687"/>
      <c r="HDA13" s="687"/>
      <c r="HDB13" s="687"/>
      <c r="HDC13" s="687"/>
      <c r="HDD13" s="687"/>
      <c r="HDE13" s="687"/>
      <c r="HDF13" s="687"/>
      <c r="HDG13" s="687"/>
      <c r="HDH13" s="687"/>
      <c r="HDI13" s="687"/>
      <c r="HDJ13" s="687"/>
      <c r="HDK13" s="687"/>
      <c r="HDL13" s="687"/>
      <c r="HDM13" s="687"/>
      <c r="HDN13" s="687"/>
      <c r="HDO13" s="687"/>
      <c r="HDP13" s="687"/>
      <c r="HDQ13" s="687"/>
      <c r="HDR13" s="687"/>
      <c r="HDS13" s="687"/>
      <c r="HDT13" s="687"/>
      <c r="HDU13" s="687"/>
      <c r="HDV13" s="687"/>
      <c r="HDW13" s="687"/>
      <c r="HDX13" s="687"/>
      <c r="HDY13" s="687"/>
      <c r="HDZ13" s="687"/>
      <c r="HEA13" s="687"/>
      <c r="HEB13" s="687"/>
      <c r="HEC13" s="687"/>
      <c r="HED13" s="687"/>
      <c r="HEE13" s="687"/>
      <c r="HEF13" s="687"/>
      <c r="HEG13" s="687"/>
      <c r="HEH13" s="687"/>
      <c r="HEI13" s="687"/>
      <c r="HEJ13" s="687"/>
      <c r="HEK13" s="687"/>
      <c r="HEL13" s="687"/>
      <c r="HEM13" s="687"/>
      <c r="HEN13" s="687"/>
      <c r="HEO13" s="687"/>
      <c r="HEP13" s="687"/>
      <c r="HEQ13" s="687"/>
      <c r="HER13" s="687"/>
      <c r="HES13" s="687"/>
      <c r="HET13" s="687"/>
      <c r="HEU13" s="687"/>
      <c r="HEV13" s="687"/>
      <c r="HEW13" s="687"/>
      <c r="HEX13" s="687"/>
      <c r="HEY13" s="687"/>
      <c r="HEZ13" s="687"/>
      <c r="HFA13" s="687"/>
      <c r="HFB13" s="687"/>
      <c r="HFC13" s="687"/>
      <c r="HFD13" s="687"/>
      <c r="HFE13" s="687"/>
      <c r="HFF13" s="687"/>
      <c r="HFG13" s="687"/>
      <c r="HFH13" s="687"/>
      <c r="HFI13" s="687"/>
      <c r="HFJ13" s="687"/>
      <c r="HFK13" s="687"/>
      <c r="HFL13" s="687"/>
      <c r="HFM13" s="687"/>
      <c r="HFN13" s="687"/>
      <c r="HFO13" s="687"/>
      <c r="HFP13" s="687"/>
      <c r="HFQ13" s="687"/>
      <c r="HFR13" s="687"/>
      <c r="HFS13" s="687"/>
      <c r="HFT13" s="687"/>
      <c r="HFU13" s="687"/>
      <c r="HFV13" s="687"/>
      <c r="HFW13" s="687"/>
      <c r="HFX13" s="687"/>
      <c r="HFY13" s="687"/>
      <c r="HFZ13" s="687"/>
      <c r="HGA13" s="687"/>
      <c r="HGB13" s="687"/>
      <c r="HGC13" s="687"/>
      <c r="HGD13" s="687"/>
      <c r="HGE13" s="687"/>
      <c r="HGF13" s="687"/>
      <c r="HGG13" s="687"/>
      <c r="HGH13" s="687"/>
      <c r="HGI13" s="687"/>
      <c r="HGJ13" s="687"/>
      <c r="HGK13" s="687"/>
      <c r="HGL13" s="687"/>
      <c r="HGM13" s="687"/>
      <c r="HGN13" s="687"/>
      <c r="HGO13" s="687"/>
      <c r="HGP13" s="687"/>
      <c r="HGQ13" s="687"/>
      <c r="HGR13" s="687"/>
      <c r="HGS13" s="687"/>
      <c r="HGT13" s="687"/>
      <c r="HGU13" s="687"/>
      <c r="HGV13" s="687"/>
      <c r="HGW13" s="687"/>
      <c r="HGX13" s="687"/>
      <c r="HGY13" s="687"/>
      <c r="HGZ13" s="687"/>
      <c r="HHA13" s="687"/>
      <c r="HHB13" s="687"/>
      <c r="HHC13" s="687"/>
      <c r="HHD13" s="687"/>
      <c r="HHE13" s="687"/>
      <c r="HHF13" s="687"/>
      <c r="HHG13" s="687"/>
      <c r="HHH13" s="687"/>
      <c r="HHI13" s="687"/>
      <c r="HHJ13" s="687"/>
      <c r="HHK13" s="687"/>
      <c r="HHL13" s="687"/>
      <c r="HHM13" s="687"/>
      <c r="HHN13" s="687"/>
      <c r="HHO13" s="687"/>
      <c r="HHP13" s="687"/>
      <c r="HHQ13" s="687"/>
      <c r="HHR13" s="687"/>
      <c r="HHS13" s="687"/>
      <c r="HHT13" s="687"/>
      <c r="HHU13" s="687"/>
      <c r="HHV13" s="687"/>
      <c r="HHW13" s="687"/>
      <c r="HHX13" s="687"/>
      <c r="HHY13" s="687"/>
      <c r="HHZ13" s="687"/>
      <c r="HIA13" s="687"/>
      <c r="HIB13" s="687"/>
      <c r="HIC13" s="687"/>
      <c r="HID13" s="687"/>
      <c r="HIE13" s="687"/>
      <c r="HIF13" s="687"/>
      <c r="HIG13" s="687"/>
      <c r="HIH13" s="687"/>
      <c r="HII13" s="687"/>
      <c r="HIJ13" s="687"/>
      <c r="HIK13" s="687"/>
      <c r="HIL13" s="687"/>
      <c r="HIM13" s="687"/>
      <c r="HIN13" s="687"/>
      <c r="HIO13" s="687"/>
      <c r="HIP13" s="687"/>
      <c r="HIQ13" s="687"/>
      <c r="HIR13" s="687"/>
      <c r="HIS13" s="687"/>
      <c r="HIT13" s="687"/>
      <c r="HIU13" s="687"/>
      <c r="HIV13" s="687"/>
      <c r="HIW13" s="687"/>
      <c r="HIX13" s="687"/>
      <c r="HIY13" s="687"/>
      <c r="HIZ13" s="687"/>
      <c r="HJA13" s="687"/>
      <c r="HJB13" s="687"/>
      <c r="HJC13" s="687"/>
      <c r="HJD13" s="687"/>
      <c r="HJE13" s="687"/>
      <c r="HJF13" s="687"/>
      <c r="HJG13" s="687"/>
      <c r="HJH13" s="687"/>
      <c r="HJI13" s="687"/>
      <c r="HJJ13" s="687"/>
      <c r="HJK13" s="687"/>
      <c r="HJL13" s="687"/>
      <c r="HJM13" s="687"/>
      <c r="HJN13" s="687"/>
      <c r="HJO13" s="687"/>
      <c r="HJP13" s="687"/>
      <c r="HJQ13" s="687"/>
      <c r="HJR13" s="687"/>
      <c r="HJS13" s="687"/>
      <c r="HJT13" s="687"/>
      <c r="HJU13" s="687"/>
      <c r="HJV13" s="687"/>
      <c r="HJW13" s="687"/>
      <c r="HJX13" s="687"/>
      <c r="HJY13" s="687"/>
      <c r="HJZ13" s="687"/>
      <c r="HKA13" s="687"/>
      <c r="HKB13" s="687"/>
      <c r="HKC13" s="687"/>
      <c r="HKD13" s="687"/>
      <c r="HKE13" s="687"/>
      <c r="HKF13" s="687"/>
      <c r="HKG13" s="687"/>
      <c r="HKH13" s="687"/>
      <c r="HKI13" s="687"/>
      <c r="HKJ13" s="687"/>
      <c r="HKK13" s="687"/>
      <c r="HKL13" s="687"/>
      <c r="HKM13" s="687"/>
      <c r="HKN13" s="687"/>
      <c r="HKO13" s="687"/>
      <c r="HKP13" s="687"/>
      <c r="HKQ13" s="687"/>
      <c r="HKR13" s="687"/>
      <c r="HKS13" s="687"/>
      <c r="HKT13" s="687"/>
      <c r="HKU13" s="687"/>
      <c r="HKV13" s="687"/>
      <c r="HKW13" s="687"/>
      <c r="HKX13" s="687"/>
      <c r="HKY13" s="687"/>
      <c r="HKZ13" s="687"/>
      <c r="HLA13" s="687"/>
      <c r="HLB13" s="687"/>
      <c r="HLC13" s="687"/>
      <c r="HLD13" s="687"/>
      <c r="HLE13" s="687"/>
      <c r="HLF13" s="687"/>
      <c r="HLG13" s="687"/>
      <c r="HLH13" s="687"/>
      <c r="HLI13" s="687"/>
      <c r="HLJ13" s="687"/>
      <c r="HLK13" s="687"/>
      <c r="HLL13" s="687"/>
      <c r="HLM13" s="687"/>
      <c r="HLN13" s="687"/>
      <c r="HLO13" s="687"/>
      <c r="HLP13" s="687"/>
      <c r="HLQ13" s="687"/>
      <c r="HLR13" s="687"/>
      <c r="HLS13" s="687"/>
      <c r="HLT13" s="687"/>
      <c r="HLU13" s="687"/>
      <c r="HLV13" s="687"/>
      <c r="HLW13" s="687"/>
      <c r="HLX13" s="687"/>
      <c r="HLY13" s="687"/>
      <c r="HLZ13" s="687"/>
      <c r="HMA13" s="687"/>
      <c r="HMB13" s="687"/>
      <c r="HMC13" s="687"/>
      <c r="HMD13" s="687"/>
      <c r="HME13" s="687"/>
      <c r="HMF13" s="687"/>
      <c r="HMG13" s="687"/>
      <c r="HMH13" s="687"/>
      <c r="HMI13" s="687"/>
      <c r="HMJ13" s="687"/>
      <c r="HMK13" s="687"/>
      <c r="HML13" s="687"/>
      <c r="HMM13" s="687"/>
      <c r="HMN13" s="687"/>
      <c r="HMO13" s="687"/>
      <c r="HMP13" s="687"/>
      <c r="HMQ13" s="687"/>
      <c r="HMR13" s="687"/>
      <c r="HMS13" s="687"/>
      <c r="HMT13" s="687"/>
      <c r="HMU13" s="687"/>
      <c r="HMV13" s="687"/>
      <c r="HMW13" s="687"/>
      <c r="HMX13" s="687"/>
      <c r="HMY13" s="687"/>
      <c r="HMZ13" s="687"/>
      <c r="HNA13" s="687"/>
      <c r="HNB13" s="687"/>
      <c r="HNC13" s="687"/>
      <c r="HND13" s="687"/>
      <c r="HNE13" s="687"/>
      <c r="HNF13" s="687"/>
      <c r="HNG13" s="687"/>
      <c r="HNH13" s="687"/>
      <c r="HNI13" s="687"/>
      <c r="HNJ13" s="687"/>
      <c r="HNK13" s="687"/>
      <c r="HNL13" s="687"/>
      <c r="HNM13" s="687"/>
      <c r="HNN13" s="687"/>
      <c r="HNO13" s="687"/>
      <c r="HNP13" s="687"/>
      <c r="HNQ13" s="687"/>
      <c r="HNR13" s="687"/>
      <c r="HNS13" s="687"/>
      <c r="HNT13" s="687"/>
      <c r="HNU13" s="687"/>
      <c r="HNV13" s="687"/>
      <c r="HNW13" s="687"/>
      <c r="HNX13" s="687"/>
      <c r="HNY13" s="687"/>
      <c r="HNZ13" s="687"/>
      <c r="HOA13" s="687"/>
      <c r="HOB13" s="687"/>
      <c r="HOC13" s="687"/>
      <c r="HOD13" s="687"/>
      <c r="HOE13" s="687"/>
      <c r="HOF13" s="687"/>
      <c r="HOG13" s="687"/>
      <c r="HOH13" s="687"/>
      <c r="HOI13" s="687"/>
      <c r="HOJ13" s="687"/>
      <c r="HOK13" s="687"/>
      <c r="HOL13" s="687"/>
      <c r="HOM13" s="687"/>
      <c r="HON13" s="687"/>
      <c r="HOO13" s="687"/>
      <c r="HOP13" s="687"/>
      <c r="HOQ13" s="687"/>
      <c r="HOR13" s="687"/>
      <c r="HOS13" s="687"/>
      <c r="HOT13" s="687"/>
      <c r="HOU13" s="687"/>
      <c r="HOV13" s="687"/>
      <c r="HOW13" s="687"/>
      <c r="HOX13" s="687"/>
      <c r="HOY13" s="687"/>
      <c r="HOZ13" s="687"/>
      <c r="HPA13" s="687"/>
      <c r="HPB13" s="687"/>
      <c r="HPC13" s="687"/>
      <c r="HPD13" s="687"/>
      <c r="HPE13" s="687"/>
      <c r="HPF13" s="687"/>
      <c r="HPG13" s="687"/>
      <c r="HPH13" s="687"/>
      <c r="HPI13" s="687"/>
      <c r="HPJ13" s="687"/>
      <c r="HPK13" s="687"/>
      <c r="HPL13" s="687"/>
      <c r="HPM13" s="687"/>
      <c r="HPN13" s="687"/>
      <c r="HPO13" s="687"/>
      <c r="HPP13" s="687"/>
      <c r="HPQ13" s="687"/>
      <c r="HPR13" s="687"/>
      <c r="HPS13" s="687"/>
      <c r="HPT13" s="687"/>
      <c r="HPU13" s="687"/>
      <c r="HPV13" s="687"/>
      <c r="HPW13" s="687"/>
      <c r="HPX13" s="687"/>
      <c r="HPY13" s="687"/>
      <c r="HPZ13" s="687"/>
      <c r="HQA13" s="687"/>
      <c r="HQB13" s="687"/>
      <c r="HQC13" s="687"/>
      <c r="HQD13" s="687"/>
      <c r="HQE13" s="687"/>
      <c r="HQF13" s="687"/>
      <c r="HQG13" s="687"/>
      <c r="HQH13" s="687"/>
      <c r="HQI13" s="687"/>
      <c r="HQJ13" s="687"/>
      <c r="HQK13" s="687"/>
      <c r="HQL13" s="687"/>
      <c r="HQM13" s="687"/>
      <c r="HQN13" s="687"/>
      <c r="HQO13" s="687"/>
      <c r="HQP13" s="687"/>
      <c r="HQQ13" s="687"/>
      <c r="HQR13" s="687"/>
      <c r="HQS13" s="687"/>
      <c r="HQT13" s="687"/>
      <c r="HQU13" s="687"/>
      <c r="HQV13" s="687"/>
      <c r="HQW13" s="687"/>
      <c r="HQX13" s="687"/>
      <c r="HQY13" s="687"/>
      <c r="HQZ13" s="687"/>
      <c r="HRA13" s="687"/>
      <c r="HRB13" s="687"/>
      <c r="HRC13" s="687"/>
      <c r="HRD13" s="687"/>
      <c r="HRE13" s="687"/>
      <c r="HRF13" s="687"/>
      <c r="HRG13" s="687"/>
      <c r="HRH13" s="687"/>
      <c r="HRI13" s="687"/>
      <c r="HRJ13" s="687"/>
      <c r="HRK13" s="687"/>
      <c r="HRL13" s="687"/>
      <c r="HRM13" s="687"/>
      <c r="HRN13" s="687"/>
      <c r="HRO13" s="687"/>
      <c r="HRP13" s="687"/>
      <c r="HRQ13" s="687"/>
      <c r="HRR13" s="687"/>
      <c r="HRS13" s="687"/>
      <c r="HRT13" s="687"/>
      <c r="HRU13" s="687"/>
      <c r="HRV13" s="687"/>
      <c r="HRW13" s="687"/>
      <c r="HRX13" s="687"/>
      <c r="HRY13" s="687"/>
      <c r="HRZ13" s="687"/>
      <c r="HSA13" s="687"/>
      <c r="HSB13" s="687"/>
      <c r="HSC13" s="687"/>
      <c r="HSD13" s="687"/>
      <c r="HSE13" s="687"/>
      <c r="HSF13" s="687"/>
      <c r="HSG13" s="687"/>
      <c r="HSH13" s="687"/>
      <c r="HSI13" s="687"/>
      <c r="HSJ13" s="687"/>
      <c r="HSK13" s="687"/>
      <c r="HSL13" s="687"/>
      <c r="HSM13" s="687"/>
      <c r="HSN13" s="687"/>
      <c r="HSO13" s="687"/>
      <c r="HSP13" s="687"/>
      <c r="HSQ13" s="687"/>
      <c r="HSR13" s="687"/>
      <c r="HSS13" s="687"/>
      <c r="HST13" s="687"/>
      <c r="HSU13" s="687"/>
      <c r="HSV13" s="687"/>
      <c r="HSW13" s="687"/>
      <c r="HSX13" s="687"/>
      <c r="HSY13" s="687"/>
      <c r="HSZ13" s="687"/>
      <c r="HTA13" s="687"/>
      <c r="HTB13" s="687"/>
      <c r="HTC13" s="687"/>
      <c r="HTD13" s="687"/>
      <c r="HTE13" s="687"/>
      <c r="HTF13" s="687"/>
      <c r="HTG13" s="687"/>
      <c r="HTH13" s="687"/>
      <c r="HTI13" s="687"/>
      <c r="HTJ13" s="687"/>
      <c r="HTK13" s="687"/>
      <c r="HTL13" s="687"/>
      <c r="HTM13" s="687"/>
      <c r="HTN13" s="687"/>
      <c r="HTO13" s="687"/>
      <c r="HTP13" s="687"/>
      <c r="HTQ13" s="687"/>
      <c r="HTR13" s="687"/>
      <c r="HTS13" s="687"/>
      <c r="HTT13" s="687"/>
      <c r="HTU13" s="687"/>
      <c r="HTV13" s="687"/>
      <c r="HTW13" s="687"/>
      <c r="HTX13" s="687"/>
      <c r="HTY13" s="687"/>
      <c r="HTZ13" s="687"/>
      <c r="HUA13" s="687"/>
      <c r="HUB13" s="687"/>
      <c r="HUC13" s="687"/>
      <c r="HUD13" s="687"/>
      <c r="HUE13" s="687"/>
      <c r="HUF13" s="687"/>
      <c r="HUG13" s="687"/>
      <c r="HUH13" s="687"/>
      <c r="HUI13" s="687"/>
      <c r="HUJ13" s="687"/>
      <c r="HUK13" s="687"/>
      <c r="HUL13" s="687"/>
      <c r="HUM13" s="687"/>
      <c r="HUN13" s="687"/>
      <c r="HUO13" s="687"/>
      <c r="HUP13" s="687"/>
      <c r="HUQ13" s="687"/>
      <c r="HUR13" s="687"/>
      <c r="HUS13" s="687"/>
      <c r="HUT13" s="687"/>
      <c r="HUU13" s="687"/>
      <c r="HUV13" s="687"/>
      <c r="HUW13" s="687"/>
      <c r="HUX13" s="687"/>
      <c r="HUY13" s="687"/>
      <c r="HUZ13" s="687"/>
      <c r="HVA13" s="687"/>
      <c r="HVB13" s="687"/>
      <c r="HVC13" s="687"/>
      <c r="HVD13" s="687"/>
      <c r="HVE13" s="687"/>
      <c r="HVF13" s="687"/>
      <c r="HVG13" s="687"/>
      <c r="HVH13" s="687"/>
      <c r="HVI13" s="687"/>
      <c r="HVJ13" s="687"/>
      <c r="HVK13" s="687"/>
      <c r="HVL13" s="687"/>
      <c r="HVM13" s="687"/>
      <c r="HVN13" s="687"/>
      <c r="HVO13" s="687"/>
      <c r="HVP13" s="687"/>
      <c r="HVQ13" s="687"/>
      <c r="HVR13" s="687"/>
      <c r="HVS13" s="687"/>
      <c r="HVT13" s="687"/>
      <c r="HVU13" s="687"/>
      <c r="HVV13" s="687"/>
      <c r="HVW13" s="687"/>
      <c r="HVX13" s="687"/>
      <c r="HVY13" s="687"/>
      <c r="HVZ13" s="687"/>
      <c r="HWA13" s="687"/>
      <c r="HWB13" s="687"/>
      <c r="HWC13" s="687"/>
      <c r="HWD13" s="687"/>
      <c r="HWE13" s="687"/>
      <c r="HWF13" s="687"/>
      <c r="HWG13" s="687"/>
      <c r="HWH13" s="687"/>
      <c r="HWI13" s="687"/>
      <c r="HWJ13" s="687"/>
      <c r="HWK13" s="687"/>
      <c r="HWL13" s="687"/>
      <c r="HWM13" s="687"/>
      <c r="HWN13" s="687"/>
      <c r="HWO13" s="687"/>
      <c r="HWP13" s="687"/>
      <c r="HWQ13" s="687"/>
      <c r="HWR13" s="687"/>
      <c r="HWS13" s="687"/>
      <c r="HWT13" s="687"/>
      <c r="HWU13" s="687"/>
      <c r="HWV13" s="687"/>
      <c r="HWW13" s="687"/>
      <c r="HWX13" s="687"/>
      <c r="HWY13" s="687"/>
      <c r="HWZ13" s="687"/>
      <c r="HXA13" s="687"/>
      <c r="HXB13" s="687"/>
      <c r="HXC13" s="687"/>
      <c r="HXD13" s="687"/>
      <c r="HXE13" s="687"/>
      <c r="HXF13" s="687"/>
      <c r="HXG13" s="687"/>
      <c r="HXH13" s="687"/>
      <c r="HXI13" s="687"/>
      <c r="HXJ13" s="687"/>
      <c r="HXK13" s="687"/>
      <c r="HXL13" s="687"/>
      <c r="HXM13" s="687"/>
      <c r="HXN13" s="687"/>
      <c r="HXO13" s="687"/>
      <c r="HXP13" s="687"/>
      <c r="HXQ13" s="687"/>
      <c r="HXR13" s="687"/>
      <c r="HXS13" s="687"/>
      <c r="HXT13" s="687"/>
      <c r="HXU13" s="687"/>
      <c r="HXV13" s="687"/>
      <c r="HXW13" s="687"/>
      <c r="HXX13" s="687"/>
      <c r="HXY13" s="687"/>
      <c r="HXZ13" s="687"/>
      <c r="HYA13" s="687"/>
      <c r="HYB13" s="687"/>
      <c r="HYC13" s="687"/>
      <c r="HYD13" s="687"/>
      <c r="HYE13" s="687"/>
      <c r="HYF13" s="687"/>
      <c r="HYG13" s="687"/>
      <c r="HYH13" s="687"/>
      <c r="HYI13" s="687"/>
      <c r="HYJ13" s="687"/>
      <c r="HYK13" s="687"/>
      <c r="HYL13" s="687"/>
      <c r="HYM13" s="687"/>
      <c r="HYN13" s="687"/>
      <c r="HYO13" s="687"/>
      <c r="HYP13" s="687"/>
      <c r="HYQ13" s="687"/>
      <c r="HYR13" s="687"/>
      <c r="HYS13" s="687"/>
      <c r="HYT13" s="687"/>
      <c r="HYU13" s="687"/>
      <c r="HYV13" s="687"/>
      <c r="HYW13" s="687"/>
      <c r="HYX13" s="687"/>
      <c r="HYY13" s="687"/>
      <c r="HYZ13" s="687"/>
      <c r="HZA13" s="687"/>
      <c r="HZB13" s="687"/>
      <c r="HZC13" s="687"/>
      <c r="HZD13" s="687"/>
      <c r="HZE13" s="687"/>
      <c r="HZF13" s="687"/>
      <c r="HZG13" s="687"/>
      <c r="HZH13" s="687"/>
      <c r="HZI13" s="687"/>
      <c r="HZJ13" s="687"/>
      <c r="HZK13" s="687"/>
      <c r="HZL13" s="687"/>
      <c r="HZM13" s="687"/>
      <c r="HZN13" s="687"/>
      <c r="HZO13" s="687"/>
      <c r="HZP13" s="687"/>
      <c r="HZQ13" s="687"/>
      <c r="HZR13" s="687"/>
      <c r="HZS13" s="687"/>
      <c r="HZT13" s="687"/>
      <c r="HZU13" s="687"/>
      <c r="HZV13" s="687"/>
      <c r="HZW13" s="687"/>
      <c r="HZX13" s="687"/>
      <c r="HZY13" s="687"/>
      <c r="HZZ13" s="687"/>
      <c r="IAA13" s="687"/>
      <c r="IAB13" s="687"/>
      <c r="IAC13" s="687"/>
      <c r="IAD13" s="687"/>
      <c r="IAE13" s="687"/>
      <c r="IAF13" s="687"/>
      <c r="IAG13" s="687"/>
      <c r="IAH13" s="687"/>
      <c r="IAI13" s="687"/>
      <c r="IAJ13" s="687"/>
      <c r="IAK13" s="687"/>
      <c r="IAL13" s="687"/>
      <c r="IAM13" s="687"/>
      <c r="IAN13" s="687"/>
      <c r="IAO13" s="687"/>
      <c r="IAP13" s="687"/>
      <c r="IAQ13" s="687"/>
      <c r="IAR13" s="687"/>
      <c r="IAS13" s="687"/>
      <c r="IAT13" s="687"/>
      <c r="IAU13" s="687"/>
      <c r="IAV13" s="687"/>
      <c r="IAW13" s="687"/>
      <c r="IAX13" s="687"/>
      <c r="IAY13" s="687"/>
      <c r="IAZ13" s="687"/>
      <c r="IBA13" s="687"/>
      <c r="IBB13" s="687"/>
      <c r="IBC13" s="687"/>
      <c r="IBD13" s="687"/>
      <c r="IBE13" s="687"/>
      <c r="IBF13" s="687"/>
      <c r="IBG13" s="687"/>
      <c r="IBH13" s="687"/>
      <c r="IBI13" s="687"/>
      <c r="IBJ13" s="687"/>
      <c r="IBK13" s="687"/>
      <c r="IBL13" s="687"/>
      <c r="IBM13" s="687"/>
      <c r="IBN13" s="687"/>
      <c r="IBO13" s="687"/>
      <c r="IBP13" s="687"/>
      <c r="IBQ13" s="687"/>
      <c r="IBR13" s="687"/>
      <c r="IBS13" s="687"/>
      <c r="IBT13" s="687"/>
      <c r="IBU13" s="687"/>
      <c r="IBV13" s="687"/>
      <c r="IBW13" s="687"/>
      <c r="IBX13" s="687"/>
      <c r="IBY13" s="687"/>
      <c r="IBZ13" s="687"/>
      <c r="ICA13" s="687"/>
      <c r="ICB13" s="687"/>
      <c r="ICC13" s="687"/>
      <c r="ICD13" s="687"/>
      <c r="ICE13" s="687"/>
      <c r="ICF13" s="687"/>
      <c r="ICG13" s="687"/>
      <c r="ICH13" s="687"/>
      <c r="ICI13" s="687"/>
      <c r="ICJ13" s="687"/>
      <c r="ICK13" s="687"/>
      <c r="ICL13" s="687"/>
      <c r="ICM13" s="687"/>
      <c r="ICN13" s="687"/>
      <c r="ICO13" s="687"/>
      <c r="ICP13" s="687"/>
      <c r="ICQ13" s="687"/>
      <c r="ICR13" s="687"/>
      <c r="ICS13" s="687"/>
      <c r="ICT13" s="687"/>
      <c r="ICU13" s="687"/>
      <c r="ICV13" s="687"/>
      <c r="ICW13" s="687"/>
      <c r="ICX13" s="687"/>
      <c r="ICY13" s="687"/>
      <c r="ICZ13" s="687"/>
      <c r="IDA13" s="687"/>
      <c r="IDB13" s="687"/>
      <c r="IDC13" s="687"/>
      <c r="IDD13" s="687"/>
      <c r="IDE13" s="687"/>
      <c r="IDF13" s="687"/>
      <c r="IDG13" s="687"/>
      <c r="IDH13" s="687"/>
      <c r="IDI13" s="687"/>
      <c r="IDJ13" s="687"/>
      <c r="IDK13" s="687"/>
      <c r="IDL13" s="687"/>
      <c r="IDM13" s="687"/>
      <c r="IDN13" s="687"/>
      <c r="IDO13" s="687"/>
      <c r="IDP13" s="687"/>
      <c r="IDQ13" s="687"/>
      <c r="IDR13" s="687"/>
      <c r="IDS13" s="687"/>
      <c r="IDT13" s="687"/>
      <c r="IDU13" s="687"/>
      <c r="IDV13" s="687"/>
      <c r="IDW13" s="687"/>
      <c r="IDX13" s="687"/>
      <c r="IDY13" s="687"/>
      <c r="IDZ13" s="687"/>
      <c r="IEA13" s="687"/>
      <c r="IEB13" s="687"/>
      <c r="IEC13" s="687"/>
      <c r="IED13" s="687"/>
      <c r="IEE13" s="687"/>
      <c r="IEF13" s="687"/>
      <c r="IEG13" s="687"/>
      <c r="IEH13" s="687"/>
      <c r="IEI13" s="687"/>
      <c r="IEJ13" s="687"/>
      <c r="IEK13" s="687"/>
      <c r="IEL13" s="687"/>
      <c r="IEM13" s="687"/>
      <c r="IEN13" s="687"/>
      <c r="IEO13" s="687"/>
      <c r="IEP13" s="687"/>
      <c r="IEQ13" s="687"/>
      <c r="IER13" s="687"/>
      <c r="IES13" s="687"/>
      <c r="IET13" s="687"/>
      <c r="IEU13" s="687"/>
      <c r="IEV13" s="687"/>
      <c r="IEW13" s="687"/>
      <c r="IEX13" s="687"/>
      <c r="IEY13" s="687"/>
      <c r="IEZ13" s="687"/>
      <c r="IFA13" s="687"/>
      <c r="IFB13" s="687"/>
      <c r="IFC13" s="687"/>
      <c r="IFD13" s="687"/>
      <c r="IFE13" s="687"/>
      <c r="IFF13" s="687"/>
      <c r="IFG13" s="687"/>
      <c r="IFH13" s="687"/>
      <c r="IFI13" s="687"/>
      <c r="IFJ13" s="687"/>
      <c r="IFK13" s="687"/>
      <c r="IFL13" s="687"/>
      <c r="IFM13" s="687"/>
      <c r="IFN13" s="687"/>
      <c r="IFO13" s="687"/>
      <c r="IFP13" s="687"/>
      <c r="IFQ13" s="687"/>
      <c r="IFR13" s="687"/>
      <c r="IFS13" s="687"/>
      <c r="IFT13" s="687"/>
      <c r="IFU13" s="687"/>
      <c r="IFV13" s="687"/>
      <c r="IFW13" s="687"/>
      <c r="IFX13" s="687"/>
      <c r="IFY13" s="687"/>
      <c r="IFZ13" s="687"/>
      <c r="IGA13" s="687"/>
      <c r="IGB13" s="687"/>
      <c r="IGC13" s="687"/>
      <c r="IGD13" s="687"/>
      <c r="IGE13" s="687"/>
      <c r="IGF13" s="687"/>
      <c r="IGG13" s="687"/>
      <c r="IGH13" s="687"/>
      <c r="IGI13" s="687"/>
      <c r="IGJ13" s="687"/>
      <c r="IGK13" s="687"/>
      <c r="IGL13" s="687"/>
      <c r="IGM13" s="687"/>
      <c r="IGN13" s="687"/>
      <c r="IGO13" s="687"/>
      <c r="IGP13" s="687"/>
      <c r="IGQ13" s="687"/>
      <c r="IGR13" s="687"/>
      <c r="IGS13" s="687"/>
      <c r="IGT13" s="687"/>
      <c r="IGU13" s="687"/>
      <c r="IGV13" s="687"/>
      <c r="IGW13" s="687"/>
      <c r="IGX13" s="687"/>
      <c r="IGY13" s="687"/>
      <c r="IGZ13" s="687"/>
      <c r="IHA13" s="687"/>
      <c r="IHB13" s="687"/>
      <c r="IHC13" s="687"/>
      <c r="IHD13" s="687"/>
      <c r="IHE13" s="687"/>
      <c r="IHF13" s="687"/>
      <c r="IHG13" s="687"/>
      <c r="IHH13" s="687"/>
      <c r="IHI13" s="687"/>
      <c r="IHJ13" s="687"/>
      <c r="IHK13" s="687"/>
      <c r="IHL13" s="687"/>
      <c r="IHM13" s="687"/>
      <c r="IHN13" s="687"/>
      <c r="IHO13" s="687"/>
      <c r="IHP13" s="687"/>
      <c r="IHQ13" s="687"/>
      <c r="IHR13" s="687"/>
      <c r="IHS13" s="687"/>
      <c r="IHT13" s="687"/>
      <c r="IHU13" s="687"/>
      <c r="IHV13" s="687"/>
      <c r="IHW13" s="687"/>
      <c r="IHX13" s="687"/>
      <c r="IHY13" s="687"/>
      <c r="IHZ13" s="687"/>
      <c r="IIA13" s="687"/>
      <c r="IIB13" s="687"/>
      <c r="IIC13" s="687"/>
      <c r="IID13" s="687"/>
      <c r="IIE13" s="687"/>
      <c r="IIF13" s="687"/>
      <c r="IIG13" s="687"/>
      <c r="IIH13" s="687"/>
      <c r="III13" s="687"/>
      <c r="IIJ13" s="687"/>
      <c r="IIK13" s="687"/>
      <c r="IIL13" s="687"/>
      <c r="IIM13" s="687"/>
      <c r="IIN13" s="687"/>
      <c r="IIO13" s="687"/>
      <c r="IIP13" s="687"/>
      <c r="IIQ13" s="687"/>
      <c r="IIR13" s="687"/>
      <c r="IIS13" s="687"/>
      <c r="IIT13" s="687"/>
      <c r="IIU13" s="687"/>
      <c r="IIV13" s="687"/>
      <c r="IIW13" s="687"/>
      <c r="IIX13" s="687"/>
      <c r="IIY13" s="687"/>
      <c r="IIZ13" s="687"/>
      <c r="IJA13" s="687"/>
      <c r="IJB13" s="687"/>
      <c r="IJC13" s="687"/>
      <c r="IJD13" s="687"/>
      <c r="IJE13" s="687"/>
      <c r="IJF13" s="687"/>
      <c r="IJG13" s="687"/>
      <c r="IJH13" s="687"/>
      <c r="IJI13" s="687"/>
      <c r="IJJ13" s="687"/>
      <c r="IJK13" s="687"/>
      <c r="IJL13" s="687"/>
      <c r="IJM13" s="687"/>
      <c r="IJN13" s="687"/>
      <c r="IJO13" s="687"/>
      <c r="IJP13" s="687"/>
      <c r="IJQ13" s="687"/>
      <c r="IJR13" s="687"/>
      <c r="IJS13" s="687"/>
      <c r="IJT13" s="687"/>
      <c r="IJU13" s="687"/>
      <c r="IJV13" s="687"/>
      <c r="IJW13" s="687"/>
      <c r="IJX13" s="687"/>
      <c r="IJY13" s="687"/>
      <c r="IJZ13" s="687"/>
      <c r="IKA13" s="687"/>
      <c r="IKB13" s="687"/>
      <c r="IKC13" s="687"/>
      <c r="IKD13" s="687"/>
      <c r="IKE13" s="687"/>
      <c r="IKF13" s="687"/>
      <c r="IKG13" s="687"/>
      <c r="IKH13" s="687"/>
      <c r="IKI13" s="687"/>
      <c r="IKJ13" s="687"/>
      <c r="IKK13" s="687"/>
      <c r="IKL13" s="687"/>
      <c r="IKM13" s="687"/>
      <c r="IKN13" s="687"/>
      <c r="IKO13" s="687"/>
      <c r="IKP13" s="687"/>
      <c r="IKQ13" s="687"/>
      <c r="IKR13" s="687"/>
      <c r="IKS13" s="687"/>
      <c r="IKT13" s="687"/>
      <c r="IKU13" s="687"/>
      <c r="IKV13" s="687"/>
      <c r="IKW13" s="687"/>
      <c r="IKX13" s="687"/>
      <c r="IKY13" s="687"/>
      <c r="IKZ13" s="687"/>
      <c r="ILA13" s="687"/>
      <c r="ILB13" s="687"/>
      <c r="ILC13" s="687"/>
      <c r="ILD13" s="687"/>
      <c r="ILE13" s="687"/>
      <c r="ILF13" s="687"/>
      <c r="ILG13" s="687"/>
      <c r="ILH13" s="687"/>
      <c r="ILI13" s="687"/>
      <c r="ILJ13" s="687"/>
      <c r="ILK13" s="687"/>
      <c r="ILL13" s="687"/>
      <c r="ILM13" s="687"/>
      <c r="ILN13" s="687"/>
      <c r="ILO13" s="687"/>
      <c r="ILP13" s="687"/>
      <c r="ILQ13" s="687"/>
      <c r="ILR13" s="687"/>
      <c r="ILS13" s="687"/>
      <c r="ILT13" s="687"/>
      <c r="ILU13" s="687"/>
      <c r="ILV13" s="687"/>
      <c r="ILW13" s="687"/>
      <c r="ILX13" s="687"/>
      <c r="ILY13" s="687"/>
      <c r="ILZ13" s="687"/>
      <c r="IMA13" s="687"/>
      <c r="IMB13" s="687"/>
      <c r="IMC13" s="687"/>
      <c r="IMD13" s="687"/>
      <c r="IME13" s="687"/>
      <c r="IMF13" s="687"/>
      <c r="IMG13" s="687"/>
      <c r="IMH13" s="687"/>
      <c r="IMI13" s="687"/>
      <c r="IMJ13" s="687"/>
      <c r="IMK13" s="687"/>
      <c r="IML13" s="687"/>
      <c r="IMM13" s="687"/>
      <c r="IMN13" s="687"/>
      <c r="IMO13" s="687"/>
      <c r="IMP13" s="687"/>
      <c r="IMQ13" s="687"/>
      <c r="IMR13" s="687"/>
      <c r="IMS13" s="687"/>
      <c r="IMT13" s="687"/>
      <c r="IMU13" s="687"/>
      <c r="IMV13" s="687"/>
      <c r="IMW13" s="687"/>
      <c r="IMX13" s="687"/>
      <c r="IMY13" s="687"/>
      <c r="IMZ13" s="687"/>
      <c r="INA13" s="687"/>
      <c r="INB13" s="687"/>
      <c r="INC13" s="687"/>
      <c r="IND13" s="687"/>
      <c r="INE13" s="687"/>
      <c r="INF13" s="687"/>
      <c r="ING13" s="687"/>
      <c r="INH13" s="687"/>
      <c r="INI13" s="687"/>
      <c r="INJ13" s="687"/>
      <c r="INK13" s="687"/>
      <c r="INL13" s="687"/>
      <c r="INM13" s="687"/>
      <c r="INN13" s="687"/>
      <c r="INO13" s="687"/>
      <c r="INP13" s="687"/>
      <c r="INQ13" s="687"/>
      <c r="INR13" s="687"/>
      <c r="INS13" s="687"/>
      <c r="INT13" s="687"/>
      <c r="INU13" s="687"/>
      <c r="INV13" s="687"/>
      <c r="INW13" s="687"/>
      <c r="INX13" s="687"/>
      <c r="INY13" s="687"/>
      <c r="INZ13" s="687"/>
      <c r="IOA13" s="687"/>
      <c r="IOB13" s="687"/>
      <c r="IOC13" s="687"/>
      <c r="IOD13" s="687"/>
      <c r="IOE13" s="687"/>
      <c r="IOF13" s="687"/>
      <c r="IOG13" s="687"/>
      <c r="IOH13" s="687"/>
      <c r="IOI13" s="687"/>
      <c r="IOJ13" s="687"/>
      <c r="IOK13" s="687"/>
      <c r="IOL13" s="687"/>
      <c r="IOM13" s="687"/>
      <c r="ION13" s="687"/>
      <c r="IOO13" s="687"/>
      <c r="IOP13" s="687"/>
      <c r="IOQ13" s="687"/>
      <c r="IOR13" s="687"/>
      <c r="IOS13" s="687"/>
      <c r="IOT13" s="687"/>
      <c r="IOU13" s="687"/>
      <c r="IOV13" s="687"/>
      <c r="IOW13" s="687"/>
      <c r="IOX13" s="687"/>
      <c r="IOY13" s="687"/>
      <c r="IOZ13" s="687"/>
      <c r="IPA13" s="687"/>
      <c r="IPB13" s="687"/>
      <c r="IPC13" s="687"/>
      <c r="IPD13" s="687"/>
      <c r="IPE13" s="687"/>
      <c r="IPF13" s="687"/>
      <c r="IPG13" s="687"/>
      <c r="IPH13" s="687"/>
      <c r="IPI13" s="687"/>
      <c r="IPJ13" s="687"/>
      <c r="IPK13" s="687"/>
      <c r="IPL13" s="687"/>
      <c r="IPM13" s="687"/>
      <c r="IPN13" s="687"/>
      <c r="IPO13" s="687"/>
      <c r="IPP13" s="687"/>
      <c r="IPQ13" s="687"/>
      <c r="IPR13" s="687"/>
      <c r="IPS13" s="687"/>
      <c r="IPT13" s="687"/>
      <c r="IPU13" s="687"/>
      <c r="IPV13" s="687"/>
      <c r="IPW13" s="687"/>
      <c r="IPX13" s="687"/>
      <c r="IPY13" s="687"/>
      <c r="IPZ13" s="687"/>
      <c r="IQA13" s="687"/>
      <c r="IQB13" s="687"/>
      <c r="IQC13" s="687"/>
      <c r="IQD13" s="687"/>
      <c r="IQE13" s="687"/>
      <c r="IQF13" s="687"/>
      <c r="IQG13" s="687"/>
      <c r="IQH13" s="687"/>
      <c r="IQI13" s="687"/>
      <c r="IQJ13" s="687"/>
      <c r="IQK13" s="687"/>
      <c r="IQL13" s="687"/>
      <c r="IQM13" s="687"/>
      <c r="IQN13" s="687"/>
      <c r="IQO13" s="687"/>
      <c r="IQP13" s="687"/>
      <c r="IQQ13" s="687"/>
      <c r="IQR13" s="687"/>
      <c r="IQS13" s="687"/>
      <c r="IQT13" s="687"/>
      <c r="IQU13" s="687"/>
      <c r="IQV13" s="687"/>
      <c r="IQW13" s="687"/>
      <c r="IQX13" s="687"/>
      <c r="IQY13" s="687"/>
      <c r="IQZ13" s="687"/>
      <c r="IRA13" s="687"/>
      <c r="IRB13" s="687"/>
      <c r="IRC13" s="687"/>
      <c r="IRD13" s="687"/>
      <c r="IRE13" s="687"/>
      <c r="IRF13" s="687"/>
      <c r="IRG13" s="687"/>
      <c r="IRH13" s="687"/>
      <c r="IRI13" s="687"/>
      <c r="IRJ13" s="687"/>
      <c r="IRK13" s="687"/>
      <c r="IRL13" s="687"/>
      <c r="IRM13" s="687"/>
      <c r="IRN13" s="687"/>
      <c r="IRO13" s="687"/>
      <c r="IRP13" s="687"/>
      <c r="IRQ13" s="687"/>
      <c r="IRR13" s="687"/>
      <c r="IRS13" s="687"/>
      <c r="IRT13" s="687"/>
      <c r="IRU13" s="687"/>
      <c r="IRV13" s="687"/>
      <c r="IRW13" s="687"/>
      <c r="IRX13" s="687"/>
      <c r="IRY13" s="687"/>
      <c r="IRZ13" s="687"/>
      <c r="ISA13" s="687"/>
      <c r="ISB13" s="687"/>
      <c r="ISC13" s="687"/>
      <c r="ISD13" s="687"/>
      <c r="ISE13" s="687"/>
      <c r="ISF13" s="687"/>
      <c r="ISG13" s="687"/>
      <c r="ISH13" s="687"/>
      <c r="ISI13" s="687"/>
      <c r="ISJ13" s="687"/>
      <c r="ISK13" s="687"/>
      <c r="ISL13" s="687"/>
      <c r="ISM13" s="687"/>
      <c r="ISN13" s="687"/>
      <c r="ISO13" s="687"/>
      <c r="ISP13" s="687"/>
      <c r="ISQ13" s="687"/>
      <c r="ISR13" s="687"/>
      <c r="ISS13" s="687"/>
      <c r="IST13" s="687"/>
      <c r="ISU13" s="687"/>
      <c r="ISV13" s="687"/>
      <c r="ISW13" s="687"/>
      <c r="ISX13" s="687"/>
      <c r="ISY13" s="687"/>
      <c r="ISZ13" s="687"/>
      <c r="ITA13" s="687"/>
      <c r="ITB13" s="687"/>
      <c r="ITC13" s="687"/>
      <c r="ITD13" s="687"/>
      <c r="ITE13" s="687"/>
      <c r="ITF13" s="687"/>
      <c r="ITG13" s="687"/>
      <c r="ITH13" s="687"/>
      <c r="ITI13" s="687"/>
      <c r="ITJ13" s="687"/>
      <c r="ITK13" s="687"/>
      <c r="ITL13" s="687"/>
      <c r="ITM13" s="687"/>
      <c r="ITN13" s="687"/>
      <c r="ITO13" s="687"/>
      <c r="ITP13" s="687"/>
      <c r="ITQ13" s="687"/>
      <c r="ITR13" s="687"/>
      <c r="ITS13" s="687"/>
      <c r="ITT13" s="687"/>
      <c r="ITU13" s="687"/>
      <c r="ITV13" s="687"/>
      <c r="ITW13" s="687"/>
      <c r="ITX13" s="687"/>
      <c r="ITY13" s="687"/>
      <c r="ITZ13" s="687"/>
      <c r="IUA13" s="687"/>
      <c r="IUB13" s="687"/>
      <c r="IUC13" s="687"/>
      <c r="IUD13" s="687"/>
      <c r="IUE13" s="687"/>
      <c r="IUF13" s="687"/>
      <c r="IUG13" s="687"/>
      <c r="IUH13" s="687"/>
      <c r="IUI13" s="687"/>
      <c r="IUJ13" s="687"/>
      <c r="IUK13" s="687"/>
      <c r="IUL13" s="687"/>
      <c r="IUM13" s="687"/>
      <c r="IUN13" s="687"/>
      <c r="IUO13" s="687"/>
      <c r="IUP13" s="687"/>
      <c r="IUQ13" s="687"/>
      <c r="IUR13" s="687"/>
      <c r="IUS13" s="687"/>
      <c r="IUT13" s="687"/>
      <c r="IUU13" s="687"/>
      <c r="IUV13" s="687"/>
      <c r="IUW13" s="687"/>
      <c r="IUX13" s="687"/>
      <c r="IUY13" s="687"/>
      <c r="IUZ13" s="687"/>
      <c r="IVA13" s="687"/>
      <c r="IVB13" s="687"/>
      <c r="IVC13" s="687"/>
      <c r="IVD13" s="687"/>
      <c r="IVE13" s="687"/>
      <c r="IVF13" s="687"/>
      <c r="IVG13" s="687"/>
      <c r="IVH13" s="687"/>
      <c r="IVI13" s="687"/>
      <c r="IVJ13" s="687"/>
      <c r="IVK13" s="687"/>
      <c r="IVL13" s="687"/>
      <c r="IVM13" s="687"/>
      <c r="IVN13" s="687"/>
      <c r="IVO13" s="687"/>
      <c r="IVP13" s="687"/>
      <c r="IVQ13" s="687"/>
      <c r="IVR13" s="687"/>
      <c r="IVS13" s="687"/>
      <c r="IVT13" s="687"/>
      <c r="IVU13" s="687"/>
      <c r="IVV13" s="687"/>
      <c r="IVW13" s="687"/>
      <c r="IVX13" s="687"/>
      <c r="IVY13" s="687"/>
      <c r="IVZ13" s="687"/>
      <c r="IWA13" s="687"/>
      <c r="IWB13" s="687"/>
      <c r="IWC13" s="687"/>
      <c r="IWD13" s="687"/>
      <c r="IWE13" s="687"/>
      <c r="IWF13" s="687"/>
      <c r="IWG13" s="687"/>
      <c r="IWH13" s="687"/>
      <c r="IWI13" s="687"/>
      <c r="IWJ13" s="687"/>
      <c r="IWK13" s="687"/>
      <c r="IWL13" s="687"/>
      <c r="IWM13" s="687"/>
      <c r="IWN13" s="687"/>
      <c r="IWO13" s="687"/>
      <c r="IWP13" s="687"/>
      <c r="IWQ13" s="687"/>
      <c r="IWR13" s="687"/>
      <c r="IWS13" s="687"/>
      <c r="IWT13" s="687"/>
      <c r="IWU13" s="687"/>
      <c r="IWV13" s="687"/>
      <c r="IWW13" s="687"/>
      <c r="IWX13" s="687"/>
      <c r="IWY13" s="687"/>
      <c r="IWZ13" s="687"/>
      <c r="IXA13" s="687"/>
      <c r="IXB13" s="687"/>
      <c r="IXC13" s="687"/>
      <c r="IXD13" s="687"/>
      <c r="IXE13" s="687"/>
      <c r="IXF13" s="687"/>
      <c r="IXG13" s="687"/>
      <c r="IXH13" s="687"/>
      <c r="IXI13" s="687"/>
      <c r="IXJ13" s="687"/>
      <c r="IXK13" s="687"/>
      <c r="IXL13" s="687"/>
      <c r="IXM13" s="687"/>
      <c r="IXN13" s="687"/>
      <c r="IXO13" s="687"/>
      <c r="IXP13" s="687"/>
      <c r="IXQ13" s="687"/>
      <c r="IXR13" s="687"/>
      <c r="IXS13" s="687"/>
      <c r="IXT13" s="687"/>
      <c r="IXU13" s="687"/>
      <c r="IXV13" s="687"/>
      <c r="IXW13" s="687"/>
      <c r="IXX13" s="687"/>
      <c r="IXY13" s="687"/>
      <c r="IXZ13" s="687"/>
      <c r="IYA13" s="687"/>
      <c r="IYB13" s="687"/>
      <c r="IYC13" s="687"/>
      <c r="IYD13" s="687"/>
      <c r="IYE13" s="687"/>
      <c r="IYF13" s="687"/>
      <c r="IYG13" s="687"/>
      <c r="IYH13" s="687"/>
      <c r="IYI13" s="687"/>
      <c r="IYJ13" s="687"/>
      <c r="IYK13" s="687"/>
      <c r="IYL13" s="687"/>
      <c r="IYM13" s="687"/>
      <c r="IYN13" s="687"/>
      <c r="IYO13" s="687"/>
      <c r="IYP13" s="687"/>
      <c r="IYQ13" s="687"/>
      <c r="IYR13" s="687"/>
      <c r="IYS13" s="687"/>
      <c r="IYT13" s="687"/>
      <c r="IYU13" s="687"/>
      <c r="IYV13" s="687"/>
      <c r="IYW13" s="687"/>
      <c r="IYX13" s="687"/>
      <c r="IYY13" s="687"/>
      <c r="IYZ13" s="687"/>
      <c r="IZA13" s="687"/>
      <c r="IZB13" s="687"/>
      <c r="IZC13" s="687"/>
      <c r="IZD13" s="687"/>
      <c r="IZE13" s="687"/>
      <c r="IZF13" s="687"/>
      <c r="IZG13" s="687"/>
      <c r="IZH13" s="687"/>
      <c r="IZI13" s="687"/>
      <c r="IZJ13" s="687"/>
      <c r="IZK13" s="687"/>
      <c r="IZL13" s="687"/>
      <c r="IZM13" s="687"/>
      <c r="IZN13" s="687"/>
      <c r="IZO13" s="687"/>
      <c r="IZP13" s="687"/>
      <c r="IZQ13" s="687"/>
      <c r="IZR13" s="687"/>
      <c r="IZS13" s="687"/>
      <c r="IZT13" s="687"/>
      <c r="IZU13" s="687"/>
      <c r="IZV13" s="687"/>
      <c r="IZW13" s="687"/>
      <c r="IZX13" s="687"/>
      <c r="IZY13" s="687"/>
      <c r="IZZ13" s="687"/>
      <c r="JAA13" s="687"/>
      <c r="JAB13" s="687"/>
      <c r="JAC13" s="687"/>
      <c r="JAD13" s="687"/>
      <c r="JAE13" s="687"/>
      <c r="JAF13" s="687"/>
      <c r="JAG13" s="687"/>
      <c r="JAH13" s="687"/>
      <c r="JAI13" s="687"/>
      <c r="JAJ13" s="687"/>
      <c r="JAK13" s="687"/>
      <c r="JAL13" s="687"/>
      <c r="JAM13" s="687"/>
      <c r="JAN13" s="687"/>
      <c r="JAO13" s="687"/>
      <c r="JAP13" s="687"/>
      <c r="JAQ13" s="687"/>
      <c r="JAR13" s="687"/>
      <c r="JAS13" s="687"/>
      <c r="JAT13" s="687"/>
      <c r="JAU13" s="687"/>
      <c r="JAV13" s="687"/>
      <c r="JAW13" s="687"/>
      <c r="JAX13" s="687"/>
      <c r="JAY13" s="687"/>
      <c r="JAZ13" s="687"/>
      <c r="JBA13" s="687"/>
      <c r="JBB13" s="687"/>
      <c r="JBC13" s="687"/>
      <c r="JBD13" s="687"/>
      <c r="JBE13" s="687"/>
      <c r="JBF13" s="687"/>
      <c r="JBG13" s="687"/>
      <c r="JBH13" s="687"/>
      <c r="JBI13" s="687"/>
      <c r="JBJ13" s="687"/>
      <c r="JBK13" s="687"/>
      <c r="JBL13" s="687"/>
      <c r="JBM13" s="687"/>
      <c r="JBN13" s="687"/>
      <c r="JBO13" s="687"/>
      <c r="JBP13" s="687"/>
      <c r="JBQ13" s="687"/>
      <c r="JBR13" s="687"/>
      <c r="JBS13" s="687"/>
      <c r="JBT13" s="687"/>
      <c r="JBU13" s="687"/>
      <c r="JBV13" s="687"/>
      <c r="JBW13" s="687"/>
      <c r="JBX13" s="687"/>
      <c r="JBY13" s="687"/>
      <c r="JBZ13" s="687"/>
      <c r="JCA13" s="687"/>
      <c r="JCB13" s="687"/>
      <c r="JCC13" s="687"/>
      <c r="JCD13" s="687"/>
      <c r="JCE13" s="687"/>
      <c r="JCF13" s="687"/>
      <c r="JCG13" s="687"/>
      <c r="JCH13" s="687"/>
      <c r="JCI13" s="687"/>
      <c r="JCJ13" s="687"/>
      <c r="JCK13" s="687"/>
      <c r="JCL13" s="687"/>
      <c r="JCM13" s="687"/>
      <c r="JCN13" s="687"/>
      <c r="JCO13" s="687"/>
      <c r="JCP13" s="687"/>
      <c r="JCQ13" s="687"/>
      <c r="JCR13" s="687"/>
      <c r="JCS13" s="687"/>
      <c r="JCT13" s="687"/>
      <c r="JCU13" s="687"/>
      <c r="JCV13" s="687"/>
      <c r="JCW13" s="687"/>
      <c r="JCX13" s="687"/>
      <c r="JCY13" s="687"/>
      <c r="JCZ13" s="687"/>
      <c r="JDA13" s="687"/>
      <c r="JDB13" s="687"/>
      <c r="JDC13" s="687"/>
      <c r="JDD13" s="687"/>
      <c r="JDE13" s="687"/>
      <c r="JDF13" s="687"/>
      <c r="JDG13" s="687"/>
      <c r="JDH13" s="687"/>
      <c r="JDI13" s="687"/>
      <c r="JDJ13" s="687"/>
      <c r="JDK13" s="687"/>
      <c r="JDL13" s="687"/>
      <c r="JDM13" s="687"/>
      <c r="JDN13" s="687"/>
      <c r="JDO13" s="687"/>
      <c r="JDP13" s="687"/>
      <c r="JDQ13" s="687"/>
      <c r="JDR13" s="687"/>
      <c r="JDS13" s="687"/>
      <c r="JDT13" s="687"/>
      <c r="JDU13" s="687"/>
      <c r="JDV13" s="687"/>
      <c r="JDW13" s="687"/>
      <c r="JDX13" s="687"/>
      <c r="JDY13" s="687"/>
      <c r="JDZ13" s="687"/>
      <c r="JEA13" s="687"/>
      <c r="JEB13" s="687"/>
      <c r="JEC13" s="687"/>
      <c r="JED13" s="687"/>
      <c r="JEE13" s="687"/>
      <c r="JEF13" s="687"/>
      <c r="JEG13" s="687"/>
      <c r="JEH13" s="687"/>
      <c r="JEI13" s="687"/>
      <c r="JEJ13" s="687"/>
      <c r="JEK13" s="687"/>
      <c r="JEL13" s="687"/>
      <c r="JEM13" s="687"/>
      <c r="JEN13" s="687"/>
      <c r="JEO13" s="687"/>
      <c r="JEP13" s="687"/>
      <c r="JEQ13" s="687"/>
      <c r="JER13" s="687"/>
      <c r="JES13" s="687"/>
      <c r="JET13" s="687"/>
      <c r="JEU13" s="687"/>
      <c r="JEV13" s="687"/>
      <c r="JEW13" s="687"/>
      <c r="JEX13" s="687"/>
      <c r="JEY13" s="687"/>
      <c r="JEZ13" s="687"/>
      <c r="JFA13" s="687"/>
      <c r="JFB13" s="687"/>
      <c r="JFC13" s="687"/>
      <c r="JFD13" s="687"/>
      <c r="JFE13" s="687"/>
      <c r="JFF13" s="687"/>
      <c r="JFG13" s="687"/>
      <c r="JFH13" s="687"/>
      <c r="JFI13" s="687"/>
      <c r="JFJ13" s="687"/>
      <c r="JFK13" s="687"/>
      <c r="JFL13" s="687"/>
      <c r="JFM13" s="687"/>
      <c r="JFN13" s="687"/>
      <c r="JFO13" s="687"/>
      <c r="JFP13" s="687"/>
      <c r="JFQ13" s="687"/>
      <c r="JFR13" s="687"/>
      <c r="JFS13" s="687"/>
      <c r="JFT13" s="687"/>
      <c r="JFU13" s="687"/>
      <c r="JFV13" s="687"/>
      <c r="JFW13" s="687"/>
      <c r="JFX13" s="687"/>
      <c r="JFY13" s="687"/>
      <c r="JFZ13" s="687"/>
      <c r="JGA13" s="687"/>
      <c r="JGB13" s="687"/>
      <c r="JGC13" s="687"/>
      <c r="JGD13" s="687"/>
      <c r="JGE13" s="687"/>
      <c r="JGF13" s="687"/>
      <c r="JGG13" s="687"/>
      <c r="JGH13" s="687"/>
      <c r="JGI13" s="687"/>
      <c r="JGJ13" s="687"/>
      <c r="JGK13" s="687"/>
      <c r="JGL13" s="687"/>
      <c r="JGM13" s="687"/>
      <c r="JGN13" s="687"/>
      <c r="JGO13" s="687"/>
      <c r="JGP13" s="687"/>
      <c r="JGQ13" s="687"/>
      <c r="JGR13" s="687"/>
      <c r="JGS13" s="687"/>
      <c r="JGT13" s="687"/>
      <c r="JGU13" s="687"/>
      <c r="JGV13" s="687"/>
      <c r="JGW13" s="687"/>
      <c r="JGX13" s="687"/>
      <c r="JGY13" s="687"/>
      <c r="JGZ13" s="687"/>
      <c r="JHA13" s="687"/>
      <c r="JHB13" s="687"/>
      <c r="JHC13" s="687"/>
      <c r="JHD13" s="687"/>
      <c r="JHE13" s="687"/>
      <c r="JHF13" s="687"/>
      <c r="JHG13" s="687"/>
      <c r="JHH13" s="687"/>
      <c r="JHI13" s="687"/>
      <c r="JHJ13" s="687"/>
      <c r="JHK13" s="687"/>
      <c r="JHL13" s="687"/>
      <c r="JHM13" s="687"/>
      <c r="JHN13" s="687"/>
      <c r="JHO13" s="687"/>
      <c r="JHP13" s="687"/>
      <c r="JHQ13" s="687"/>
      <c r="JHR13" s="687"/>
      <c r="JHS13" s="687"/>
      <c r="JHT13" s="687"/>
      <c r="JHU13" s="687"/>
      <c r="JHV13" s="687"/>
      <c r="JHW13" s="687"/>
      <c r="JHX13" s="687"/>
      <c r="JHY13" s="687"/>
      <c r="JHZ13" s="687"/>
      <c r="JIA13" s="687"/>
      <c r="JIB13" s="687"/>
      <c r="JIC13" s="687"/>
      <c r="JID13" s="687"/>
      <c r="JIE13" s="687"/>
      <c r="JIF13" s="687"/>
      <c r="JIG13" s="687"/>
      <c r="JIH13" s="687"/>
      <c r="JII13" s="687"/>
      <c r="JIJ13" s="687"/>
      <c r="JIK13" s="687"/>
      <c r="JIL13" s="687"/>
      <c r="JIM13" s="687"/>
      <c r="JIN13" s="687"/>
      <c r="JIO13" s="687"/>
      <c r="JIP13" s="687"/>
      <c r="JIQ13" s="687"/>
      <c r="JIR13" s="687"/>
      <c r="JIS13" s="687"/>
      <c r="JIT13" s="687"/>
      <c r="JIU13" s="687"/>
      <c r="JIV13" s="687"/>
      <c r="JIW13" s="687"/>
      <c r="JIX13" s="687"/>
      <c r="JIY13" s="687"/>
      <c r="JIZ13" s="687"/>
      <c r="JJA13" s="687"/>
      <c r="JJB13" s="687"/>
      <c r="JJC13" s="687"/>
      <c r="JJD13" s="687"/>
      <c r="JJE13" s="687"/>
      <c r="JJF13" s="687"/>
      <c r="JJG13" s="687"/>
      <c r="JJH13" s="687"/>
      <c r="JJI13" s="687"/>
      <c r="JJJ13" s="687"/>
      <c r="JJK13" s="687"/>
      <c r="JJL13" s="687"/>
      <c r="JJM13" s="687"/>
      <c r="JJN13" s="687"/>
      <c r="JJO13" s="687"/>
      <c r="JJP13" s="687"/>
      <c r="JJQ13" s="687"/>
      <c r="JJR13" s="687"/>
      <c r="JJS13" s="687"/>
      <c r="JJT13" s="687"/>
      <c r="JJU13" s="687"/>
      <c r="JJV13" s="687"/>
      <c r="JJW13" s="687"/>
      <c r="JJX13" s="687"/>
      <c r="JJY13" s="687"/>
      <c r="JJZ13" s="687"/>
      <c r="JKA13" s="687"/>
      <c r="JKB13" s="687"/>
      <c r="JKC13" s="687"/>
      <c r="JKD13" s="687"/>
      <c r="JKE13" s="687"/>
      <c r="JKF13" s="687"/>
      <c r="JKG13" s="687"/>
      <c r="JKH13" s="687"/>
      <c r="JKI13" s="687"/>
      <c r="JKJ13" s="687"/>
      <c r="JKK13" s="687"/>
      <c r="JKL13" s="687"/>
      <c r="JKM13" s="687"/>
      <c r="JKN13" s="687"/>
      <c r="JKO13" s="687"/>
      <c r="JKP13" s="687"/>
      <c r="JKQ13" s="687"/>
      <c r="JKR13" s="687"/>
      <c r="JKS13" s="687"/>
      <c r="JKT13" s="687"/>
      <c r="JKU13" s="687"/>
      <c r="JKV13" s="687"/>
      <c r="JKW13" s="687"/>
      <c r="JKX13" s="687"/>
      <c r="JKY13" s="687"/>
      <c r="JKZ13" s="687"/>
      <c r="JLA13" s="687"/>
      <c r="JLB13" s="687"/>
      <c r="JLC13" s="687"/>
      <c r="JLD13" s="687"/>
      <c r="JLE13" s="687"/>
      <c r="JLF13" s="687"/>
      <c r="JLG13" s="687"/>
      <c r="JLH13" s="687"/>
      <c r="JLI13" s="687"/>
      <c r="JLJ13" s="687"/>
      <c r="JLK13" s="687"/>
      <c r="JLL13" s="687"/>
      <c r="JLM13" s="687"/>
      <c r="JLN13" s="687"/>
      <c r="JLO13" s="687"/>
      <c r="JLP13" s="687"/>
      <c r="JLQ13" s="687"/>
      <c r="JLR13" s="687"/>
      <c r="JLS13" s="687"/>
      <c r="JLT13" s="687"/>
      <c r="JLU13" s="687"/>
      <c r="JLV13" s="687"/>
      <c r="JLW13" s="687"/>
      <c r="JLX13" s="687"/>
      <c r="JLY13" s="687"/>
      <c r="JLZ13" s="687"/>
      <c r="JMA13" s="687"/>
      <c r="JMB13" s="687"/>
      <c r="JMC13" s="687"/>
      <c r="JMD13" s="687"/>
      <c r="JME13" s="687"/>
      <c r="JMF13" s="687"/>
      <c r="JMG13" s="687"/>
      <c r="JMH13" s="687"/>
      <c r="JMI13" s="687"/>
      <c r="JMJ13" s="687"/>
      <c r="JMK13" s="687"/>
      <c r="JML13" s="687"/>
      <c r="JMM13" s="687"/>
      <c r="JMN13" s="687"/>
      <c r="JMO13" s="687"/>
      <c r="JMP13" s="687"/>
      <c r="JMQ13" s="687"/>
      <c r="JMR13" s="687"/>
      <c r="JMS13" s="687"/>
      <c r="JMT13" s="687"/>
      <c r="JMU13" s="687"/>
      <c r="JMV13" s="687"/>
      <c r="JMW13" s="687"/>
      <c r="JMX13" s="687"/>
      <c r="JMY13" s="687"/>
      <c r="JMZ13" s="687"/>
      <c r="JNA13" s="687"/>
      <c r="JNB13" s="687"/>
      <c r="JNC13" s="687"/>
      <c r="JND13" s="687"/>
      <c r="JNE13" s="687"/>
      <c r="JNF13" s="687"/>
      <c r="JNG13" s="687"/>
      <c r="JNH13" s="687"/>
      <c r="JNI13" s="687"/>
      <c r="JNJ13" s="687"/>
      <c r="JNK13" s="687"/>
      <c r="JNL13" s="687"/>
      <c r="JNM13" s="687"/>
      <c r="JNN13" s="687"/>
      <c r="JNO13" s="687"/>
      <c r="JNP13" s="687"/>
      <c r="JNQ13" s="687"/>
      <c r="JNR13" s="687"/>
      <c r="JNS13" s="687"/>
      <c r="JNT13" s="687"/>
      <c r="JNU13" s="687"/>
      <c r="JNV13" s="687"/>
      <c r="JNW13" s="687"/>
      <c r="JNX13" s="687"/>
      <c r="JNY13" s="687"/>
      <c r="JNZ13" s="687"/>
      <c r="JOA13" s="687"/>
      <c r="JOB13" s="687"/>
      <c r="JOC13" s="687"/>
      <c r="JOD13" s="687"/>
      <c r="JOE13" s="687"/>
      <c r="JOF13" s="687"/>
      <c r="JOG13" s="687"/>
      <c r="JOH13" s="687"/>
      <c r="JOI13" s="687"/>
      <c r="JOJ13" s="687"/>
      <c r="JOK13" s="687"/>
      <c r="JOL13" s="687"/>
      <c r="JOM13" s="687"/>
      <c r="JON13" s="687"/>
      <c r="JOO13" s="687"/>
      <c r="JOP13" s="687"/>
      <c r="JOQ13" s="687"/>
      <c r="JOR13" s="687"/>
      <c r="JOS13" s="687"/>
      <c r="JOT13" s="687"/>
      <c r="JOU13" s="687"/>
      <c r="JOV13" s="687"/>
      <c r="JOW13" s="687"/>
      <c r="JOX13" s="687"/>
      <c r="JOY13" s="687"/>
      <c r="JOZ13" s="687"/>
      <c r="JPA13" s="687"/>
      <c r="JPB13" s="687"/>
      <c r="JPC13" s="687"/>
      <c r="JPD13" s="687"/>
      <c r="JPE13" s="687"/>
      <c r="JPF13" s="687"/>
      <c r="JPG13" s="687"/>
      <c r="JPH13" s="687"/>
      <c r="JPI13" s="687"/>
      <c r="JPJ13" s="687"/>
      <c r="JPK13" s="687"/>
      <c r="JPL13" s="687"/>
      <c r="JPM13" s="687"/>
      <c r="JPN13" s="687"/>
      <c r="JPO13" s="687"/>
      <c r="JPP13" s="687"/>
      <c r="JPQ13" s="687"/>
      <c r="JPR13" s="687"/>
      <c r="JPS13" s="687"/>
      <c r="JPT13" s="687"/>
      <c r="JPU13" s="687"/>
      <c r="JPV13" s="687"/>
      <c r="JPW13" s="687"/>
      <c r="JPX13" s="687"/>
      <c r="JPY13" s="687"/>
      <c r="JPZ13" s="687"/>
      <c r="JQA13" s="687"/>
      <c r="JQB13" s="687"/>
      <c r="JQC13" s="687"/>
      <c r="JQD13" s="687"/>
      <c r="JQE13" s="687"/>
      <c r="JQF13" s="687"/>
      <c r="JQG13" s="687"/>
      <c r="JQH13" s="687"/>
      <c r="JQI13" s="687"/>
      <c r="JQJ13" s="687"/>
      <c r="JQK13" s="687"/>
      <c r="JQL13" s="687"/>
      <c r="JQM13" s="687"/>
      <c r="JQN13" s="687"/>
      <c r="JQO13" s="687"/>
      <c r="JQP13" s="687"/>
      <c r="JQQ13" s="687"/>
      <c r="JQR13" s="687"/>
      <c r="JQS13" s="687"/>
      <c r="JQT13" s="687"/>
      <c r="JQU13" s="687"/>
      <c r="JQV13" s="687"/>
      <c r="JQW13" s="687"/>
      <c r="JQX13" s="687"/>
      <c r="JQY13" s="687"/>
      <c r="JQZ13" s="687"/>
      <c r="JRA13" s="687"/>
      <c r="JRB13" s="687"/>
      <c r="JRC13" s="687"/>
      <c r="JRD13" s="687"/>
      <c r="JRE13" s="687"/>
      <c r="JRF13" s="687"/>
      <c r="JRG13" s="687"/>
      <c r="JRH13" s="687"/>
      <c r="JRI13" s="687"/>
      <c r="JRJ13" s="687"/>
      <c r="JRK13" s="687"/>
      <c r="JRL13" s="687"/>
      <c r="JRM13" s="687"/>
      <c r="JRN13" s="687"/>
      <c r="JRO13" s="687"/>
      <c r="JRP13" s="687"/>
      <c r="JRQ13" s="687"/>
      <c r="JRR13" s="687"/>
      <c r="JRS13" s="687"/>
      <c r="JRT13" s="687"/>
      <c r="JRU13" s="687"/>
      <c r="JRV13" s="687"/>
      <c r="JRW13" s="687"/>
      <c r="JRX13" s="687"/>
      <c r="JRY13" s="687"/>
      <c r="JRZ13" s="687"/>
      <c r="JSA13" s="687"/>
      <c r="JSB13" s="687"/>
      <c r="JSC13" s="687"/>
      <c r="JSD13" s="687"/>
      <c r="JSE13" s="687"/>
      <c r="JSF13" s="687"/>
      <c r="JSG13" s="687"/>
      <c r="JSH13" s="687"/>
      <c r="JSI13" s="687"/>
      <c r="JSJ13" s="687"/>
      <c r="JSK13" s="687"/>
      <c r="JSL13" s="687"/>
      <c r="JSM13" s="687"/>
      <c r="JSN13" s="687"/>
      <c r="JSO13" s="687"/>
      <c r="JSP13" s="687"/>
      <c r="JSQ13" s="687"/>
      <c r="JSR13" s="687"/>
      <c r="JSS13" s="687"/>
      <c r="JST13" s="687"/>
      <c r="JSU13" s="687"/>
      <c r="JSV13" s="687"/>
      <c r="JSW13" s="687"/>
      <c r="JSX13" s="687"/>
      <c r="JSY13" s="687"/>
      <c r="JSZ13" s="687"/>
      <c r="JTA13" s="687"/>
      <c r="JTB13" s="687"/>
      <c r="JTC13" s="687"/>
      <c r="JTD13" s="687"/>
      <c r="JTE13" s="687"/>
      <c r="JTF13" s="687"/>
      <c r="JTG13" s="687"/>
      <c r="JTH13" s="687"/>
      <c r="JTI13" s="687"/>
      <c r="JTJ13" s="687"/>
      <c r="JTK13" s="687"/>
      <c r="JTL13" s="687"/>
      <c r="JTM13" s="687"/>
      <c r="JTN13" s="687"/>
      <c r="JTO13" s="687"/>
      <c r="JTP13" s="687"/>
      <c r="JTQ13" s="687"/>
      <c r="JTR13" s="687"/>
      <c r="JTS13" s="687"/>
      <c r="JTT13" s="687"/>
      <c r="JTU13" s="687"/>
      <c r="JTV13" s="687"/>
      <c r="JTW13" s="687"/>
      <c r="JTX13" s="687"/>
      <c r="JTY13" s="687"/>
      <c r="JTZ13" s="687"/>
      <c r="JUA13" s="687"/>
      <c r="JUB13" s="687"/>
      <c r="JUC13" s="687"/>
      <c r="JUD13" s="687"/>
      <c r="JUE13" s="687"/>
      <c r="JUF13" s="687"/>
      <c r="JUG13" s="687"/>
      <c r="JUH13" s="687"/>
      <c r="JUI13" s="687"/>
      <c r="JUJ13" s="687"/>
      <c r="JUK13" s="687"/>
      <c r="JUL13" s="687"/>
      <c r="JUM13" s="687"/>
      <c r="JUN13" s="687"/>
      <c r="JUO13" s="687"/>
      <c r="JUP13" s="687"/>
      <c r="JUQ13" s="687"/>
      <c r="JUR13" s="687"/>
      <c r="JUS13" s="687"/>
      <c r="JUT13" s="687"/>
      <c r="JUU13" s="687"/>
      <c r="JUV13" s="687"/>
      <c r="JUW13" s="687"/>
      <c r="JUX13" s="687"/>
      <c r="JUY13" s="687"/>
      <c r="JUZ13" s="687"/>
      <c r="JVA13" s="687"/>
      <c r="JVB13" s="687"/>
      <c r="JVC13" s="687"/>
      <c r="JVD13" s="687"/>
      <c r="JVE13" s="687"/>
      <c r="JVF13" s="687"/>
      <c r="JVG13" s="687"/>
      <c r="JVH13" s="687"/>
      <c r="JVI13" s="687"/>
      <c r="JVJ13" s="687"/>
      <c r="JVK13" s="687"/>
      <c r="JVL13" s="687"/>
      <c r="JVM13" s="687"/>
      <c r="JVN13" s="687"/>
      <c r="JVO13" s="687"/>
      <c r="JVP13" s="687"/>
      <c r="JVQ13" s="687"/>
      <c r="JVR13" s="687"/>
      <c r="JVS13" s="687"/>
      <c r="JVT13" s="687"/>
      <c r="JVU13" s="687"/>
      <c r="JVV13" s="687"/>
      <c r="JVW13" s="687"/>
      <c r="JVX13" s="687"/>
      <c r="JVY13" s="687"/>
      <c r="JVZ13" s="687"/>
      <c r="JWA13" s="687"/>
      <c r="JWB13" s="687"/>
      <c r="JWC13" s="687"/>
      <c r="JWD13" s="687"/>
      <c r="JWE13" s="687"/>
      <c r="JWF13" s="687"/>
      <c r="JWG13" s="687"/>
      <c r="JWH13" s="687"/>
      <c r="JWI13" s="687"/>
      <c r="JWJ13" s="687"/>
      <c r="JWK13" s="687"/>
      <c r="JWL13" s="687"/>
      <c r="JWM13" s="687"/>
      <c r="JWN13" s="687"/>
      <c r="JWO13" s="687"/>
      <c r="JWP13" s="687"/>
      <c r="JWQ13" s="687"/>
      <c r="JWR13" s="687"/>
      <c r="JWS13" s="687"/>
      <c r="JWT13" s="687"/>
      <c r="JWU13" s="687"/>
      <c r="JWV13" s="687"/>
      <c r="JWW13" s="687"/>
      <c r="JWX13" s="687"/>
      <c r="JWY13" s="687"/>
      <c r="JWZ13" s="687"/>
      <c r="JXA13" s="687"/>
      <c r="JXB13" s="687"/>
      <c r="JXC13" s="687"/>
      <c r="JXD13" s="687"/>
      <c r="JXE13" s="687"/>
      <c r="JXF13" s="687"/>
      <c r="JXG13" s="687"/>
      <c r="JXH13" s="687"/>
      <c r="JXI13" s="687"/>
      <c r="JXJ13" s="687"/>
      <c r="JXK13" s="687"/>
      <c r="JXL13" s="687"/>
      <c r="JXM13" s="687"/>
      <c r="JXN13" s="687"/>
      <c r="JXO13" s="687"/>
      <c r="JXP13" s="687"/>
      <c r="JXQ13" s="687"/>
      <c r="JXR13" s="687"/>
      <c r="JXS13" s="687"/>
      <c r="JXT13" s="687"/>
      <c r="JXU13" s="687"/>
      <c r="JXV13" s="687"/>
      <c r="JXW13" s="687"/>
      <c r="JXX13" s="687"/>
      <c r="JXY13" s="687"/>
      <c r="JXZ13" s="687"/>
      <c r="JYA13" s="687"/>
      <c r="JYB13" s="687"/>
      <c r="JYC13" s="687"/>
      <c r="JYD13" s="687"/>
      <c r="JYE13" s="687"/>
      <c r="JYF13" s="687"/>
      <c r="JYG13" s="687"/>
      <c r="JYH13" s="687"/>
      <c r="JYI13" s="687"/>
      <c r="JYJ13" s="687"/>
      <c r="JYK13" s="687"/>
      <c r="JYL13" s="687"/>
      <c r="JYM13" s="687"/>
      <c r="JYN13" s="687"/>
      <c r="JYO13" s="687"/>
      <c r="JYP13" s="687"/>
      <c r="JYQ13" s="687"/>
      <c r="JYR13" s="687"/>
      <c r="JYS13" s="687"/>
      <c r="JYT13" s="687"/>
      <c r="JYU13" s="687"/>
      <c r="JYV13" s="687"/>
      <c r="JYW13" s="687"/>
      <c r="JYX13" s="687"/>
      <c r="JYY13" s="687"/>
      <c r="JYZ13" s="687"/>
      <c r="JZA13" s="687"/>
      <c r="JZB13" s="687"/>
      <c r="JZC13" s="687"/>
      <c r="JZD13" s="687"/>
      <c r="JZE13" s="687"/>
      <c r="JZF13" s="687"/>
      <c r="JZG13" s="687"/>
      <c r="JZH13" s="687"/>
      <c r="JZI13" s="687"/>
      <c r="JZJ13" s="687"/>
      <c r="JZK13" s="687"/>
      <c r="JZL13" s="687"/>
      <c r="JZM13" s="687"/>
      <c r="JZN13" s="687"/>
      <c r="JZO13" s="687"/>
      <c r="JZP13" s="687"/>
      <c r="JZQ13" s="687"/>
      <c r="JZR13" s="687"/>
      <c r="JZS13" s="687"/>
      <c r="JZT13" s="687"/>
      <c r="JZU13" s="687"/>
      <c r="JZV13" s="687"/>
      <c r="JZW13" s="687"/>
      <c r="JZX13" s="687"/>
      <c r="JZY13" s="687"/>
      <c r="JZZ13" s="687"/>
      <c r="KAA13" s="687"/>
      <c r="KAB13" s="687"/>
      <c r="KAC13" s="687"/>
      <c r="KAD13" s="687"/>
      <c r="KAE13" s="687"/>
      <c r="KAF13" s="687"/>
      <c r="KAG13" s="687"/>
      <c r="KAH13" s="687"/>
      <c r="KAI13" s="687"/>
      <c r="KAJ13" s="687"/>
      <c r="KAK13" s="687"/>
      <c r="KAL13" s="687"/>
      <c r="KAM13" s="687"/>
      <c r="KAN13" s="687"/>
      <c r="KAO13" s="687"/>
      <c r="KAP13" s="687"/>
      <c r="KAQ13" s="687"/>
      <c r="KAR13" s="687"/>
      <c r="KAS13" s="687"/>
      <c r="KAT13" s="687"/>
      <c r="KAU13" s="687"/>
      <c r="KAV13" s="687"/>
      <c r="KAW13" s="687"/>
      <c r="KAX13" s="687"/>
      <c r="KAY13" s="687"/>
      <c r="KAZ13" s="687"/>
      <c r="KBA13" s="687"/>
      <c r="KBB13" s="687"/>
      <c r="KBC13" s="687"/>
      <c r="KBD13" s="687"/>
      <c r="KBE13" s="687"/>
      <c r="KBF13" s="687"/>
      <c r="KBG13" s="687"/>
      <c r="KBH13" s="687"/>
      <c r="KBI13" s="687"/>
      <c r="KBJ13" s="687"/>
      <c r="KBK13" s="687"/>
      <c r="KBL13" s="687"/>
      <c r="KBM13" s="687"/>
      <c r="KBN13" s="687"/>
      <c r="KBO13" s="687"/>
      <c r="KBP13" s="687"/>
      <c r="KBQ13" s="687"/>
      <c r="KBR13" s="687"/>
      <c r="KBS13" s="687"/>
      <c r="KBT13" s="687"/>
      <c r="KBU13" s="687"/>
      <c r="KBV13" s="687"/>
      <c r="KBW13" s="687"/>
      <c r="KBX13" s="687"/>
      <c r="KBY13" s="687"/>
      <c r="KBZ13" s="687"/>
      <c r="KCA13" s="687"/>
      <c r="KCB13" s="687"/>
      <c r="KCC13" s="687"/>
      <c r="KCD13" s="687"/>
      <c r="KCE13" s="687"/>
      <c r="KCF13" s="687"/>
      <c r="KCG13" s="687"/>
      <c r="KCH13" s="687"/>
      <c r="KCI13" s="687"/>
      <c r="KCJ13" s="687"/>
      <c r="KCK13" s="687"/>
      <c r="KCL13" s="687"/>
      <c r="KCM13" s="687"/>
      <c r="KCN13" s="687"/>
      <c r="KCO13" s="687"/>
      <c r="KCP13" s="687"/>
      <c r="KCQ13" s="687"/>
      <c r="KCR13" s="687"/>
      <c r="KCS13" s="687"/>
      <c r="KCT13" s="687"/>
      <c r="KCU13" s="687"/>
      <c r="KCV13" s="687"/>
      <c r="KCW13" s="687"/>
      <c r="KCX13" s="687"/>
      <c r="KCY13" s="687"/>
      <c r="KCZ13" s="687"/>
      <c r="KDA13" s="687"/>
      <c r="KDB13" s="687"/>
      <c r="KDC13" s="687"/>
      <c r="KDD13" s="687"/>
      <c r="KDE13" s="687"/>
      <c r="KDF13" s="687"/>
      <c r="KDG13" s="687"/>
      <c r="KDH13" s="687"/>
      <c r="KDI13" s="687"/>
      <c r="KDJ13" s="687"/>
      <c r="KDK13" s="687"/>
      <c r="KDL13" s="687"/>
      <c r="KDM13" s="687"/>
      <c r="KDN13" s="687"/>
      <c r="KDO13" s="687"/>
      <c r="KDP13" s="687"/>
      <c r="KDQ13" s="687"/>
      <c r="KDR13" s="687"/>
      <c r="KDS13" s="687"/>
      <c r="KDT13" s="687"/>
      <c r="KDU13" s="687"/>
      <c r="KDV13" s="687"/>
      <c r="KDW13" s="687"/>
      <c r="KDX13" s="687"/>
      <c r="KDY13" s="687"/>
      <c r="KDZ13" s="687"/>
      <c r="KEA13" s="687"/>
      <c r="KEB13" s="687"/>
      <c r="KEC13" s="687"/>
      <c r="KED13" s="687"/>
      <c r="KEE13" s="687"/>
      <c r="KEF13" s="687"/>
      <c r="KEG13" s="687"/>
      <c r="KEH13" s="687"/>
      <c r="KEI13" s="687"/>
      <c r="KEJ13" s="687"/>
      <c r="KEK13" s="687"/>
      <c r="KEL13" s="687"/>
      <c r="KEM13" s="687"/>
      <c r="KEN13" s="687"/>
      <c r="KEO13" s="687"/>
      <c r="KEP13" s="687"/>
      <c r="KEQ13" s="687"/>
      <c r="KER13" s="687"/>
      <c r="KES13" s="687"/>
      <c r="KET13" s="687"/>
      <c r="KEU13" s="687"/>
      <c r="KEV13" s="687"/>
      <c r="KEW13" s="687"/>
      <c r="KEX13" s="687"/>
      <c r="KEY13" s="687"/>
      <c r="KEZ13" s="687"/>
      <c r="KFA13" s="687"/>
      <c r="KFB13" s="687"/>
      <c r="KFC13" s="687"/>
      <c r="KFD13" s="687"/>
      <c r="KFE13" s="687"/>
      <c r="KFF13" s="687"/>
      <c r="KFG13" s="687"/>
      <c r="KFH13" s="687"/>
      <c r="KFI13" s="687"/>
      <c r="KFJ13" s="687"/>
      <c r="KFK13" s="687"/>
      <c r="KFL13" s="687"/>
      <c r="KFM13" s="687"/>
      <c r="KFN13" s="687"/>
      <c r="KFO13" s="687"/>
      <c r="KFP13" s="687"/>
      <c r="KFQ13" s="687"/>
      <c r="KFR13" s="687"/>
      <c r="KFS13" s="687"/>
      <c r="KFT13" s="687"/>
      <c r="KFU13" s="687"/>
      <c r="KFV13" s="687"/>
      <c r="KFW13" s="687"/>
      <c r="KFX13" s="687"/>
      <c r="KFY13" s="687"/>
      <c r="KFZ13" s="687"/>
      <c r="KGA13" s="687"/>
      <c r="KGB13" s="687"/>
      <c r="KGC13" s="687"/>
      <c r="KGD13" s="687"/>
      <c r="KGE13" s="687"/>
      <c r="KGF13" s="687"/>
      <c r="KGG13" s="687"/>
      <c r="KGH13" s="687"/>
      <c r="KGI13" s="687"/>
      <c r="KGJ13" s="687"/>
      <c r="KGK13" s="687"/>
      <c r="KGL13" s="687"/>
      <c r="KGM13" s="687"/>
      <c r="KGN13" s="687"/>
      <c r="KGO13" s="687"/>
      <c r="KGP13" s="687"/>
      <c r="KGQ13" s="687"/>
      <c r="KGR13" s="687"/>
      <c r="KGS13" s="687"/>
      <c r="KGT13" s="687"/>
      <c r="KGU13" s="687"/>
      <c r="KGV13" s="687"/>
      <c r="KGW13" s="687"/>
      <c r="KGX13" s="687"/>
      <c r="KGY13" s="687"/>
      <c r="KGZ13" s="687"/>
      <c r="KHA13" s="687"/>
      <c r="KHB13" s="687"/>
      <c r="KHC13" s="687"/>
      <c r="KHD13" s="687"/>
      <c r="KHE13" s="687"/>
      <c r="KHF13" s="687"/>
      <c r="KHG13" s="687"/>
      <c r="KHH13" s="687"/>
      <c r="KHI13" s="687"/>
      <c r="KHJ13" s="687"/>
      <c r="KHK13" s="687"/>
      <c r="KHL13" s="687"/>
      <c r="KHM13" s="687"/>
      <c r="KHN13" s="687"/>
      <c r="KHO13" s="687"/>
      <c r="KHP13" s="687"/>
      <c r="KHQ13" s="687"/>
      <c r="KHR13" s="687"/>
      <c r="KHS13" s="687"/>
      <c r="KHT13" s="687"/>
      <c r="KHU13" s="687"/>
      <c r="KHV13" s="687"/>
      <c r="KHW13" s="687"/>
      <c r="KHX13" s="687"/>
      <c r="KHY13" s="687"/>
      <c r="KHZ13" s="687"/>
      <c r="KIA13" s="687"/>
      <c r="KIB13" s="687"/>
      <c r="KIC13" s="687"/>
      <c r="KID13" s="687"/>
      <c r="KIE13" s="687"/>
      <c r="KIF13" s="687"/>
      <c r="KIG13" s="687"/>
      <c r="KIH13" s="687"/>
      <c r="KII13" s="687"/>
      <c r="KIJ13" s="687"/>
      <c r="KIK13" s="687"/>
      <c r="KIL13" s="687"/>
      <c r="KIM13" s="687"/>
      <c r="KIN13" s="687"/>
      <c r="KIO13" s="687"/>
      <c r="KIP13" s="687"/>
      <c r="KIQ13" s="687"/>
      <c r="KIR13" s="687"/>
      <c r="KIS13" s="687"/>
      <c r="KIT13" s="687"/>
      <c r="KIU13" s="687"/>
      <c r="KIV13" s="687"/>
      <c r="KIW13" s="687"/>
      <c r="KIX13" s="687"/>
      <c r="KIY13" s="687"/>
      <c r="KIZ13" s="687"/>
      <c r="KJA13" s="687"/>
      <c r="KJB13" s="687"/>
      <c r="KJC13" s="687"/>
      <c r="KJD13" s="687"/>
      <c r="KJE13" s="687"/>
      <c r="KJF13" s="687"/>
      <c r="KJG13" s="687"/>
      <c r="KJH13" s="687"/>
      <c r="KJI13" s="687"/>
      <c r="KJJ13" s="687"/>
      <c r="KJK13" s="687"/>
      <c r="KJL13" s="687"/>
      <c r="KJM13" s="687"/>
      <c r="KJN13" s="687"/>
      <c r="KJO13" s="687"/>
      <c r="KJP13" s="687"/>
      <c r="KJQ13" s="687"/>
      <c r="KJR13" s="687"/>
      <c r="KJS13" s="687"/>
      <c r="KJT13" s="687"/>
      <c r="KJU13" s="687"/>
      <c r="KJV13" s="687"/>
      <c r="KJW13" s="687"/>
      <c r="KJX13" s="687"/>
      <c r="KJY13" s="687"/>
      <c r="KJZ13" s="687"/>
      <c r="KKA13" s="687"/>
      <c r="KKB13" s="687"/>
      <c r="KKC13" s="687"/>
      <c r="KKD13" s="687"/>
      <c r="KKE13" s="687"/>
      <c r="KKF13" s="687"/>
      <c r="KKG13" s="687"/>
      <c r="KKH13" s="687"/>
      <c r="KKI13" s="687"/>
      <c r="KKJ13" s="687"/>
      <c r="KKK13" s="687"/>
      <c r="KKL13" s="687"/>
      <c r="KKM13" s="687"/>
      <c r="KKN13" s="687"/>
      <c r="KKO13" s="687"/>
      <c r="KKP13" s="687"/>
      <c r="KKQ13" s="687"/>
      <c r="KKR13" s="687"/>
      <c r="KKS13" s="687"/>
      <c r="KKT13" s="687"/>
      <c r="KKU13" s="687"/>
      <c r="KKV13" s="687"/>
      <c r="KKW13" s="687"/>
      <c r="KKX13" s="687"/>
      <c r="KKY13" s="687"/>
      <c r="KKZ13" s="687"/>
      <c r="KLA13" s="687"/>
      <c r="KLB13" s="687"/>
      <c r="KLC13" s="687"/>
      <c r="KLD13" s="687"/>
      <c r="KLE13" s="687"/>
      <c r="KLF13" s="687"/>
      <c r="KLG13" s="687"/>
      <c r="KLH13" s="687"/>
      <c r="KLI13" s="687"/>
      <c r="KLJ13" s="687"/>
      <c r="KLK13" s="687"/>
      <c r="KLL13" s="687"/>
      <c r="KLM13" s="687"/>
      <c r="KLN13" s="687"/>
      <c r="KLO13" s="687"/>
      <c r="KLP13" s="687"/>
      <c r="KLQ13" s="687"/>
      <c r="KLR13" s="687"/>
      <c r="KLS13" s="687"/>
      <c r="KLT13" s="687"/>
      <c r="KLU13" s="687"/>
      <c r="KLV13" s="687"/>
      <c r="KLW13" s="687"/>
      <c r="KLX13" s="687"/>
      <c r="KLY13" s="687"/>
      <c r="KLZ13" s="687"/>
      <c r="KMA13" s="687"/>
      <c r="KMB13" s="687"/>
      <c r="KMC13" s="687"/>
      <c r="KMD13" s="687"/>
      <c r="KME13" s="687"/>
      <c r="KMF13" s="687"/>
      <c r="KMG13" s="687"/>
      <c r="KMH13" s="687"/>
      <c r="KMI13" s="687"/>
      <c r="KMJ13" s="687"/>
      <c r="KMK13" s="687"/>
      <c r="KML13" s="687"/>
      <c r="KMM13" s="687"/>
      <c r="KMN13" s="687"/>
      <c r="KMO13" s="687"/>
      <c r="KMP13" s="687"/>
      <c r="KMQ13" s="687"/>
      <c r="KMR13" s="687"/>
      <c r="KMS13" s="687"/>
      <c r="KMT13" s="687"/>
      <c r="KMU13" s="687"/>
      <c r="KMV13" s="687"/>
      <c r="KMW13" s="687"/>
      <c r="KMX13" s="687"/>
      <c r="KMY13" s="687"/>
      <c r="KMZ13" s="687"/>
      <c r="KNA13" s="687"/>
      <c r="KNB13" s="687"/>
      <c r="KNC13" s="687"/>
      <c r="KND13" s="687"/>
      <c r="KNE13" s="687"/>
      <c r="KNF13" s="687"/>
      <c r="KNG13" s="687"/>
      <c r="KNH13" s="687"/>
      <c r="KNI13" s="687"/>
      <c r="KNJ13" s="687"/>
      <c r="KNK13" s="687"/>
      <c r="KNL13" s="687"/>
      <c r="KNM13" s="687"/>
      <c r="KNN13" s="687"/>
      <c r="KNO13" s="687"/>
      <c r="KNP13" s="687"/>
      <c r="KNQ13" s="687"/>
      <c r="KNR13" s="687"/>
      <c r="KNS13" s="687"/>
      <c r="KNT13" s="687"/>
      <c r="KNU13" s="687"/>
      <c r="KNV13" s="687"/>
      <c r="KNW13" s="687"/>
      <c r="KNX13" s="687"/>
      <c r="KNY13" s="687"/>
      <c r="KNZ13" s="687"/>
      <c r="KOA13" s="687"/>
      <c r="KOB13" s="687"/>
      <c r="KOC13" s="687"/>
      <c r="KOD13" s="687"/>
      <c r="KOE13" s="687"/>
      <c r="KOF13" s="687"/>
      <c r="KOG13" s="687"/>
      <c r="KOH13" s="687"/>
      <c r="KOI13" s="687"/>
      <c r="KOJ13" s="687"/>
      <c r="KOK13" s="687"/>
      <c r="KOL13" s="687"/>
      <c r="KOM13" s="687"/>
      <c r="KON13" s="687"/>
      <c r="KOO13" s="687"/>
      <c r="KOP13" s="687"/>
      <c r="KOQ13" s="687"/>
      <c r="KOR13" s="687"/>
      <c r="KOS13" s="687"/>
      <c r="KOT13" s="687"/>
      <c r="KOU13" s="687"/>
      <c r="KOV13" s="687"/>
      <c r="KOW13" s="687"/>
      <c r="KOX13" s="687"/>
      <c r="KOY13" s="687"/>
      <c r="KOZ13" s="687"/>
      <c r="KPA13" s="687"/>
      <c r="KPB13" s="687"/>
      <c r="KPC13" s="687"/>
      <c r="KPD13" s="687"/>
      <c r="KPE13" s="687"/>
      <c r="KPF13" s="687"/>
      <c r="KPG13" s="687"/>
      <c r="KPH13" s="687"/>
      <c r="KPI13" s="687"/>
      <c r="KPJ13" s="687"/>
      <c r="KPK13" s="687"/>
      <c r="KPL13" s="687"/>
      <c r="KPM13" s="687"/>
      <c r="KPN13" s="687"/>
      <c r="KPO13" s="687"/>
      <c r="KPP13" s="687"/>
      <c r="KPQ13" s="687"/>
      <c r="KPR13" s="687"/>
      <c r="KPS13" s="687"/>
      <c r="KPT13" s="687"/>
      <c r="KPU13" s="687"/>
      <c r="KPV13" s="687"/>
      <c r="KPW13" s="687"/>
      <c r="KPX13" s="687"/>
      <c r="KPY13" s="687"/>
      <c r="KPZ13" s="687"/>
      <c r="KQA13" s="687"/>
      <c r="KQB13" s="687"/>
      <c r="KQC13" s="687"/>
      <c r="KQD13" s="687"/>
      <c r="KQE13" s="687"/>
      <c r="KQF13" s="687"/>
      <c r="KQG13" s="687"/>
      <c r="KQH13" s="687"/>
      <c r="KQI13" s="687"/>
      <c r="KQJ13" s="687"/>
      <c r="KQK13" s="687"/>
      <c r="KQL13" s="687"/>
      <c r="KQM13" s="687"/>
      <c r="KQN13" s="687"/>
      <c r="KQO13" s="687"/>
      <c r="KQP13" s="687"/>
      <c r="KQQ13" s="687"/>
      <c r="KQR13" s="687"/>
      <c r="KQS13" s="687"/>
      <c r="KQT13" s="687"/>
      <c r="KQU13" s="687"/>
      <c r="KQV13" s="687"/>
      <c r="KQW13" s="687"/>
      <c r="KQX13" s="687"/>
      <c r="KQY13" s="687"/>
      <c r="KQZ13" s="687"/>
      <c r="KRA13" s="687"/>
      <c r="KRB13" s="687"/>
      <c r="KRC13" s="687"/>
      <c r="KRD13" s="687"/>
      <c r="KRE13" s="687"/>
      <c r="KRF13" s="687"/>
      <c r="KRG13" s="687"/>
      <c r="KRH13" s="687"/>
      <c r="KRI13" s="687"/>
      <c r="KRJ13" s="687"/>
      <c r="KRK13" s="687"/>
      <c r="KRL13" s="687"/>
      <c r="KRM13" s="687"/>
      <c r="KRN13" s="687"/>
      <c r="KRO13" s="687"/>
      <c r="KRP13" s="687"/>
      <c r="KRQ13" s="687"/>
      <c r="KRR13" s="687"/>
      <c r="KRS13" s="687"/>
      <c r="KRT13" s="687"/>
      <c r="KRU13" s="687"/>
      <c r="KRV13" s="687"/>
      <c r="KRW13" s="687"/>
      <c r="KRX13" s="687"/>
      <c r="KRY13" s="687"/>
      <c r="KRZ13" s="687"/>
      <c r="KSA13" s="687"/>
      <c r="KSB13" s="687"/>
      <c r="KSC13" s="687"/>
      <c r="KSD13" s="687"/>
      <c r="KSE13" s="687"/>
      <c r="KSF13" s="687"/>
      <c r="KSG13" s="687"/>
      <c r="KSH13" s="687"/>
      <c r="KSI13" s="687"/>
      <c r="KSJ13" s="687"/>
      <c r="KSK13" s="687"/>
      <c r="KSL13" s="687"/>
      <c r="KSM13" s="687"/>
      <c r="KSN13" s="687"/>
      <c r="KSO13" s="687"/>
      <c r="KSP13" s="687"/>
      <c r="KSQ13" s="687"/>
      <c r="KSR13" s="687"/>
      <c r="KSS13" s="687"/>
      <c r="KST13" s="687"/>
      <c r="KSU13" s="687"/>
      <c r="KSV13" s="687"/>
      <c r="KSW13" s="687"/>
      <c r="KSX13" s="687"/>
      <c r="KSY13" s="687"/>
      <c r="KSZ13" s="687"/>
      <c r="KTA13" s="687"/>
      <c r="KTB13" s="687"/>
      <c r="KTC13" s="687"/>
      <c r="KTD13" s="687"/>
      <c r="KTE13" s="687"/>
      <c r="KTF13" s="687"/>
      <c r="KTG13" s="687"/>
      <c r="KTH13" s="687"/>
      <c r="KTI13" s="687"/>
      <c r="KTJ13" s="687"/>
      <c r="KTK13" s="687"/>
      <c r="KTL13" s="687"/>
      <c r="KTM13" s="687"/>
      <c r="KTN13" s="687"/>
      <c r="KTO13" s="687"/>
      <c r="KTP13" s="687"/>
      <c r="KTQ13" s="687"/>
      <c r="KTR13" s="687"/>
      <c r="KTS13" s="687"/>
      <c r="KTT13" s="687"/>
      <c r="KTU13" s="687"/>
      <c r="KTV13" s="687"/>
      <c r="KTW13" s="687"/>
      <c r="KTX13" s="687"/>
      <c r="KTY13" s="687"/>
      <c r="KTZ13" s="687"/>
      <c r="KUA13" s="687"/>
      <c r="KUB13" s="687"/>
      <c r="KUC13" s="687"/>
      <c r="KUD13" s="687"/>
      <c r="KUE13" s="687"/>
      <c r="KUF13" s="687"/>
      <c r="KUG13" s="687"/>
      <c r="KUH13" s="687"/>
      <c r="KUI13" s="687"/>
      <c r="KUJ13" s="687"/>
      <c r="KUK13" s="687"/>
      <c r="KUL13" s="687"/>
      <c r="KUM13" s="687"/>
      <c r="KUN13" s="687"/>
      <c r="KUO13" s="687"/>
      <c r="KUP13" s="687"/>
      <c r="KUQ13" s="687"/>
      <c r="KUR13" s="687"/>
      <c r="KUS13" s="687"/>
      <c r="KUT13" s="687"/>
      <c r="KUU13" s="687"/>
      <c r="KUV13" s="687"/>
      <c r="KUW13" s="687"/>
      <c r="KUX13" s="687"/>
      <c r="KUY13" s="687"/>
      <c r="KUZ13" s="687"/>
      <c r="KVA13" s="687"/>
      <c r="KVB13" s="687"/>
      <c r="KVC13" s="687"/>
      <c r="KVD13" s="687"/>
      <c r="KVE13" s="687"/>
      <c r="KVF13" s="687"/>
      <c r="KVG13" s="687"/>
      <c r="KVH13" s="687"/>
      <c r="KVI13" s="687"/>
      <c r="KVJ13" s="687"/>
      <c r="KVK13" s="687"/>
      <c r="KVL13" s="687"/>
      <c r="KVM13" s="687"/>
      <c r="KVN13" s="687"/>
      <c r="KVO13" s="687"/>
      <c r="KVP13" s="687"/>
      <c r="KVQ13" s="687"/>
      <c r="KVR13" s="687"/>
      <c r="KVS13" s="687"/>
      <c r="KVT13" s="687"/>
      <c r="KVU13" s="687"/>
      <c r="KVV13" s="687"/>
      <c r="KVW13" s="687"/>
      <c r="KVX13" s="687"/>
      <c r="KVY13" s="687"/>
      <c r="KVZ13" s="687"/>
      <c r="KWA13" s="687"/>
      <c r="KWB13" s="687"/>
      <c r="KWC13" s="687"/>
      <c r="KWD13" s="687"/>
      <c r="KWE13" s="687"/>
      <c r="KWF13" s="687"/>
      <c r="KWG13" s="687"/>
      <c r="KWH13" s="687"/>
      <c r="KWI13" s="687"/>
      <c r="KWJ13" s="687"/>
      <c r="KWK13" s="687"/>
      <c r="KWL13" s="687"/>
      <c r="KWM13" s="687"/>
      <c r="KWN13" s="687"/>
      <c r="KWO13" s="687"/>
      <c r="KWP13" s="687"/>
      <c r="KWQ13" s="687"/>
      <c r="KWR13" s="687"/>
      <c r="KWS13" s="687"/>
      <c r="KWT13" s="687"/>
      <c r="KWU13" s="687"/>
      <c r="KWV13" s="687"/>
      <c r="KWW13" s="687"/>
      <c r="KWX13" s="687"/>
      <c r="KWY13" s="687"/>
      <c r="KWZ13" s="687"/>
      <c r="KXA13" s="687"/>
      <c r="KXB13" s="687"/>
      <c r="KXC13" s="687"/>
      <c r="KXD13" s="687"/>
      <c r="KXE13" s="687"/>
      <c r="KXF13" s="687"/>
      <c r="KXG13" s="687"/>
      <c r="KXH13" s="687"/>
      <c r="KXI13" s="687"/>
      <c r="KXJ13" s="687"/>
      <c r="KXK13" s="687"/>
      <c r="KXL13" s="687"/>
      <c r="KXM13" s="687"/>
      <c r="KXN13" s="687"/>
      <c r="KXO13" s="687"/>
      <c r="KXP13" s="687"/>
      <c r="KXQ13" s="687"/>
      <c r="KXR13" s="687"/>
      <c r="KXS13" s="687"/>
      <c r="KXT13" s="687"/>
      <c r="KXU13" s="687"/>
      <c r="KXV13" s="687"/>
      <c r="KXW13" s="687"/>
      <c r="KXX13" s="687"/>
      <c r="KXY13" s="687"/>
      <c r="KXZ13" s="687"/>
      <c r="KYA13" s="687"/>
      <c r="KYB13" s="687"/>
      <c r="KYC13" s="687"/>
      <c r="KYD13" s="687"/>
      <c r="KYE13" s="687"/>
      <c r="KYF13" s="687"/>
      <c r="KYG13" s="687"/>
      <c r="KYH13" s="687"/>
      <c r="KYI13" s="687"/>
      <c r="KYJ13" s="687"/>
      <c r="KYK13" s="687"/>
      <c r="KYL13" s="687"/>
      <c r="KYM13" s="687"/>
      <c r="KYN13" s="687"/>
      <c r="KYO13" s="687"/>
      <c r="KYP13" s="687"/>
      <c r="KYQ13" s="687"/>
      <c r="KYR13" s="687"/>
      <c r="KYS13" s="687"/>
      <c r="KYT13" s="687"/>
      <c r="KYU13" s="687"/>
      <c r="KYV13" s="687"/>
      <c r="KYW13" s="687"/>
      <c r="KYX13" s="687"/>
      <c r="KYY13" s="687"/>
      <c r="KYZ13" s="687"/>
      <c r="KZA13" s="687"/>
      <c r="KZB13" s="687"/>
      <c r="KZC13" s="687"/>
      <c r="KZD13" s="687"/>
      <c r="KZE13" s="687"/>
      <c r="KZF13" s="687"/>
      <c r="KZG13" s="687"/>
      <c r="KZH13" s="687"/>
      <c r="KZI13" s="687"/>
      <c r="KZJ13" s="687"/>
      <c r="KZK13" s="687"/>
      <c r="KZL13" s="687"/>
      <c r="KZM13" s="687"/>
      <c r="KZN13" s="687"/>
      <c r="KZO13" s="687"/>
      <c r="KZP13" s="687"/>
      <c r="KZQ13" s="687"/>
      <c r="KZR13" s="687"/>
      <c r="KZS13" s="687"/>
      <c r="KZT13" s="687"/>
      <c r="KZU13" s="687"/>
      <c r="KZV13" s="687"/>
      <c r="KZW13" s="687"/>
      <c r="KZX13" s="687"/>
      <c r="KZY13" s="687"/>
      <c r="KZZ13" s="687"/>
      <c r="LAA13" s="687"/>
      <c r="LAB13" s="687"/>
      <c r="LAC13" s="687"/>
      <c r="LAD13" s="687"/>
      <c r="LAE13" s="687"/>
      <c r="LAF13" s="687"/>
      <c r="LAG13" s="687"/>
      <c r="LAH13" s="687"/>
      <c r="LAI13" s="687"/>
      <c r="LAJ13" s="687"/>
      <c r="LAK13" s="687"/>
      <c r="LAL13" s="687"/>
      <c r="LAM13" s="687"/>
      <c r="LAN13" s="687"/>
      <c r="LAO13" s="687"/>
      <c r="LAP13" s="687"/>
      <c r="LAQ13" s="687"/>
      <c r="LAR13" s="687"/>
      <c r="LAS13" s="687"/>
      <c r="LAT13" s="687"/>
      <c r="LAU13" s="687"/>
      <c r="LAV13" s="687"/>
      <c r="LAW13" s="687"/>
      <c r="LAX13" s="687"/>
      <c r="LAY13" s="687"/>
      <c r="LAZ13" s="687"/>
      <c r="LBA13" s="687"/>
      <c r="LBB13" s="687"/>
      <c r="LBC13" s="687"/>
      <c r="LBD13" s="687"/>
      <c r="LBE13" s="687"/>
      <c r="LBF13" s="687"/>
      <c r="LBG13" s="687"/>
      <c r="LBH13" s="687"/>
      <c r="LBI13" s="687"/>
      <c r="LBJ13" s="687"/>
      <c r="LBK13" s="687"/>
      <c r="LBL13" s="687"/>
      <c r="LBM13" s="687"/>
      <c r="LBN13" s="687"/>
      <c r="LBO13" s="687"/>
      <c r="LBP13" s="687"/>
      <c r="LBQ13" s="687"/>
      <c r="LBR13" s="687"/>
      <c r="LBS13" s="687"/>
      <c r="LBT13" s="687"/>
      <c r="LBU13" s="687"/>
      <c r="LBV13" s="687"/>
      <c r="LBW13" s="687"/>
      <c r="LBX13" s="687"/>
      <c r="LBY13" s="687"/>
      <c r="LBZ13" s="687"/>
      <c r="LCA13" s="687"/>
      <c r="LCB13" s="687"/>
      <c r="LCC13" s="687"/>
      <c r="LCD13" s="687"/>
      <c r="LCE13" s="687"/>
      <c r="LCF13" s="687"/>
      <c r="LCG13" s="687"/>
      <c r="LCH13" s="687"/>
      <c r="LCI13" s="687"/>
      <c r="LCJ13" s="687"/>
      <c r="LCK13" s="687"/>
      <c r="LCL13" s="687"/>
      <c r="LCM13" s="687"/>
      <c r="LCN13" s="687"/>
      <c r="LCO13" s="687"/>
      <c r="LCP13" s="687"/>
      <c r="LCQ13" s="687"/>
      <c r="LCR13" s="687"/>
      <c r="LCS13" s="687"/>
      <c r="LCT13" s="687"/>
      <c r="LCU13" s="687"/>
      <c r="LCV13" s="687"/>
      <c r="LCW13" s="687"/>
      <c r="LCX13" s="687"/>
      <c r="LCY13" s="687"/>
      <c r="LCZ13" s="687"/>
      <c r="LDA13" s="687"/>
      <c r="LDB13" s="687"/>
      <c r="LDC13" s="687"/>
      <c r="LDD13" s="687"/>
      <c r="LDE13" s="687"/>
      <c r="LDF13" s="687"/>
      <c r="LDG13" s="687"/>
      <c r="LDH13" s="687"/>
      <c r="LDI13" s="687"/>
      <c r="LDJ13" s="687"/>
      <c r="LDK13" s="687"/>
      <c r="LDL13" s="687"/>
      <c r="LDM13" s="687"/>
      <c r="LDN13" s="687"/>
      <c r="LDO13" s="687"/>
      <c r="LDP13" s="687"/>
      <c r="LDQ13" s="687"/>
      <c r="LDR13" s="687"/>
      <c r="LDS13" s="687"/>
      <c r="LDT13" s="687"/>
      <c r="LDU13" s="687"/>
      <c r="LDV13" s="687"/>
      <c r="LDW13" s="687"/>
      <c r="LDX13" s="687"/>
      <c r="LDY13" s="687"/>
      <c r="LDZ13" s="687"/>
      <c r="LEA13" s="687"/>
      <c r="LEB13" s="687"/>
      <c r="LEC13" s="687"/>
      <c r="LED13" s="687"/>
      <c r="LEE13" s="687"/>
      <c r="LEF13" s="687"/>
      <c r="LEG13" s="687"/>
      <c r="LEH13" s="687"/>
      <c r="LEI13" s="687"/>
      <c r="LEJ13" s="687"/>
      <c r="LEK13" s="687"/>
      <c r="LEL13" s="687"/>
      <c r="LEM13" s="687"/>
      <c r="LEN13" s="687"/>
      <c r="LEO13" s="687"/>
      <c r="LEP13" s="687"/>
      <c r="LEQ13" s="687"/>
      <c r="LER13" s="687"/>
      <c r="LES13" s="687"/>
      <c r="LET13" s="687"/>
      <c r="LEU13" s="687"/>
      <c r="LEV13" s="687"/>
      <c r="LEW13" s="687"/>
      <c r="LEX13" s="687"/>
      <c r="LEY13" s="687"/>
      <c r="LEZ13" s="687"/>
      <c r="LFA13" s="687"/>
      <c r="LFB13" s="687"/>
      <c r="LFC13" s="687"/>
      <c r="LFD13" s="687"/>
      <c r="LFE13" s="687"/>
      <c r="LFF13" s="687"/>
      <c r="LFG13" s="687"/>
      <c r="LFH13" s="687"/>
      <c r="LFI13" s="687"/>
      <c r="LFJ13" s="687"/>
      <c r="LFK13" s="687"/>
      <c r="LFL13" s="687"/>
      <c r="LFM13" s="687"/>
      <c r="LFN13" s="687"/>
      <c r="LFO13" s="687"/>
      <c r="LFP13" s="687"/>
      <c r="LFQ13" s="687"/>
      <c r="LFR13" s="687"/>
      <c r="LFS13" s="687"/>
      <c r="LFT13" s="687"/>
      <c r="LFU13" s="687"/>
      <c r="LFV13" s="687"/>
      <c r="LFW13" s="687"/>
      <c r="LFX13" s="687"/>
      <c r="LFY13" s="687"/>
      <c r="LFZ13" s="687"/>
      <c r="LGA13" s="687"/>
      <c r="LGB13" s="687"/>
      <c r="LGC13" s="687"/>
      <c r="LGD13" s="687"/>
      <c r="LGE13" s="687"/>
      <c r="LGF13" s="687"/>
      <c r="LGG13" s="687"/>
      <c r="LGH13" s="687"/>
      <c r="LGI13" s="687"/>
      <c r="LGJ13" s="687"/>
      <c r="LGK13" s="687"/>
      <c r="LGL13" s="687"/>
      <c r="LGM13" s="687"/>
      <c r="LGN13" s="687"/>
      <c r="LGO13" s="687"/>
      <c r="LGP13" s="687"/>
      <c r="LGQ13" s="687"/>
      <c r="LGR13" s="687"/>
      <c r="LGS13" s="687"/>
      <c r="LGT13" s="687"/>
      <c r="LGU13" s="687"/>
      <c r="LGV13" s="687"/>
      <c r="LGW13" s="687"/>
      <c r="LGX13" s="687"/>
      <c r="LGY13" s="687"/>
      <c r="LGZ13" s="687"/>
      <c r="LHA13" s="687"/>
      <c r="LHB13" s="687"/>
      <c r="LHC13" s="687"/>
      <c r="LHD13" s="687"/>
      <c r="LHE13" s="687"/>
      <c r="LHF13" s="687"/>
      <c r="LHG13" s="687"/>
      <c r="LHH13" s="687"/>
      <c r="LHI13" s="687"/>
      <c r="LHJ13" s="687"/>
      <c r="LHK13" s="687"/>
      <c r="LHL13" s="687"/>
      <c r="LHM13" s="687"/>
      <c r="LHN13" s="687"/>
      <c r="LHO13" s="687"/>
      <c r="LHP13" s="687"/>
      <c r="LHQ13" s="687"/>
      <c r="LHR13" s="687"/>
      <c r="LHS13" s="687"/>
      <c r="LHT13" s="687"/>
      <c r="LHU13" s="687"/>
      <c r="LHV13" s="687"/>
      <c r="LHW13" s="687"/>
      <c r="LHX13" s="687"/>
      <c r="LHY13" s="687"/>
      <c r="LHZ13" s="687"/>
      <c r="LIA13" s="687"/>
      <c r="LIB13" s="687"/>
      <c r="LIC13" s="687"/>
      <c r="LID13" s="687"/>
      <c r="LIE13" s="687"/>
      <c r="LIF13" s="687"/>
      <c r="LIG13" s="687"/>
      <c r="LIH13" s="687"/>
      <c r="LII13" s="687"/>
      <c r="LIJ13" s="687"/>
      <c r="LIK13" s="687"/>
      <c r="LIL13" s="687"/>
      <c r="LIM13" s="687"/>
      <c r="LIN13" s="687"/>
      <c r="LIO13" s="687"/>
      <c r="LIP13" s="687"/>
      <c r="LIQ13" s="687"/>
      <c r="LIR13" s="687"/>
      <c r="LIS13" s="687"/>
      <c r="LIT13" s="687"/>
      <c r="LIU13" s="687"/>
      <c r="LIV13" s="687"/>
      <c r="LIW13" s="687"/>
      <c r="LIX13" s="687"/>
      <c r="LIY13" s="687"/>
      <c r="LIZ13" s="687"/>
      <c r="LJA13" s="687"/>
      <c r="LJB13" s="687"/>
      <c r="LJC13" s="687"/>
      <c r="LJD13" s="687"/>
      <c r="LJE13" s="687"/>
      <c r="LJF13" s="687"/>
      <c r="LJG13" s="687"/>
      <c r="LJH13" s="687"/>
      <c r="LJI13" s="687"/>
      <c r="LJJ13" s="687"/>
      <c r="LJK13" s="687"/>
      <c r="LJL13" s="687"/>
      <c r="LJM13" s="687"/>
      <c r="LJN13" s="687"/>
      <c r="LJO13" s="687"/>
      <c r="LJP13" s="687"/>
      <c r="LJQ13" s="687"/>
      <c r="LJR13" s="687"/>
      <c r="LJS13" s="687"/>
      <c r="LJT13" s="687"/>
      <c r="LJU13" s="687"/>
      <c r="LJV13" s="687"/>
      <c r="LJW13" s="687"/>
      <c r="LJX13" s="687"/>
      <c r="LJY13" s="687"/>
      <c r="LJZ13" s="687"/>
      <c r="LKA13" s="687"/>
      <c r="LKB13" s="687"/>
      <c r="LKC13" s="687"/>
      <c r="LKD13" s="687"/>
      <c r="LKE13" s="687"/>
      <c r="LKF13" s="687"/>
      <c r="LKG13" s="687"/>
      <c r="LKH13" s="687"/>
      <c r="LKI13" s="687"/>
      <c r="LKJ13" s="687"/>
      <c r="LKK13" s="687"/>
      <c r="LKL13" s="687"/>
      <c r="LKM13" s="687"/>
      <c r="LKN13" s="687"/>
      <c r="LKO13" s="687"/>
      <c r="LKP13" s="687"/>
      <c r="LKQ13" s="687"/>
      <c r="LKR13" s="687"/>
      <c r="LKS13" s="687"/>
      <c r="LKT13" s="687"/>
      <c r="LKU13" s="687"/>
      <c r="LKV13" s="687"/>
      <c r="LKW13" s="687"/>
      <c r="LKX13" s="687"/>
      <c r="LKY13" s="687"/>
      <c r="LKZ13" s="687"/>
      <c r="LLA13" s="687"/>
      <c r="LLB13" s="687"/>
      <c r="LLC13" s="687"/>
      <c r="LLD13" s="687"/>
      <c r="LLE13" s="687"/>
      <c r="LLF13" s="687"/>
      <c r="LLG13" s="687"/>
      <c r="LLH13" s="687"/>
      <c r="LLI13" s="687"/>
      <c r="LLJ13" s="687"/>
      <c r="LLK13" s="687"/>
      <c r="LLL13" s="687"/>
      <c r="LLM13" s="687"/>
      <c r="LLN13" s="687"/>
      <c r="LLO13" s="687"/>
      <c r="LLP13" s="687"/>
      <c r="LLQ13" s="687"/>
      <c r="LLR13" s="687"/>
      <c r="LLS13" s="687"/>
      <c r="LLT13" s="687"/>
      <c r="LLU13" s="687"/>
      <c r="LLV13" s="687"/>
      <c r="LLW13" s="687"/>
      <c r="LLX13" s="687"/>
      <c r="LLY13" s="687"/>
      <c r="LLZ13" s="687"/>
      <c r="LMA13" s="687"/>
      <c r="LMB13" s="687"/>
      <c r="LMC13" s="687"/>
      <c r="LMD13" s="687"/>
      <c r="LME13" s="687"/>
      <c r="LMF13" s="687"/>
      <c r="LMG13" s="687"/>
      <c r="LMH13" s="687"/>
      <c r="LMI13" s="687"/>
      <c r="LMJ13" s="687"/>
      <c r="LMK13" s="687"/>
      <c r="LML13" s="687"/>
      <c r="LMM13" s="687"/>
      <c r="LMN13" s="687"/>
      <c r="LMO13" s="687"/>
      <c r="LMP13" s="687"/>
      <c r="LMQ13" s="687"/>
      <c r="LMR13" s="687"/>
      <c r="LMS13" s="687"/>
      <c r="LMT13" s="687"/>
      <c r="LMU13" s="687"/>
      <c r="LMV13" s="687"/>
      <c r="LMW13" s="687"/>
      <c r="LMX13" s="687"/>
      <c r="LMY13" s="687"/>
      <c r="LMZ13" s="687"/>
      <c r="LNA13" s="687"/>
      <c r="LNB13" s="687"/>
      <c r="LNC13" s="687"/>
      <c r="LND13" s="687"/>
      <c r="LNE13" s="687"/>
      <c r="LNF13" s="687"/>
      <c r="LNG13" s="687"/>
      <c r="LNH13" s="687"/>
      <c r="LNI13" s="687"/>
      <c r="LNJ13" s="687"/>
      <c r="LNK13" s="687"/>
      <c r="LNL13" s="687"/>
      <c r="LNM13" s="687"/>
      <c r="LNN13" s="687"/>
      <c r="LNO13" s="687"/>
      <c r="LNP13" s="687"/>
      <c r="LNQ13" s="687"/>
      <c r="LNR13" s="687"/>
      <c r="LNS13" s="687"/>
      <c r="LNT13" s="687"/>
      <c r="LNU13" s="687"/>
      <c r="LNV13" s="687"/>
      <c r="LNW13" s="687"/>
      <c r="LNX13" s="687"/>
      <c r="LNY13" s="687"/>
      <c r="LNZ13" s="687"/>
      <c r="LOA13" s="687"/>
      <c r="LOB13" s="687"/>
      <c r="LOC13" s="687"/>
      <c r="LOD13" s="687"/>
      <c r="LOE13" s="687"/>
      <c r="LOF13" s="687"/>
      <c r="LOG13" s="687"/>
      <c r="LOH13" s="687"/>
      <c r="LOI13" s="687"/>
      <c r="LOJ13" s="687"/>
      <c r="LOK13" s="687"/>
      <c r="LOL13" s="687"/>
      <c r="LOM13" s="687"/>
      <c r="LON13" s="687"/>
      <c r="LOO13" s="687"/>
      <c r="LOP13" s="687"/>
      <c r="LOQ13" s="687"/>
      <c r="LOR13" s="687"/>
      <c r="LOS13" s="687"/>
      <c r="LOT13" s="687"/>
      <c r="LOU13" s="687"/>
      <c r="LOV13" s="687"/>
      <c r="LOW13" s="687"/>
      <c r="LOX13" s="687"/>
      <c r="LOY13" s="687"/>
      <c r="LOZ13" s="687"/>
      <c r="LPA13" s="687"/>
      <c r="LPB13" s="687"/>
      <c r="LPC13" s="687"/>
      <c r="LPD13" s="687"/>
      <c r="LPE13" s="687"/>
      <c r="LPF13" s="687"/>
      <c r="LPG13" s="687"/>
      <c r="LPH13" s="687"/>
      <c r="LPI13" s="687"/>
      <c r="LPJ13" s="687"/>
      <c r="LPK13" s="687"/>
      <c r="LPL13" s="687"/>
      <c r="LPM13" s="687"/>
      <c r="LPN13" s="687"/>
      <c r="LPO13" s="687"/>
      <c r="LPP13" s="687"/>
      <c r="LPQ13" s="687"/>
      <c r="LPR13" s="687"/>
      <c r="LPS13" s="687"/>
      <c r="LPT13" s="687"/>
      <c r="LPU13" s="687"/>
      <c r="LPV13" s="687"/>
      <c r="LPW13" s="687"/>
      <c r="LPX13" s="687"/>
      <c r="LPY13" s="687"/>
      <c r="LPZ13" s="687"/>
      <c r="LQA13" s="687"/>
      <c r="LQB13" s="687"/>
      <c r="LQC13" s="687"/>
      <c r="LQD13" s="687"/>
      <c r="LQE13" s="687"/>
      <c r="LQF13" s="687"/>
      <c r="LQG13" s="687"/>
      <c r="LQH13" s="687"/>
      <c r="LQI13" s="687"/>
      <c r="LQJ13" s="687"/>
      <c r="LQK13" s="687"/>
      <c r="LQL13" s="687"/>
      <c r="LQM13" s="687"/>
      <c r="LQN13" s="687"/>
      <c r="LQO13" s="687"/>
      <c r="LQP13" s="687"/>
      <c r="LQQ13" s="687"/>
      <c r="LQR13" s="687"/>
      <c r="LQS13" s="687"/>
      <c r="LQT13" s="687"/>
      <c r="LQU13" s="687"/>
      <c r="LQV13" s="687"/>
      <c r="LQW13" s="687"/>
      <c r="LQX13" s="687"/>
      <c r="LQY13" s="687"/>
      <c r="LQZ13" s="687"/>
      <c r="LRA13" s="687"/>
      <c r="LRB13" s="687"/>
      <c r="LRC13" s="687"/>
      <c r="LRD13" s="687"/>
      <c r="LRE13" s="687"/>
      <c r="LRF13" s="687"/>
      <c r="LRG13" s="687"/>
      <c r="LRH13" s="687"/>
      <c r="LRI13" s="687"/>
      <c r="LRJ13" s="687"/>
      <c r="LRK13" s="687"/>
      <c r="LRL13" s="687"/>
      <c r="LRM13" s="687"/>
      <c r="LRN13" s="687"/>
      <c r="LRO13" s="687"/>
      <c r="LRP13" s="687"/>
      <c r="LRQ13" s="687"/>
      <c r="LRR13" s="687"/>
      <c r="LRS13" s="687"/>
      <c r="LRT13" s="687"/>
      <c r="LRU13" s="687"/>
      <c r="LRV13" s="687"/>
      <c r="LRW13" s="687"/>
      <c r="LRX13" s="687"/>
      <c r="LRY13" s="687"/>
      <c r="LRZ13" s="687"/>
      <c r="LSA13" s="687"/>
      <c r="LSB13" s="687"/>
      <c r="LSC13" s="687"/>
      <c r="LSD13" s="687"/>
      <c r="LSE13" s="687"/>
      <c r="LSF13" s="687"/>
      <c r="LSG13" s="687"/>
      <c r="LSH13" s="687"/>
      <c r="LSI13" s="687"/>
      <c r="LSJ13" s="687"/>
      <c r="LSK13" s="687"/>
      <c r="LSL13" s="687"/>
      <c r="LSM13" s="687"/>
      <c r="LSN13" s="687"/>
      <c r="LSO13" s="687"/>
      <c r="LSP13" s="687"/>
      <c r="LSQ13" s="687"/>
      <c r="LSR13" s="687"/>
      <c r="LSS13" s="687"/>
      <c r="LST13" s="687"/>
      <c r="LSU13" s="687"/>
      <c r="LSV13" s="687"/>
      <c r="LSW13" s="687"/>
      <c r="LSX13" s="687"/>
      <c r="LSY13" s="687"/>
      <c r="LSZ13" s="687"/>
      <c r="LTA13" s="687"/>
      <c r="LTB13" s="687"/>
      <c r="LTC13" s="687"/>
      <c r="LTD13" s="687"/>
      <c r="LTE13" s="687"/>
      <c r="LTF13" s="687"/>
      <c r="LTG13" s="687"/>
      <c r="LTH13" s="687"/>
      <c r="LTI13" s="687"/>
      <c r="LTJ13" s="687"/>
      <c r="LTK13" s="687"/>
      <c r="LTL13" s="687"/>
      <c r="LTM13" s="687"/>
      <c r="LTN13" s="687"/>
      <c r="LTO13" s="687"/>
      <c r="LTP13" s="687"/>
      <c r="LTQ13" s="687"/>
      <c r="LTR13" s="687"/>
      <c r="LTS13" s="687"/>
      <c r="LTT13" s="687"/>
      <c r="LTU13" s="687"/>
      <c r="LTV13" s="687"/>
      <c r="LTW13" s="687"/>
      <c r="LTX13" s="687"/>
      <c r="LTY13" s="687"/>
      <c r="LTZ13" s="687"/>
      <c r="LUA13" s="687"/>
      <c r="LUB13" s="687"/>
      <c r="LUC13" s="687"/>
      <c r="LUD13" s="687"/>
      <c r="LUE13" s="687"/>
      <c r="LUF13" s="687"/>
      <c r="LUG13" s="687"/>
      <c r="LUH13" s="687"/>
      <c r="LUI13" s="687"/>
      <c r="LUJ13" s="687"/>
      <c r="LUK13" s="687"/>
      <c r="LUL13" s="687"/>
      <c r="LUM13" s="687"/>
      <c r="LUN13" s="687"/>
      <c r="LUO13" s="687"/>
      <c r="LUP13" s="687"/>
      <c r="LUQ13" s="687"/>
      <c r="LUR13" s="687"/>
      <c r="LUS13" s="687"/>
      <c r="LUT13" s="687"/>
      <c r="LUU13" s="687"/>
      <c r="LUV13" s="687"/>
      <c r="LUW13" s="687"/>
      <c r="LUX13" s="687"/>
      <c r="LUY13" s="687"/>
      <c r="LUZ13" s="687"/>
      <c r="LVA13" s="687"/>
      <c r="LVB13" s="687"/>
      <c r="LVC13" s="687"/>
      <c r="LVD13" s="687"/>
      <c r="LVE13" s="687"/>
      <c r="LVF13" s="687"/>
      <c r="LVG13" s="687"/>
      <c r="LVH13" s="687"/>
      <c r="LVI13" s="687"/>
      <c r="LVJ13" s="687"/>
      <c r="LVK13" s="687"/>
      <c r="LVL13" s="687"/>
      <c r="LVM13" s="687"/>
      <c r="LVN13" s="687"/>
      <c r="LVO13" s="687"/>
      <c r="LVP13" s="687"/>
      <c r="LVQ13" s="687"/>
      <c r="LVR13" s="687"/>
      <c r="LVS13" s="687"/>
      <c r="LVT13" s="687"/>
      <c r="LVU13" s="687"/>
      <c r="LVV13" s="687"/>
      <c r="LVW13" s="687"/>
      <c r="LVX13" s="687"/>
      <c r="LVY13" s="687"/>
      <c r="LVZ13" s="687"/>
      <c r="LWA13" s="687"/>
      <c r="LWB13" s="687"/>
      <c r="LWC13" s="687"/>
      <c r="LWD13" s="687"/>
      <c r="LWE13" s="687"/>
      <c r="LWF13" s="687"/>
      <c r="LWG13" s="687"/>
      <c r="LWH13" s="687"/>
      <c r="LWI13" s="687"/>
      <c r="LWJ13" s="687"/>
      <c r="LWK13" s="687"/>
      <c r="LWL13" s="687"/>
      <c r="LWM13" s="687"/>
      <c r="LWN13" s="687"/>
      <c r="LWO13" s="687"/>
      <c r="LWP13" s="687"/>
      <c r="LWQ13" s="687"/>
      <c r="LWR13" s="687"/>
      <c r="LWS13" s="687"/>
      <c r="LWT13" s="687"/>
      <c r="LWU13" s="687"/>
      <c r="LWV13" s="687"/>
      <c r="LWW13" s="687"/>
      <c r="LWX13" s="687"/>
      <c r="LWY13" s="687"/>
      <c r="LWZ13" s="687"/>
      <c r="LXA13" s="687"/>
      <c r="LXB13" s="687"/>
      <c r="LXC13" s="687"/>
      <c r="LXD13" s="687"/>
      <c r="LXE13" s="687"/>
      <c r="LXF13" s="687"/>
      <c r="LXG13" s="687"/>
      <c r="LXH13" s="687"/>
      <c r="LXI13" s="687"/>
      <c r="LXJ13" s="687"/>
      <c r="LXK13" s="687"/>
      <c r="LXL13" s="687"/>
      <c r="LXM13" s="687"/>
      <c r="LXN13" s="687"/>
      <c r="LXO13" s="687"/>
      <c r="LXP13" s="687"/>
      <c r="LXQ13" s="687"/>
      <c r="LXR13" s="687"/>
      <c r="LXS13" s="687"/>
      <c r="LXT13" s="687"/>
      <c r="LXU13" s="687"/>
      <c r="LXV13" s="687"/>
      <c r="LXW13" s="687"/>
      <c r="LXX13" s="687"/>
      <c r="LXY13" s="687"/>
      <c r="LXZ13" s="687"/>
      <c r="LYA13" s="687"/>
      <c r="LYB13" s="687"/>
      <c r="LYC13" s="687"/>
      <c r="LYD13" s="687"/>
      <c r="LYE13" s="687"/>
      <c r="LYF13" s="687"/>
      <c r="LYG13" s="687"/>
      <c r="LYH13" s="687"/>
      <c r="LYI13" s="687"/>
      <c r="LYJ13" s="687"/>
      <c r="LYK13" s="687"/>
      <c r="LYL13" s="687"/>
      <c r="LYM13" s="687"/>
      <c r="LYN13" s="687"/>
      <c r="LYO13" s="687"/>
      <c r="LYP13" s="687"/>
      <c r="LYQ13" s="687"/>
      <c r="LYR13" s="687"/>
      <c r="LYS13" s="687"/>
      <c r="LYT13" s="687"/>
      <c r="LYU13" s="687"/>
      <c r="LYV13" s="687"/>
      <c r="LYW13" s="687"/>
      <c r="LYX13" s="687"/>
      <c r="LYY13" s="687"/>
      <c r="LYZ13" s="687"/>
      <c r="LZA13" s="687"/>
      <c r="LZB13" s="687"/>
      <c r="LZC13" s="687"/>
      <c r="LZD13" s="687"/>
      <c r="LZE13" s="687"/>
      <c r="LZF13" s="687"/>
      <c r="LZG13" s="687"/>
      <c r="LZH13" s="687"/>
      <c r="LZI13" s="687"/>
      <c r="LZJ13" s="687"/>
      <c r="LZK13" s="687"/>
      <c r="LZL13" s="687"/>
      <c r="LZM13" s="687"/>
      <c r="LZN13" s="687"/>
      <c r="LZO13" s="687"/>
      <c r="LZP13" s="687"/>
      <c r="LZQ13" s="687"/>
      <c r="LZR13" s="687"/>
      <c r="LZS13" s="687"/>
      <c r="LZT13" s="687"/>
      <c r="LZU13" s="687"/>
      <c r="LZV13" s="687"/>
      <c r="LZW13" s="687"/>
      <c r="LZX13" s="687"/>
      <c r="LZY13" s="687"/>
      <c r="LZZ13" s="687"/>
      <c r="MAA13" s="687"/>
      <c r="MAB13" s="687"/>
      <c r="MAC13" s="687"/>
      <c r="MAD13" s="687"/>
      <c r="MAE13" s="687"/>
      <c r="MAF13" s="687"/>
      <c r="MAG13" s="687"/>
      <c r="MAH13" s="687"/>
      <c r="MAI13" s="687"/>
      <c r="MAJ13" s="687"/>
      <c r="MAK13" s="687"/>
      <c r="MAL13" s="687"/>
      <c r="MAM13" s="687"/>
      <c r="MAN13" s="687"/>
      <c r="MAO13" s="687"/>
      <c r="MAP13" s="687"/>
      <c r="MAQ13" s="687"/>
      <c r="MAR13" s="687"/>
      <c r="MAS13" s="687"/>
      <c r="MAT13" s="687"/>
      <c r="MAU13" s="687"/>
      <c r="MAV13" s="687"/>
      <c r="MAW13" s="687"/>
      <c r="MAX13" s="687"/>
      <c r="MAY13" s="687"/>
      <c r="MAZ13" s="687"/>
      <c r="MBA13" s="687"/>
      <c r="MBB13" s="687"/>
      <c r="MBC13" s="687"/>
      <c r="MBD13" s="687"/>
      <c r="MBE13" s="687"/>
      <c r="MBF13" s="687"/>
      <c r="MBG13" s="687"/>
      <c r="MBH13" s="687"/>
      <c r="MBI13" s="687"/>
      <c r="MBJ13" s="687"/>
      <c r="MBK13" s="687"/>
      <c r="MBL13" s="687"/>
      <c r="MBM13" s="687"/>
      <c r="MBN13" s="687"/>
      <c r="MBO13" s="687"/>
      <c r="MBP13" s="687"/>
      <c r="MBQ13" s="687"/>
      <c r="MBR13" s="687"/>
      <c r="MBS13" s="687"/>
      <c r="MBT13" s="687"/>
      <c r="MBU13" s="687"/>
      <c r="MBV13" s="687"/>
      <c r="MBW13" s="687"/>
      <c r="MBX13" s="687"/>
      <c r="MBY13" s="687"/>
      <c r="MBZ13" s="687"/>
      <c r="MCA13" s="687"/>
      <c r="MCB13" s="687"/>
      <c r="MCC13" s="687"/>
      <c r="MCD13" s="687"/>
      <c r="MCE13" s="687"/>
      <c r="MCF13" s="687"/>
      <c r="MCG13" s="687"/>
      <c r="MCH13" s="687"/>
      <c r="MCI13" s="687"/>
      <c r="MCJ13" s="687"/>
      <c r="MCK13" s="687"/>
      <c r="MCL13" s="687"/>
      <c r="MCM13" s="687"/>
      <c r="MCN13" s="687"/>
      <c r="MCO13" s="687"/>
      <c r="MCP13" s="687"/>
      <c r="MCQ13" s="687"/>
      <c r="MCR13" s="687"/>
      <c r="MCS13" s="687"/>
      <c r="MCT13" s="687"/>
      <c r="MCU13" s="687"/>
      <c r="MCV13" s="687"/>
      <c r="MCW13" s="687"/>
      <c r="MCX13" s="687"/>
      <c r="MCY13" s="687"/>
      <c r="MCZ13" s="687"/>
      <c r="MDA13" s="687"/>
      <c r="MDB13" s="687"/>
      <c r="MDC13" s="687"/>
      <c r="MDD13" s="687"/>
      <c r="MDE13" s="687"/>
      <c r="MDF13" s="687"/>
      <c r="MDG13" s="687"/>
      <c r="MDH13" s="687"/>
      <c r="MDI13" s="687"/>
      <c r="MDJ13" s="687"/>
      <c r="MDK13" s="687"/>
      <c r="MDL13" s="687"/>
      <c r="MDM13" s="687"/>
      <c r="MDN13" s="687"/>
      <c r="MDO13" s="687"/>
      <c r="MDP13" s="687"/>
      <c r="MDQ13" s="687"/>
      <c r="MDR13" s="687"/>
      <c r="MDS13" s="687"/>
      <c r="MDT13" s="687"/>
      <c r="MDU13" s="687"/>
      <c r="MDV13" s="687"/>
      <c r="MDW13" s="687"/>
      <c r="MDX13" s="687"/>
      <c r="MDY13" s="687"/>
      <c r="MDZ13" s="687"/>
      <c r="MEA13" s="687"/>
      <c r="MEB13" s="687"/>
      <c r="MEC13" s="687"/>
      <c r="MED13" s="687"/>
      <c r="MEE13" s="687"/>
      <c r="MEF13" s="687"/>
      <c r="MEG13" s="687"/>
      <c r="MEH13" s="687"/>
      <c r="MEI13" s="687"/>
      <c r="MEJ13" s="687"/>
      <c r="MEK13" s="687"/>
      <c r="MEL13" s="687"/>
      <c r="MEM13" s="687"/>
      <c r="MEN13" s="687"/>
      <c r="MEO13" s="687"/>
      <c r="MEP13" s="687"/>
      <c r="MEQ13" s="687"/>
      <c r="MER13" s="687"/>
      <c r="MES13" s="687"/>
      <c r="MET13" s="687"/>
      <c r="MEU13" s="687"/>
      <c r="MEV13" s="687"/>
      <c r="MEW13" s="687"/>
      <c r="MEX13" s="687"/>
      <c r="MEY13" s="687"/>
      <c r="MEZ13" s="687"/>
      <c r="MFA13" s="687"/>
      <c r="MFB13" s="687"/>
      <c r="MFC13" s="687"/>
      <c r="MFD13" s="687"/>
      <c r="MFE13" s="687"/>
      <c r="MFF13" s="687"/>
      <c r="MFG13" s="687"/>
      <c r="MFH13" s="687"/>
      <c r="MFI13" s="687"/>
      <c r="MFJ13" s="687"/>
      <c r="MFK13" s="687"/>
      <c r="MFL13" s="687"/>
      <c r="MFM13" s="687"/>
      <c r="MFN13" s="687"/>
      <c r="MFO13" s="687"/>
      <c r="MFP13" s="687"/>
      <c r="MFQ13" s="687"/>
      <c r="MFR13" s="687"/>
      <c r="MFS13" s="687"/>
      <c r="MFT13" s="687"/>
      <c r="MFU13" s="687"/>
      <c r="MFV13" s="687"/>
      <c r="MFW13" s="687"/>
      <c r="MFX13" s="687"/>
      <c r="MFY13" s="687"/>
      <c r="MFZ13" s="687"/>
      <c r="MGA13" s="687"/>
      <c r="MGB13" s="687"/>
      <c r="MGC13" s="687"/>
      <c r="MGD13" s="687"/>
      <c r="MGE13" s="687"/>
      <c r="MGF13" s="687"/>
      <c r="MGG13" s="687"/>
      <c r="MGH13" s="687"/>
      <c r="MGI13" s="687"/>
      <c r="MGJ13" s="687"/>
      <c r="MGK13" s="687"/>
      <c r="MGL13" s="687"/>
      <c r="MGM13" s="687"/>
      <c r="MGN13" s="687"/>
      <c r="MGO13" s="687"/>
      <c r="MGP13" s="687"/>
      <c r="MGQ13" s="687"/>
      <c r="MGR13" s="687"/>
      <c r="MGS13" s="687"/>
      <c r="MGT13" s="687"/>
      <c r="MGU13" s="687"/>
      <c r="MGV13" s="687"/>
      <c r="MGW13" s="687"/>
      <c r="MGX13" s="687"/>
      <c r="MGY13" s="687"/>
      <c r="MGZ13" s="687"/>
      <c r="MHA13" s="687"/>
      <c r="MHB13" s="687"/>
      <c r="MHC13" s="687"/>
      <c r="MHD13" s="687"/>
      <c r="MHE13" s="687"/>
      <c r="MHF13" s="687"/>
      <c r="MHG13" s="687"/>
      <c r="MHH13" s="687"/>
      <c r="MHI13" s="687"/>
      <c r="MHJ13" s="687"/>
      <c r="MHK13" s="687"/>
      <c r="MHL13" s="687"/>
      <c r="MHM13" s="687"/>
      <c r="MHN13" s="687"/>
      <c r="MHO13" s="687"/>
      <c r="MHP13" s="687"/>
      <c r="MHQ13" s="687"/>
      <c r="MHR13" s="687"/>
      <c r="MHS13" s="687"/>
      <c r="MHT13" s="687"/>
      <c r="MHU13" s="687"/>
      <c r="MHV13" s="687"/>
      <c r="MHW13" s="687"/>
      <c r="MHX13" s="687"/>
      <c r="MHY13" s="687"/>
      <c r="MHZ13" s="687"/>
      <c r="MIA13" s="687"/>
      <c r="MIB13" s="687"/>
      <c r="MIC13" s="687"/>
      <c r="MID13" s="687"/>
      <c r="MIE13" s="687"/>
      <c r="MIF13" s="687"/>
      <c r="MIG13" s="687"/>
      <c r="MIH13" s="687"/>
      <c r="MII13" s="687"/>
      <c r="MIJ13" s="687"/>
      <c r="MIK13" s="687"/>
      <c r="MIL13" s="687"/>
      <c r="MIM13" s="687"/>
      <c r="MIN13" s="687"/>
      <c r="MIO13" s="687"/>
      <c r="MIP13" s="687"/>
      <c r="MIQ13" s="687"/>
      <c r="MIR13" s="687"/>
      <c r="MIS13" s="687"/>
      <c r="MIT13" s="687"/>
      <c r="MIU13" s="687"/>
      <c r="MIV13" s="687"/>
      <c r="MIW13" s="687"/>
      <c r="MIX13" s="687"/>
      <c r="MIY13" s="687"/>
      <c r="MIZ13" s="687"/>
      <c r="MJA13" s="687"/>
      <c r="MJB13" s="687"/>
      <c r="MJC13" s="687"/>
      <c r="MJD13" s="687"/>
      <c r="MJE13" s="687"/>
      <c r="MJF13" s="687"/>
      <c r="MJG13" s="687"/>
      <c r="MJH13" s="687"/>
      <c r="MJI13" s="687"/>
      <c r="MJJ13" s="687"/>
      <c r="MJK13" s="687"/>
      <c r="MJL13" s="687"/>
      <c r="MJM13" s="687"/>
      <c r="MJN13" s="687"/>
      <c r="MJO13" s="687"/>
      <c r="MJP13" s="687"/>
      <c r="MJQ13" s="687"/>
      <c r="MJR13" s="687"/>
      <c r="MJS13" s="687"/>
      <c r="MJT13" s="687"/>
      <c r="MJU13" s="687"/>
      <c r="MJV13" s="687"/>
      <c r="MJW13" s="687"/>
      <c r="MJX13" s="687"/>
      <c r="MJY13" s="687"/>
      <c r="MJZ13" s="687"/>
      <c r="MKA13" s="687"/>
      <c r="MKB13" s="687"/>
      <c r="MKC13" s="687"/>
      <c r="MKD13" s="687"/>
      <c r="MKE13" s="687"/>
      <c r="MKF13" s="687"/>
      <c r="MKG13" s="687"/>
      <c r="MKH13" s="687"/>
      <c r="MKI13" s="687"/>
      <c r="MKJ13" s="687"/>
      <c r="MKK13" s="687"/>
      <c r="MKL13" s="687"/>
      <c r="MKM13" s="687"/>
      <c r="MKN13" s="687"/>
      <c r="MKO13" s="687"/>
      <c r="MKP13" s="687"/>
      <c r="MKQ13" s="687"/>
      <c r="MKR13" s="687"/>
      <c r="MKS13" s="687"/>
      <c r="MKT13" s="687"/>
      <c r="MKU13" s="687"/>
      <c r="MKV13" s="687"/>
      <c r="MKW13" s="687"/>
      <c r="MKX13" s="687"/>
      <c r="MKY13" s="687"/>
      <c r="MKZ13" s="687"/>
      <c r="MLA13" s="687"/>
      <c r="MLB13" s="687"/>
      <c r="MLC13" s="687"/>
      <c r="MLD13" s="687"/>
      <c r="MLE13" s="687"/>
      <c r="MLF13" s="687"/>
      <c r="MLG13" s="687"/>
      <c r="MLH13" s="687"/>
      <c r="MLI13" s="687"/>
      <c r="MLJ13" s="687"/>
      <c r="MLK13" s="687"/>
      <c r="MLL13" s="687"/>
      <c r="MLM13" s="687"/>
      <c r="MLN13" s="687"/>
      <c r="MLO13" s="687"/>
      <c r="MLP13" s="687"/>
      <c r="MLQ13" s="687"/>
      <c r="MLR13" s="687"/>
      <c r="MLS13" s="687"/>
      <c r="MLT13" s="687"/>
      <c r="MLU13" s="687"/>
      <c r="MLV13" s="687"/>
      <c r="MLW13" s="687"/>
      <c r="MLX13" s="687"/>
      <c r="MLY13" s="687"/>
      <c r="MLZ13" s="687"/>
      <c r="MMA13" s="687"/>
      <c r="MMB13" s="687"/>
      <c r="MMC13" s="687"/>
      <c r="MMD13" s="687"/>
      <c r="MME13" s="687"/>
      <c r="MMF13" s="687"/>
      <c r="MMG13" s="687"/>
      <c r="MMH13" s="687"/>
      <c r="MMI13" s="687"/>
      <c r="MMJ13" s="687"/>
      <c r="MMK13" s="687"/>
      <c r="MML13" s="687"/>
      <c r="MMM13" s="687"/>
      <c r="MMN13" s="687"/>
      <c r="MMO13" s="687"/>
      <c r="MMP13" s="687"/>
      <c r="MMQ13" s="687"/>
      <c r="MMR13" s="687"/>
      <c r="MMS13" s="687"/>
      <c r="MMT13" s="687"/>
      <c r="MMU13" s="687"/>
      <c r="MMV13" s="687"/>
      <c r="MMW13" s="687"/>
      <c r="MMX13" s="687"/>
      <c r="MMY13" s="687"/>
      <c r="MMZ13" s="687"/>
      <c r="MNA13" s="687"/>
      <c r="MNB13" s="687"/>
      <c r="MNC13" s="687"/>
      <c r="MND13" s="687"/>
      <c r="MNE13" s="687"/>
      <c r="MNF13" s="687"/>
      <c r="MNG13" s="687"/>
      <c r="MNH13" s="687"/>
      <c r="MNI13" s="687"/>
      <c r="MNJ13" s="687"/>
      <c r="MNK13" s="687"/>
      <c r="MNL13" s="687"/>
      <c r="MNM13" s="687"/>
      <c r="MNN13" s="687"/>
      <c r="MNO13" s="687"/>
      <c r="MNP13" s="687"/>
      <c r="MNQ13" s="687"/>
      <c r="MNR13" s="687"/>
      <c r="MNS13" s="687"/>
      <c r="MNT13" s="687"/>
      <c r="MNU13" s="687"/>
      <c r="MNV13" s="687"/>
      <c r="MNW13" s="687"/>
      <c r="MNX13" s="687"/>
      <c r="MNY13" s="687"/>
      <c r="MNZ13" s="687"/>
      <c r="MOA13" s="687"/>
      <c r="MOB13" s="687"/>
      <c r="MOC13" s="687"/>
      <c r="MOD13" s="687"/>
      <c r="MOE13" s="687"/>
      <c r="MOF13" s="687"/>
      <c r="MOG13" s="687"/>
      <c r="MOH13" s="687"/>
      <c r="MOI13" s="687"/>
      <c r="MOJ13" s="687"/>
      <c r="MOK13" s="687"/>
      <c r="MOL13" s="687"/>
      <c r="MOM13" s="687"/>
      <c r="MON13" s="687"/>
      <c r="MOO13" s="687"/>
      <c r="MOP13" s="687"/>
      <c r="MOQ13" s="687"/>
      <c r="MOR13" s="687"/>
      <c r="MOS13" s="687"/>
      <c r="MOT13" s="687"/>
      <c r="MOU13" s="687"/>
      <c r="MOV13" s="687"/>
      <c r="MOW13" s="687"/>
      <c r="MOX13" s="687"/>
      <c r="MOY13" s="687"/>
      <c r="MOZ13" s="687"/>
      <c r="MPA13" s="687"/>
      <c r="MPB13" s="687"/>
      <c r="MPC13" s="687"/>
      <c r="MPD13" s="687"/>
      <c r="MPE13" s="687"/>
      <c r="MPF13" s="687"/>
      <c r="MPG13" s="687"/>
      <c r="MPH13" s="687"/>
      <c r="MPI13" s="687"/>
      <c r="MPJ13" s="687"/>
      <c r="MPK13" s="687"/>
      <c r="MPL13" s="687"/>
      <c r="MPM13" s="687"/>
      <c r="MPN13" s="687"/>
      <c r="MPO13" s="687"/>
      <c r="MPP13" s="687"/>
      <c r="MPQ13" s="687"/>
      <c r="MPR13" s="687"/>
      <c r="MPS13" s="687"/>
      <c r="MPT13" s="687"/>
      <c r="MPU13" s="687"/>
      <c r="MPV13" s="687"/>
      <c r="MPW13" s="687"/>
      <c r="MPX13" s="687"/>
      <c r="MPY13" s="687"/>
      <c r="MPZ13" s="687"/>
      <c r="MQA13" s="687"/>
      <c r="MQB13" s="687"/>
      <c r="MQC13" s="687"/>
      <c r="MQD13" s="687"/>
      <c r="MQE13" s="687"/>
      <c r="MQF13" s="687"/>
      <c r="MQG13" s="687"/>
      <c r="MQH13" s="687"/>
      <c r="MQI13" s="687"/>
      <c r="MQJ13" s="687"/>
      <c r="MQK13" s="687"/>
      <c r="MQL13" s="687"/>
      <c r="MQM13" s="687"/>
      <c r="MQN13" s="687"/>
      <c r="MQO13" s="687"/>
      <c r="MQP13" s="687"/>
      <c r="MQQ13" s="687"/>
      <c r="MQR13" s="687"/>
      <c r="MQS13" s="687"/>
      <c r="MQT13" s="687"/>
      <c r="MQU13" s="687"/>
      <c r="MQV13" s="687"/>
      <c r="MQW13" s="687"/>
      <c r="MQX13" s="687"/>
      <c r="MQY13" s="687"/>
      <c r="MQZ13" s="687"/>
      <c r="MRA13" s="687"/>
      <c r="MRB13" s="687"/>
      <c r="MRC13" s="687"/>
      <c r="MRD13" s="687"/>
      <c r="MRE13" s="687"/>
      <c r="MRF13" s="687"/>
      <c r="MRG13" s="687"/>
      <c r="MRH13" s="687"/>
      <c r="MRI13" s="687"/>
      <c r="MRJ13" s="687"/>
      <c r="MRK13" s="687"/>
      <c r="MRL13" s="687"/>
      <c r="MRM13" s="687"/>
      <c r="MRN13" s="687"/>
      <c r="MRO13" s="687"/>
      <c r="MRP13" s="687"/>
      <c r="MRQ13" s="687"/>
      <c r="MRR13" s="687"/>
      <c r="MRS13" s="687"/>
      <c r="MRT13" s="687"/>
      <c r="MRU13" s="687"/>
      <c r="MRV13" s="687"/>
      <c r="MRW13" s="687"/>
      <c r="MRX13" s="687"/>
      <c r="MRY13" s="687"/>
      <c r="MRZ13" s="687"/>
      <c r="MSA13" s="687"/>
      <c r="MSB13" s="687"/>
      <c r="MSC13" s="687"/>
      <c r="MSD13" s="687"/>
      <c r="MSE13" s="687"/>
      <c r="MSF13" s="687"/>
      <c r="MSG13" s="687"/>
      <c r="MSH13" s="687"/>
      <c r="MSI13" s="687"/>
      <c r="MSJ13" s="687"/>
      <c r="MSK13" s="687"/>
      <c r="MSL13" s="687"/>
      <c r="MSM13" s="687"/>
      <c r="MSN13" s="687"/>
      <c r="MSO13" s="687"/>
      <c r="MSP13" s="687"/>
      <c r="MSQ13" s="687"/>
      <c r="MSR13" s="687"/>
      <c r="MSS13" s="687"/>
      <c r="MST13" s="687"/>
      <c r="MSU13" s="687"/>
      <c r="MSV13" s="687"/>
      <c r="MSW13" s="687"/>
      <c r="MSX13" s="687"/>
      <c r="MSY13" s="687"/>
      <c r="MSZ13" s="687"/>
      <c r="MTA13" s="687"/>
      <c r="MTB13" s="687"/>
      <c r="MTC13" s="687"/>
      <c r="MTD13" s="687"/>
      <c r="MTE13" s="687"/>
      <c r="MTF13" s="687"/>
      <c r="MTG13" s="687"/>
      <c r="MTH13" s="687"/>
      <c r="MTI13" s="687"/>
      <c r="MTJ13" s="687"/>
      <c r="MTK13" s="687"/>
      <c r="MTL13" s="687"/>
      <c r="MTM13" s="687"/>
      <c r="MTN13" s="687"/>
      <c r="MTO13" s="687"/>
      <c r="MTP13" s="687"/>
      <c r="MTQ13" s="687"/>
      <c r="MTR13" s="687"/>
      <c r="MTS13" s="687"/>
      <c r="MTT13" s="687"/>
      <c r="MTU13" s="687"/>
      <c r="MTV13" s="687"/>
      <c r="MTW13" s="687"/>
      <c r="MTX13" s="687"/>
      <c r="MTY13" s="687"/>
      <c r="MTZ13" s="687"/>
      <c r="MUA13" s="687"/>
      <c r="MUB13" s="687"/>
      <c r="MUC13" s="687"/>
      <c r="MUD13" s="687"/>
      <c r="MUE13" s="687"/>
      <c r="MUF13" s="687"/>
      <c r="MUG13" s="687"/>
      <c r="MUH13" s="687"/>
      <c r="MUI13" s="687"/>
      <c r="MUJ13" s="687"/>
      <c r="MUK13" s="687"/>
      <c r="MUL13" s="687"/>
      <c r="MUM13" s="687"/>
      <c r="MUN13" s="687"/>
      <c r="MUO13" s="687"/>
      <c r="MUP13" s="687"/>
      <c r="MUQ13" s="687"/>
      <c r="MUR13" s="687"/>
      <c r="MUS13" s="687"/>
      <c r="MUT13" s="687"/>
      <c r="MUU13" s="687"/>
      <c r="MUV13" s="687"/>
      <c r="MUW13" s="687"/>
      <c r="MUX13" s="687"/>
      <c r="MUY13" s="687"/>
      <c r="MUZ13" s="687"/>
      <c r="MVA13" s="687"/>
      <c r="MVB13" s="687"/>
      <c r="MVC13" s="687"/>
      <c r="MVD13" s="687"/>
      <c r="MVE13" s="687"/>
      <c r="MVF13" s="687"/>
      <c r="MVG13" s="687"/>
      <c r="MVH13" s="687"/>
      <c r="MVI13" s="687"/>
      <c r="MVJ13" s="687"/>
      <c r="MVK13" s="687"/>
      <c r="MVL13" s="687"/>
      <c r="MVM13" s="687"/>
      <c r="MVN13" s="687"/>
      <c r="MVO13" s="687"/>
      <c r="MVP13" s="687"/>
      <c r="MVQ13" s="687"/>
      <c r="MVR13" s="687"/>
      <c r="MVS13" s="687"/>
      <c r="MVT13" s="687"/>
      <c r="MVU13" s="687"/>
      <c r="MVV13" s="687"/>
      <c r="MVW13" s="687"/>
      <c r="MVX13" s="687"/>
      <c r="MVY13" s="687"/>
      <c r="MVZ13" s="687"/>
      <c r="MWA13" s="687"/>
      <c r="MWB13" s="687"/>
      <c r="MWC13" s="687"/>
      <c r="MWD13" s="687"/>
      <c r="MWE13" s="687"/>
      <c r="MWF13" s="687"/>
      <c r="MWG13" s="687"/>
      <c r="MWH13" s="687"/>
      <c r="MWI13" s="687"/>
      <c r="MWJ13" s="687"/>
      <c r="MWK13" s="687"/>
      <c r="MWL13" s="687"/>
      <c r="MWM13" s="687"/>
      <c r="MWN13" s="687"/>
      <c r="MWO13" s="687"/>
      <c r="MWP13" s="687"/>
      <c r="MWQ13" s="687"/>
      <c r="MWR13" s="687"/>
      <c r="MWS13" s="687"/>
      <c r="MWT13" s="687"/>
      <c r="MWU13" s="687"/>
      <c r="MWV13" s="687"/>
      <c r="MWW13" s="687"/>
      <c r="MWX13" s="687"/>
      <c r="MWY13" s="687"/>
      <c r="MWZ13" s="687"/>
      <c r="MXA13" s="687"/>
      <c r="MXB13" s="687"/>
      <c r="MXC13" s="687"/>
      <c r="MXD13" s="687"/>
      <c r="MXE13" s="687"/>
      <c r="MXF13" s="687"/>
      <c r="MXG13" s="687"/>
      <c r="MXH13" s="687"/>
      <c r="MXI13" s="687"/>
      <c r="MXJ13" s="687"/>
      <c r="MXK13" s="687"/>
      <c r="MXL13" s="687"/>
      <c r="MXM13" s="687"/>
      <c r="MXN13" s="687"/>
      <c r="MXO13" s="687"/>
      <c r="MXP13" s="687"/>
      <c r="MXQ13" s="687"/>
      <c r="MXR13" s="687"/>
      <c r="MXS13" s="687"/>
      <c r="MXT13" s="687"/>
      <c r="MXU13" s="687"/>
      <c r="MXV13" s="687"/>
      <c r="MXW13" s="687"/>
      <c r="MXX13" s="687"/>
      <c r="MXY13" s="687"/>
      <c r="MXZ13" s="687"/>
      <c r="MYA13" s="687"/>
      <c r="MYB13" s="687"/>
      <c r="MYC13" s="687"/>
      <c r="MYD13" s="687"/>
      <c r="MYE13" s="687"/>
      <c r="MYF13" s="687"/>
      <c r="MYG13" s="687"/>
      <c r="MYH13" s="687"/>
      <c r="MYI13" s="687"/>
      <c r="MYJ13" s="687"/>
      <c r="MYK13" s="687"/>
      <c r="MYL13" s="687"/>
      <c r="MYM13" s="687"/>
      <c r="MYN13" s="687"/>
      <c r="MYO13" s="687"/>
      <c r="MYP13" s="687"/>
      <c r="MYQ13" s="687"/>
      <c r="MYR13" s="687"/>
      <c r="MYS13" s="687"/>
      <c r="MYT13" s="687"/>
      <c r="MYU13" s="687"/>
      <c r="MYV13" s="687"/>
      <c r="MYW13" s="687"/>
      <c r="MYX13" s="687"/>
      <c r="MYY13" s="687"/>
      <c r="MYZ13" s="687"/>
      <c r="MZA13" s="687"/>
      <c r="MZB13" s="687"/>
      <c r="MZC13" s="687"/>
      <c r="MZD13" s="687"/>
      <c r="MZE13" s="687"/>
      <c r="MZF13" s="687"/>
      <c r="MZG13" s="687"/>
      <c r="MZH13" s="687"/>
      <c r="MZI13" s="687"/>
      <c r="MZJ13" s="687"/>
      <c r="MZK13" s="687"/>
      <c r="MZL13" s="687"/>
      <c r="MZM13" s="687"/>
      <c r="MZN13" s="687"/>
      <c r="MZO13" s="687"/>
      <c r="MZP13" s="687"/>
      <c r="MZQ13" s="687"/>
      <c r="MZR13" s="687"/>
      <c r="MZS13" s="687"/>
      <c r="MZT13" s="687"/>
      <c r="MZU13" s="687"/>
      <c r="MZV13" s="687"/>
      <c r="MZW13" s="687"/>
      <c r="MZX13" s="687"/>
      <c r="MZY13" s="687"/>
      <c r="MZZ13" s="687"/>
      <c r="NAA13" s="687"/>
      <c r="NAB13" s="687"/>
      <c r="NAC13" s="687"/>
      <c r="NAD13" s="687"/>
      <c r="NAE13" s="687"/>
      <c r="NAF13" s="687"/>
      <c r="NAG13" s="687"/>
      <c r="NAH13" s="687"/>
      <c r="NAI13" s="687"/>
      <c r="NAJ13" s="687"/>
      <c r="NAK13" s="687"/>
      <c r="NAL13" s="687"/>
      <c r="NAM13" s="687"/>
      <c r="NAN13" s="687"/>
      <c r="NAO13" s="687"/>
      <c r="NAP13" s="687"/>
      <c r="NAQ13" s="687"/>
      <c r="NAR13" s="687"/>
      <c r="NAS13" s="687"/>
      <c r="NAT13" s="687"/>
      <c r="NAU13" s="687"/>
      <c r="NAV13" s="687"/>
      <c r="NAW13" s="687"/>
      <c r="NAX13" s="687"/>
      <c r="NAY13" s="687"/>
      <c r="NAZ13" s="687"/>
      <c r="NBA13" s="687"/>
      <c r="NBB13" s="687"/>
      <c r="NBC13" s="687"/>
      <c r="NBD13" s="687"/>
      <c r="NBE13" s="687"/>
      <c r="NBF13" s="687"/>
      <c r="NBG13" s="687"/>
      <c r="NBH13" s="687"/>
      <c r="NBI13" s="687"/>
      <c r="NBJ13" s="687"/>
      <c r="NBK13" s="687"/>
      <c r="NBL13" s="687"/>
      <c r="NBM13" s="687"/>
      <c r="NBN13" s="687"/>
      <c r="NBO13" s="687"/>
      <c r="NBP13" s="687"/>
      <c r="NBQ13" s="687"/>
      <c r="NBR13" s="687"/>
      <c r="NBS13" s="687"/>
      <c r="NBT13" s="687"/>
      <c r="NBU13" s="687"/>
      <c r="NBV13" s="687"/>
      <c r="NBW13" s="687"/>
      <c r="NBX13" s="687"/>
      <c r="NBY13" s="687"/>
      <c r="NBZ13" s="687"/>
      <c r="NCA13" s="687"/>
      <c r="NCB13" s="687"/>
      <c r="NCC13" s="687"/>
      <c r="NCD13" s="687"/>
      <c r="NCE13" s="687"/>
      <c r="NCF13" s="687"/>
      <c r="NCG13" s="687"/>
      <c r="NCH13" s="687"/>
      <c r="NCI13" s="687"/>
      <c r="NCJ13" s="687"/>
      <c r="NCK13" s="687"/>
      <c r="NCL13" s="687"/>
      <c r="NCM13" s="687"/>
      <c r="NCN13" s="687"/>
      <c r="NCO13" s="687"/>
      <c r="NCP13" s="687"/>
      <c r="NCQ13" s="687"/>
      <c r="NCR13" s="687"/>
      <c r="NCS13" s="687"/>
      <c r="NCT13" s="687"/>
      <c r="NCU13" s="687"/>
      <c r="NCV13" s="687"/>
      <c r="NCW13" s="687"/>
      <c r="NCX13" s="687"/>
      <c r="NCY13" s="687"/>
      <c r="NCZ13" s="687"/>
      <c r="NDA13" s="687"/>
      <c r="NDB13" s="687"/>
      <c r="NDC13" s="687"/>
      <c r="NDD13" s="687"/>
      <c r="NDE13" s="687"/>
      <c r="NDF13" s="687"/>
      <c r="NDG13" s="687"/>
      <c r="NDH13" s="687"/>
      <c r="NDI13" s="687"/>
      <c r="NDJ13" s="687"/>
      <c r="NDK13" s="687"/>
      <c r="NDL13" s="687"/>
      <c r="NDM13" s="687"/>
      <c r="NDN13" s="687"/>
      <c r="NDO13" s="687"/>
      <c r="NDP13" s="687"/>
      <c r="NDQ13" s="687"/>
      <c r="NDR13" s="687"/>
      <c r="NDS13" s="687"/>
      <c r="NDT13" s="687"/>
      <c r="NDU13" s="687"/>
      <c r="NDV13" s="687"/>
      <c r="NDW13" s="687"/>
      <c r="NDX13" s="687"/>
      <c r="NDY13" s="687"/>
      <c r="NDZ13" s="687"/>
      <c r="NEA13" s="687"/>
      <c r="NEB13" s="687"/>
      <c r="NEC13" s="687"/>
      <c r="NED13" s="687"/>
      <c r="NEE13" s="687"/>
      <c r="NEF13" s="687"/>
      <c r="NEG13" s="687"/>
      <c r="NEH13" s="687"/>
      <c r="NEI13" s="687"/>
      <c r="NEJ13" s="687"/>
      <c r="NEK13" s="687"/>
      <c r="NEL13" s="687"/>
      <c r="NEM13" s="687"/>
      <c r="NEN13" s="687"/>
      <c r="NEO13" s="687"/>
      <c r="NEP13" s="687"/>
      <c r="NEQ13" s="687"/>
      <c r="NER13" s="687"/>
      <c r="NES13" s="687"/>
      <c r="NET13" s="687"/>
      <c r="NEU13" s="687"/>
      <c r="NEV13" s="687"/>
      <c r="NEW13" s="687"/>
      <c r="NEX13" s="687"/>
      <c r="NEY13" s="687"/>
      <c r="NEZ13" s="687"/>
      <c r="NFA13" s="687"/>
      <c r="NFB13" s="687"/>
      <c r="NFC13" s="687"/>
      <c r="NFD13" s="687"/>
      <c r="NFE13" s="687"/>
      <c r="NFF13" s="687"/>
      <c r="NFG13" s="687"/>
      <c r="NFH13" s="687"/>
      <c r="NFI13" s="687"/>
      <c r="NFJ13" s="687"/>
      <c r="NFK13" s="687"/>
      <c r="NFL13" s="687"/>
      <c r="NFM13" s="687"/>
      <c r="NFN13" s="687"/>
      <c r="NFO13" s="687"/>
      <c r="NFP13" s="687"/>
      <c r="NFQ13" s="687"/>
      <c r="NFR13" s="687"/>
      <c r="NFS13" s="687"/>
      <c r="NFT13" s="687"/>
      <c r="NFU13" s="687"/>
      <c r="NFV13" s="687"/>
      <c r="NFW13" s="687"/>
      <c r="NFX13" s="687"/>
      <c r="NFY13" s="687"/>
      <c r="NFZ13" s="687"/>
      <c r="NGA13" s="687"/>
      <c r="NGB13" s="687"/>
      <c r="NGC13" s="687"/>
      <c r="NGD13" s="687"/>
      <c r="NGE13" s="687"/>
      <c r="NGF13" s="687"/>
      <c r="NGG13" s="687"/>
      <c r="NGH13" s="687"/>
      <c r="NGI13" s="687"/>
      <c r="NGJ13" s="687"/>
      <c r="NGK13" s="687"/>
      <c r="NGL13" s="687"/>
      <c r="NGM13" s="687"/>
      <c r="NGN13" s="687"/>
      <c r="NGO13" s="687"/>
      <c r="NGP13" s="687"/>
      <c r="NGQ13" s="687"/>
      <c r="NGR13" s="687"/>
      <c r="NGS13" s="687"/>
      <c r="NGT13" s="687"/>
      <c r="NGU13" s="687"/>
      <c r="NGV13" s="687"/>
      <c r="NGW13" s="687"/>
      <c r="NGX13" s="687"/>
      <c r="NGY13" s="687"/>
      <c r="NGZ13" s="687"/>
      <c r="NHA13" s="687"/>
      <c r="NHB13" s="687"/>
      <c r="NHC13" s="687"/>
      <c r="NHD13" s="687"/>
      <c r="NHE13" s="687"/>
      <c r="NHF13" s="687"/>
      <c r="NHG13" s="687"/>
      <c r="NHH13" s="687"/>
      <c r="NHI13" s="687"/>
      <c r="NHJ13" s="687"/>
      <c r="NHK13" s="687"/>
      <c r="NHL13" s="687"/>
      <c r="NHM13" s="687"/>
      <c r="NHN13" s="687"/>
      <c r="NHO13" s="687"/>
      <c r="NHP13" s="687"/>
      <c r="NHQ13" s="687"/>
      <c r="NHR13" s="687"/>
      <c r="NHS13" s="687"/>
      <c r="NHT13" s="687"/>
      <c r="NHU13" s="687"/>
      <c r="NHV13" s="687"/>
      <c r="NHW13" s="687"/>
      <c r="NHX13" s="687"/>
      <c r="NHY13" s="687"/>
      <c r="NHZ13" s="687"/>
      <c r="NIA13" s="687"/>
      <c r="NIB13" s="687"/>
      <c r="NIC13" s="687"/>
      <c r="NID13" s="687"/>
      <c r="NIE13" s="687"/>
      <c r="NIF13" s="687"/>
      <c r="NIG13" s="687"/>
      <c r="NIH13" s="687"/>
      <c r="NII13" s="687"/>
      <c r="NIJ13" s="687"/>
      <c r="NIK13" s="687"/>
      <c r="NIL13" s="687"/>
      <c r="NIM13" s="687"/>
      <c r="NIN13" s="687"/>
      <c r="NIO13" s="687"/>
      <c r="NIP13" s="687"/>
      <c r="NIQ13" s="687"/>
      <c r="NIR13" s="687"/>
      <c r="NIS13" s="687"/>
      <c r="NIT13" s="687"/>
      <c r="NIU13" s="687"/>
      <c r="NIV13" s="687"/>
      <c r="NIW13" s="687"/>
      <c r="NIX13" s="687"/>
      <c r="NIY13" s="687"/>
      <c r="NIZ13" s="687"/>
      <c r="NJA13" s="687"/>
      <c r="NJB13" s="687"/>
      <c r="NJC13" s="687"/>
      <c r="NJD13" s="687"/>
      <c r="NJE13" s="687"/>
      <c r="NJF13" s="687"/>
      <c r="NJG13" s="687"/>
      <c r="NJH13" s="687"/>
      <c r="NJI13" s="687"/>
      <c r="NJJ13" s="687"/>
      <c r="NJK13" s="687"/>
      <c r="NJL13" s="687"/>
      <c r="NJM13" s="687"/>
      <c r="NJN13" s="687"/>
      <c r="NJO13" s="687"/>
      <c r="NJP13" s="687"/>
      <c r="NJQ13" s="687"/>
      <c r="NJR13" s="687"/>
      <c r="NJS13" s="687"/>
      <c r="NJT13" s="687"/>
      <c r="NJU13" s="687"/>
      <c r="NJV13" s="687"/>
      <c r="NJW13" s="687"/>
      <c r="NJX13" s="687"/>
      <c r="NJY13" s="687"/>
      <c r="NJZ13" s="687"/>
      <c r="NKA13" s="687"/>
      <c r="NKB13" s="687"/>
      <c r="NKC13" s="687"/>
      <c r="NKD13" s="687"/>
      <c r="NKE13" s="687"/>
      <c r="NKF13" s="687"/>
      <c r="NKG13" s="687"/>
      <c r="NKH13" s="687"/>
      <c r="NKI13" s="687"/>
      <c r="NKJ13" s="687"/>
      <c r="NKK13" s="687"/>
      <c r="NKL13" s="687"/>
      <c r="NKM13" s="687"/>
      <c r="NKN13" s="687"/>
      <c r="NKO13" s="687"/>
      <c r="NKP13" s="687"/>
      <c r="NKQ13" s="687"/>
      <c r="NKR13" s="687"/>
      <c r="NKS13" s="687"/>
      <c r="NKT13" s="687"/>
      <c r="NKU13" s="687"/>
      <c r="NKV13" s="687"/>
      <c r="NKW13" s="687"/>
      <c r="NKX13" s="687"/>
      <c r="NKY13" s="687"/>
      <c r="NKZ13" s="687"/>
      <c r="NLA13" s="687"/>
      <c r="NLB13" s="687"/>
      <c r="NLC13" s="687"/>
      <c r="NLD13" s="687"/>
      <c r="NLE13" s="687"/>
      <c r="NLF13" s="687"/>
      <c r="NLG13" s="687"/>
      <c r="NLH13" s="687"/>
      <c r="NLI13" s="687"/>
      <c r="NLJ13" s="687"/>
      <c r="NLK13" s="687"/>
      <c r="NLL13" s="687"/>
      <c r="NLM13" s="687"/>
      <c r="NLN13" s="687"/>
      <c r="NLO13" s="687"/>
      <c r="NLP13" s="687"/>
      <c r="NLQ13" s="687"/>
      <c r="NLR13" s="687"/>
      <c r="NLS13" s="687"/>
      <c r="NLT13" s="687"/>
      <c r="NLU13" s="687"/>
      <c r="NLV13" s="687"/>
      <c r="NLW13" s="687"/>
      <c r="NLX13" s="687"/>
      <c r="NLY13" s="687"/>
      <c r="NLZ13" s="687"/>
      <c r="NMA13" s="687"/>
      <c r="NMB13" s="687"/>
      <c r="NMC13" s="687"/>
      <c r="NMD13" s="687"/>
      <c r="NME13" s="687"/>
      <c r="NMF13" s="687"/>
      <c r="NMG13" s="687"/>
      <c r="NMH13" s="687"/>
      <c r="NMI13" s="687"/>
      <c r="NMJ13" s="687"/>
      <c r="NMK13" s="687"/>
      <c r="NML13" s="687"/>
      <c r="NMM13" s="687"/>
      <c r="NMN13" s="687"/>
      <c r="NMO13" s="687"/>
      <c r="NMP13" s="687"/>
      <c r="NMQ13" s="687"/>
      <c r="NMR13" s="687"/>
      <c r="NMS13" s="687"/>
      <c r="NMT13" s="687"/>
      <c r="NMU13" s="687"/>
      <c r="NMV13" s="687"/>
      <c r="NMW13" s="687"/>
      <c r="NMX13" s="687"/>
      <c r="NMY13" s="687"/>
      <c r="NMZ13" s="687"/>
      <c r="NNA13" s="687"/>
      <c r="NNB13" s="687"/>
      <c r="NNC13" s="687"/>
      <c r="NND13" s="687"/>
      <c r="NNE13" s="687"/>
      <c r="NNF13" s="687"/>
      <c r="NNG13" s="687"/>
      <c r="NNH13" s="687"/>
      <c r="NNI13" s="687"/>
      <c r="NNJ13" s="687"/>
      <c r="NNK13" s="687"/>
      <c r="NNL13" s="687"/>
      <c r="NNM13" s="687"/>
      <c r="NNN13" s="687"/>
      <c r="NNO13" s="687"/>
      <c r="NNP13" s="687"/>
      <c r="NNQ13" s="687"/>
      <c r="NNR13" s="687"/>
      <c r="NNS13" s="687"/>
      <c r="NNT13" s="687"/>
      <c r="NNU13" s="687"/>
      <c r="NNV13" s="687"/>
      <c r="NNW13" s="687"/>
      <c r="NNX13" s="687"/>
      <c r="NNY13" s="687"/>
      <c r="NNZ13" s="687"/>
      <c r="NOA13" s="687"/>
      <c r="NOB13" s="687"/>
      <c r="NOC13" s="687"/>
      <c r="NOD13" s="687"/>
      <c r="NOE13" s="687"/>
      <c r="NOF13" s="687"/>
      <c r="NOG13" s="687"/>
      <c r="NOH13" s="687"/>
      <c r="NOI13" s="687"/>
      <c r="NOJ13" s="687"/>
      <c r="NOK13" s="687"/>
      <c r="NOL13" s="687"/>
      <c r="NOM13" s="687"/>
      <c r="NON13" s="687"/>
      <c r="NOO13" s="687"/>
      <c r="NOP13" s="687"/>
      <c r="NOQ13" s="687"/>
      <c r="NOR13" s="687"/>
      <c r="NOS13" s="687"/>
      <c r="NOT13" s="687"/>
      <c r="NOU13" s="687"/>
      <c r="NOV13" s="687"/>
      <c r="NOW13" s="687"/>
      <c r="NOX13" s="687"/>
      <c r="NOY13" s="687"/>
      <c r="NOZ13" s="687"/>
      <c r="NPA13" s="687"/>
      <c r="NPB13" s="687"/>
      <c r="NPC13" s="687"/>
      <c r="NPD13" s="687"/>
      <c r="NPE13" s="687"/>
      <c r="NPF13" s="687"/>
      <c r="NPG13" s="687"/>
      <c r="NPH13" s="687"/>
      <c r="NPI13" s="687"/>
      <c r="NPJ13" s="687"/>
      <c r="NPK13" s="687"/>
      <c r="NPL13" s="687"/>
      <c r="NPM13" s="687"/>
      <c r="NPN13" s="687"/>
      <c r="NPO13" s="687"/>
      <c r="NPP13" s="687"/>
      <c r="NPQ13" s="687"/>
      <c r="NPR13" s="687"/>
      <c r="NPS13" s="687"/>
      <c r="NPT13" s="687"/>
      <c r="NPU13" s="687"/>
      <c r="NPV13" s="687"/>
      <c r="NPW13" s="687"/>
      <c r="NPX13" s="687"/>
      <c r="NPY13" s="687"/>
      <c r="NPZ13" s="687"/>
      <c r="NQA13" s="687"/>
      <c r="NQB13" s="687"/>
      <c r="NQC13" s="687"/>
      <c r="NQD13" s="687"/>
      <c r="NQE13" s="687"/>
      <c r="NQF13" s="687"/>
      <c r="NQG13" s="687"/>
      <c r="NQH13" s="687"/>
      <c r="NQI13" s="687"/>
      <c r="NQJ13" s="687"/>
      <c r="NQK13" s="687"/>
      <c r="NQL13" s="687"/>
      <c r="NQM13" s="687"/>
      <c r="NQN13" s="687"/>
      <c r="NQO13" s="687"/>
      <c r="NQP13" s="687"/>
      <c r="NQQ13" s="687"/>
      <c r="NQR13" s="687"/>
      <c r="NQS13" s="687"/>
      <c r="NQT13" s="687"/>
      <c r="NQU13" s="687"/>
      <c r="NQV13" s="687"/>
      <c r="NQW13" s="687"/>
      <c r="NQX13" s="687"/>
      <c r="NQY13" s="687"/>
      <c r="NQZ13" s="687"/>
      <c r="NRA13" s="687"/>
      <c r="NRB13" s="687"/>
      <c r="NRC13" s="687"/>
      <c r="NRD13" s="687"/>
      <c r="NRE13" s="687"/>
      <c r="NRF13" s="687"/>
      <c r="NRG13" s="687"/>
      <c r="NRH13" s="687"/>
      <c r="NRI13" s="687"/>
      <c r="NRJ13" s="687"/>
      <c r="NRK13" s="687"/>
      <c r="NRL13" s="687"/>
      <c r="NRM13" s="687"/>
      <c r="NRN13" s="687"/>
      <c r="NRO13" s="687"/>
      <c r="NRP13" s="687"/>
      <c r="NRQ13" s="687"/>
      <c r="NRR13" s="687"/>
      <c r="NRS13" s="687"/>
      <c r="NRT13" s="687"/>
      <c r="NRU13" s="687"/>
      <c r="NRV13" s="687"/>
      <c r="NRW13" s="687"/>
      <c r="NRX13" s="687"/>
      <c r="NRY13" s="687"/>
      <c r="NRZ13" s="687"/>
      <c r="NSA13" s="687"/>
      <c r="NSB13" s="687"/>
      <c r="NSC13" s="687"/>
      <c r="NSD13" s="687"/>
      <c r="NSE13" s="687"/>
      <c r="NSF13" s="687"/>
      <c r="NSG13" s="687"/>
      <c r="NSH13" s="687"/>
      <c r="NSI13" s="687"/>
      <c r="NSJ13" s="687"/>
      <c r="NSK13" s="687"/>
      <c r="NSL13" s="687"/>
      <c r="NSM13" s="687"/>
      <c r="NSN13" s="687"/>
      <c r="NSO13" s="687"/>
      <c r="NSP13" s="687"/>
      <c r="NSQ13" s="687"/>
      <c r="NSR13" s="687"/>
      <c r="NSS13" s="687"/>
      <c r="NST13" s="687"/>
      <c r="NSU13" s="687"/>
      <c r="NSV13" s="687"/>
      <c r="NSW13" s="687"/>
      <c r="NSX13" s="687"/>
      <c r="NSY13" s="687"/>
      <c r="NSZ13" s="687"/>
      <c r="NTA13" s="687"/>
      <c r="NTB13" s="687"/>
      <c r="NTC13" s="687"/>
      <c r="NTD13" s="687"/>
      <c r="NTE13" s="687"/>
      <c r="NTF13" s="687"/>
      <c r="NTG13" s="687"/>
      <c r="NTH13" s="687"/>
      <c r="NTI13" s="687"/>
      <c r="NTJ13" s="687"/>
      <c r="NTK13" s="687"/>
      <c r="NTL13" s="687"/>
      <c r="NTM13" s="687"/>
      <c r="NTN13" s="687"/>
      <c r="NTO13" s="687"/>
      <c r="NTP13" s="687"/>
      <c r="NTQ13" s="687"/>
      <c r="NTR13" s="687"/>
      <c r="NTS13" s="687"/>
      <c r="NTT13" s="687"/>
      <c r="NTU13" s="687"/>
      <c r="NTV13" s="687"/>
      <c r="NTW13" s="687"/>
      <c r="NTX13" s="687"/>
      <c r="NTY13" s="687"/>
      <c r="NTZ13" s="687"/>
      <c r="NUA13" s="687"/>
      <c r="NUB13" s="687"/>
      <c r="NUC13" s="687"/>
      <c r="NUD13" s="687"/>
      <c r="NUE13" s="687"/>
      <c r="NUF13" s="687"/>
      <c r="NUG13" s="687"/>
      <c r="NUH13" s="687"/>
      <c r="NUI13" s="687"/>
      <c r="NUJ13" s="687"/>
      <c r="NUK13" s="687"/>
      <c r="NUL13" s="687"/>
      <c r="NUM13" s="687"/>
      <c r="NUN13" s="687"/>
      <c r="NUO13" s="687"/>
      <c r="NUP13" s="687"/>
      <c r="NUQ13" s="687"/>
      <c r="NUR13" s="687"/>
      <c r="NUS13" s="687"/>
      <c r="NUT13" s="687"/>
      <c r="NUU13" s="687"/>
      <c r="NUV13" s="687"/>
      <c r="NUW13" s="687"/>
      <c r="NUX13" s="687"/>
      <c r="NUY13" s="687"/>
      <c r="NUZ13" s="687"/>
      <c r="NVA13" s="687"/>
      <c r="NVB13" s="687"/>
      <c r="NVC13" s="687"/>
      <c r="NVD13" s="687"/>
      <c r="NVE13" s="687"/>
      <c r="NVF13" s="687"/>
      <c r="NVG13" s="687"/>
      <c r="NVH13" s="687"/>
      <c r="NVI13" s="687"/>
      <c r="NVJ13" s="687"/>
      <c r="NVK13" s="687"/>
      <c r="NVL13" s="687"/>
      <c r="NVM13" s="687"/>
      <c r="NVN13" s="687"/>
      <c r="NVO13" s="687"/>
      <c r="NVP13" s="687"/>
      <c r="NVQ13" s="687"/>
      <c r="NVR13" s="687"/>
      <c r="NVS13" s="687"/>
      <c r="NVT13" s="687"/>
      <c r="NVU13" s="687"/>
      <c r="NVV13" s="687"/>
      <c r="NVW13" s="687"/>
      <c r="NVX13" s="687"/>
      <c r="NVY13" s="687"/>
      <c r="NVZ13" s="687"/>
      <c r="NWA13" s="687"/>
      <c r="NWB13" s="687"/>
      <c r="NWC13" s="687"/>
      <c r="NWD13" s="687"/>
      <c r="NWE13" s="687"/>
      <c r="NWF13" s="687"/>
      <c r="NWG13" s="687"/>
      <c r="NWH13" s="687"/>
      <c r="NWI13" s="687"/>
      <c r="NWJ13" s="687"/>
      <c r="NWK13" s="687"/>
      <c r="NWL13" s="687"/>
      <c r="NWM13" s="687"/>
      <c r="NWN13" s="687"/>
      <c r="NWO13" s="687"/>
      <c r="NWP13" s="687"/>
      <c r="NWQ13" s="687"/>
      <c r="NWR13" s="687"/>
      <c r="NWS13" s="687"/>
      <c r="NWT13" s="687"/>
      <c r="NWU13" s="687"/>
      <c r="NWV13" s="687"/>
      <c r="NWW13" s="687"/>
      <c r="NWX13" s="687"/>
      <c r="NWY13" s="687"/>
      <c r="NWZ13" s="687"/>
      <c r="NXA13" s="687"/>
      <c r="NXB13" s="687"/>
      <c r="NXC13" s="687"/>
      <c r="NXD13" s="687"/>
      <c r="NXE13" s="687"/>
      <c r="NXF13" s="687"/>
      <c r="NXG13" s="687"/>
      <c r="NXH13" s="687"/>
      <c r="NXI13" s="687"/>
      <c r="NXJ13" s="687"/>
      <c r="NXK13" s="687"/>
      <c r="NXL13" s="687"/>
      <c r="NXM13" s="687"/>
      <c r="NXN13" s="687"/>
      <c r="NXO13" s="687"/>
      <c r="NXP13" s="687"/>
      <c r="NXQ13" s="687"/>
      <c r="NXR13" s="687"/>
      <c r="NXS13" s="687"/>
      <c r="NXT13" s="687"/>
      <c r="NXU13" s="687"/>
      <c r="NXV13" s="687"/>
      <c r="NXW13" s="687"/>
      <c r="NXX13" s="687"/>
      <c r="NXY13" s="687"/>
      <c r="NXZ13" s="687"/>
      <c r="NYA13" s="687"/>
      <c r="NYB13" s="687"/>
      <c r="NYC13" s="687"/>
      <c r="NYD13" s="687"/>
      <c r="NYE13" s="687"/>
      <c r="NYF13" s="687"/>
      <c r="NYG13" s="687"/>
      <c r="NYH13" s="687"/>
      <c r="NYI13" s="687"/>
      <c r="NYJ13" s="687"/>
      <c r="NYK13" s="687"/>
      <c r="NYL13" s="687"/>
      <c r="NYM13" s="687"/>
      <c r="NYN13" s="687"/>
      <c r="NYO13" s="687"/>
      <c r="NYP13" s="687"/>
      <c r="NYQ13" s="687"/>
      <c r="NYR13" s="687"/>
      <c r="NYS13" s="687"/>
      <c r="NYT13" s="687"/>
      <c r="NYU13" s="687"/>
      <c r="NYV13" s="687"/>
      <c r="NYW13" s="687"/>
      <c r="NYX13" s="687"/>
      <c r="NYY13" s="687"/>
      <c r="NYZ13" s="687"/>
      <c r="NZA13" s="687"/>
      <c r="NZB13" s="687"/>
      <c r="NZC13" s="687"/>
      <c r="NZD13" s="687"/>
      <c r="NZE13" s="687"/>
      <c r="NZF13" s="687"/>
      <c r="NZG13" s="687"/>
      <c r="NZH13" s="687"/>
      <c r="NZI13" s="687"/>
      <c r="NZJ13" s="687"/>
      <c r="NZK13" s="687"/>
      <c r="NZL13" s="687"/>
      <c r="NZM13" s="687"/>
      <c r="NZN13" s="687"/>
      <c r="NZO13" s="687"/>
      <c r="NZP13" s="687"/>
      <c r="NZQ13" s="687"/>
      <c r="NZR13" s="687"/>
      <c r="NZS13" s="687"/>
      <c r="NZT13" s="687"/>
      <c r="NZU13" s="687"/>
      <c r="NZV13" s="687"/>
      <c r="NZW13" s="687"/>
      <c r="NZX13" s="687"/>
      <c r="NZY13" s="687"/>
      <c r="NZZ13" s="687"/>
      <c r="OAA13" s="687"/>
      <c r="OAB13" s="687"/>
      <c r="OAC13" s="687"/>
      <c r="OAD13" s="687"/>
      <c r="OAE13" s="687"/>
      <c r="OAF13" s="687"/>
      <c r="OAG13" s="687"/>
      <c r="OAH13" s="687"/>
      <c r="OAI13" s="687"/>
      <c r="OAJ13" s="687"/>
      <c r="OAK13" s="687"/>
      <c r="OAL13" s="687"/>
      <c r="OAM13" s="687"/>
      <c r="OAN13" s="687"/>
      <c r="OAO13" s="687"/>
      <c r="OAP13" s="687"/>
      <c r="OAQ13" s="687"/>
      <c r="OAR13" s="687"/>
      <c r="OAS13" s="687"/>
      <c r="OAT13" s="687"/>
      <c r="OAU13" s="687"/>
      <c r="OAV13" s="687"/>
      <c r="OAW13" s="687"/>
      <c r="OAX13" s="687"/>
      <c r="OAY13" s="687"/>
      <c r="OAZ13" s="687"/>
      <c r="OBA13" s="687"/>
      <c r="OBB13" s="687"/>
      <c r="OBC13" s="687"/>
      <c r="OBD13" s="687"/>
      <c r="OBE13" s="687"/>
      <c r="OBF13" s="687"/>
      <c r="OBG13" s="687"/>
      <c r="OBH13" s="687"/>
      <c r="OBI13" s="687"/>
      <c r="OBJ13" s="687"/>
      <c r="OBK13" s="687"/>
      <c r="OBL13" s="687"/>
      <c r="OBM13" s="687"/>
      <c r="OBN13" s="687"/>
      <c r="OBO13" s="687"/>
      <c r="OBP13" s="687"/>
      <c r="OBQ13" s="687"/>
      <c r="OBR13" s="687"/>
      <c r="OBS13" s="687"/>
      <c r="OBT13" s="687"/>
      <c r="OBU13" s="687"/>
      <c r="OBV13" s="687"/>
      <c r="OBW13" s="687"/>
      <c r="OBX13" s="687"/>
      <c r="OBY13" s="687"/>
      <c r="OBZ13" s="687"/>
      <c r="OCA13" s="687"/>
      <c r="OCB13" s="687"/>
      <c r="OCC13" s="687"/>
      <c r="OCD13" s="687"/>
      <c r="OCE13" s="687"/>
      <c r="OCF13" s="687"/>
      <c r="OCG13" s="687"/>
      <c r="OCH13" s="687"/>
      <c r="OCI13" s="687"/>
      <c r="OCJ13" s="687"/>
      <c r="OCK13" s="687"/>
      <c r="OCL13" s="687"/>
      <c r="OCM13" s="687"/>
      <c r="OCN13" s="687"/>
      <c r="OCO13" s="687"/>
      <c r="OCP13" s="687"/>
      <c r="OCQ13" s="687"/>
      <c r="OCR13" s="687"/>
      <c r="OCS13" s="687"/>
      <c r="OCT13" s="687"/>
      <c r="OCU13" s="687"/>
      <c r="OCV13" s="687"/>
      <c r="OCW13" s="687"/>
      <c r="OCX13" s="687"/>
      <c r="OCY13" s="687"/>
      <c r="OCZ13" s="687"/>
      <c r="ODA13" s="687"/>
      <c r="ODB13" s="687"/>
      <c r="ODC13" s="687"/>
      <c r="ODD13" s="687"/>
      <c r="ODE13" s="687"/>
      <c r="ODF13" s="687"/>
      <c r="ODG13" s="687"/>
      <c r="ODH13" s="687"/>
      <c r="ODI13" s="687"/>
      <c r="ODJ13" s="687"/>
      <c r="ODK13" s="687"/>
      <c r="ODL13" s="687"/>
      <c r="ODM13" s="687"/>
      <c r="ODN13" s="687"/>
      <c r="ODO13" s="687"/>
      <c r="ODP13" s="687"/>
      <c r="ODQ13" s="687"/>
      <c r="ODR13" s="687"/>
      <c r="ODS13" s="687"/>
      <c r="ODT13" s="687"/>
      <c r="ODU13" s="687"/>
      <c r="ODV13" s="687"/>
      <c r="ODW13" s="687"/>
      <c r="ODX13" s="687"/>
      <c r="ODY13" s="687"/>
      <c r="ODZ13" s="687"/>
      <c r="OEA13" s="687"/>
      <c r="OEB13" s="687"/>
      <c r="OEC13" s="687"/>
      <c r="OED13" s="687"/>
      <c r="OEE13" s="687"/>
      <c r="OEF13" s="687"/>
      <c r="OEG13" s="687"/>
      <c r="OEH13" s="687"/>
      <c r="OEI13" s="687"/>
      <c r="OEJ13" s="687"/>
      <c r="OEK13" s="687"/>
      <c r="OEL13" s="687"/>
      <c r="OEM13" s="687"/>
      <c r="OEN13" s="687"/>
      <c r="OEO13" s="687"/>
      <c r="OEP13" s="687"/>
      <c r="OEQ13" s="687"/>
      <c r="OER13" s="687"/>
      <c r="OES13" s="687"/>
      <c r="OET13" s="687"/>
      <c r="OEU13" s="687"/>
      <c r="OEV13" s="687"/>
      <c r="OEW13" s="687"/>
      <c r="OEX13" s="687"/>
      <c r="OEY13" s="687"/>
      <c r="OEZ13" s="687"/>
      <c r="OFA13" s="687"/>
      <c r="OFB13" s="687"/>
      <c r="OFC13" s="687"/>
      <c r="OFD13" s="687"/>
      <c r="OFE13" s="687"/>
      <c r="OFF13" s="687"/>
      <c r="OFG13" s="687"/>
      <c r="OFH13" s="687"/>
      <c r="OFI13" s="687"/>
      <c r="OFJ13" s="687"/>
      <c r="OFK13" s="687"/>
      <c r="OFL13" s="687"/>
      <c r="OFM13" s="687"/>
      <c r="OFN13" s="687"/>
      <c r="OFO13" s="687"/>
      <c r="OFP13" s="687"/>
      <c r="OFQ13" s="687"/>
      <c r="OFR13" s="687"/>
      <c r="OFS13" s="687"/>
      <c r="OFT13" s="687"/>
      <c r="OFU13" s="687"/>
      <c r="OFV13" s="687"/>
      <c r="OFW13" s="687"/>
      <c r="OFX13" s="687"/>
      <c r="OFY13" s="687"/>
      <c r="OFZ13" s="687"/>
      <c r="OGA13" s="687"/>
      <c r="OGB13" s="687"/>
      <c r="OGC13" s="687"/>
      <c r="OGD13" s="687"/>
      <c r="OGE13" s="687"/>
      <c r="OGF13" s="687"/>
      <c r="OGG13" s="687"/>
      <c r="OGH13" s="687"/>
      <c r="OGI13" s="687"/>
      <c r="OGJ13" s="687"/>
      <c r="OGK13" s="687"/>
      <c r="OGL13" s="687"/>
      <c r="OGM13" s="687"/>
      <c r="OGN13" s="687"/>
      <c r="OGO13" s="687"/>
      <c r="OGP13" s="687"/>
      <c r="OGQ13" s="687"/>
      <c r="OGR13" s="687"/>
      <c r="OGS13" s="687"/>
      <c r="OGT13" s="687"/>
      <c r="OGU13" s="687"/>
      <c r="OGV13" s="687"/>
      <c r="OGW13" s="687"/>
      <c r="OGX13" s="687"/>
      <c r="OGY13" s="687"/>
      <c r="OGZ13" s="687"/>
      <c r="OHA13" s="687"/>
      <c r="OHB13" s="687"/>
      <c r="OHC13" s="687"/>
      <c r="OHD13" s="687"/>
      <c r="OHE13" s="687"/>
      <c r="OHF13" s="687"/>
      <c r="OHG13" s="687"/>
      <c r="OHH13" s="687"/>
      <c r="OHI13" s="687"/>
      <c r="OHJ13" s="687"/>
      <c r="OHK13" s="687"/>
      <c r="OHL13" s="687"/>
      <c r="OHM13" s="687"/>
      <c r="OHN13" s="687"/>
      <c r="OHO13" s="687"/>
      <c r="OHP13" s="687"/>
      <c r="OHQ13" s="687"/>
      <c r="OHR13" s="687"/>
      <c r="OHS13" s="687"/>
      <c r="OHT13" s="687"/>
      <c r="OHU13" s="687"/>
      <c r="OHV13" s="687"/>
      <c r="OHW13" s="687"/>
      <c r="OHX13" s="687"/>
      <c r="OHY13" s="687"/>
      <c r="OHZ13" s="687"/>
      <c r="OIA13" s="687"/>
      <c r="OIB13" s="687"/>
      <c r="OIC13" s="687"/>
      <c r="OID13" s="687"/>
      <c r="OIE13" s="687"/>
      <c r="OIF13" s="687"/>
      <c r="OIG13" s="687"/>
      <c r="OIH13" s="687"/>
      <c r="OII13" s="687"/>
      <c r="OIJ13" s="687"/>
      <c r="OIK13" s="687"/>
      <c r="OIL13" s="687"/>
      <c r="OIM13" s="687"/>
      <c r="OIN13" s="687"/>
      <c r="OIO13" s="687"/>
      <c r="OIP13" s="687"/>
      <c r="OIQ13" s="687"/>
      <c r="OIR13" s="687"/>
      <c r="OIS13" s="687"/>
      <c r="OIT13" s="687"/>
      <c r="OIU13" s="687"/>
      <c r="OIV13" s="687"/>
      <c r="OIW13" s="687"/>
      <c r="OIX13" s="687"/>
      <c r="OIY13" s="687"/>
      <c r="OIZ13" s="687"/>
      <c r="OJA13" s="687"/>
      <c r="OJB13" s="687"/>
      <c r="OJC13" s="687"/>
      <c r="OJD13" s="687"/>
      <c r="OJE13" s="687"/>
      <c r="OJF13" s="687"/>
      <c r="OJG13" s="687"/>
      <c r="OJH13" s="687"/>
      <c r="OJI13" s="687"/>
      <c r="OJJ13" s="687"/>
      <c r="OJK13" s="687"/>
      <c r="OJL13" s="687"/>
      <c r="OJM13" s="687"/>
      <c r="OJN13" s="687"/>
      <c r="OJO13" s="687"/>
      <c r="OJP13" s="687"/>
      <c r="OJQ13" s="687"/>
      <c r="OJR13" s="687"/>
      <c r="OJS13" s="687"/>
      <c r="OJT13" s="687"/>
      <c r="OJU13" s="687"/>
      <c r="OJV13" s="687"/>
      <c r="OJW13" s="687"/>
      <c r="OJX13" s="687"/>
      <c r="OJY13" s="687"/>
      <c r="OJZ13" s="687"/>
      <c r="OKA13" s="687"/>
      <c r="OKB13" s="687"/>
      <c r="OKC13" s="687"/>
      <c r="OKD13" s="687"/>
      <c r="OKE13" s="687"/>
      <c r="OKF13" s="687"/>
      <c r="OKG13" s="687"/>
      <c r="OKH13" s="687"/>
      <c r="OKI13" s="687"/>
      <c r="OKJ13" s="687"/>
      <c r="OKK13" s="687"/>
      <c r="OKL13" s="687"/>
      <c r="OKM13" s="687"/>
      <c r="OKN13" s="687"/>
      <c r="OKO13" s="687"/>
      <c r="OKP13" s="687"/>
      <c r="OKQ13" s="687"/>
      <c r="OKR13" s="687"/>
      <c r="OKS13" s="687"/>
      <c r="OKT13" s="687"/>
      <c r="OKU13" s="687"/>
      <c r="OKV13" s="687"/>
      <c r="OKW13" s="687"/>
      <c r="OKX13" s="687"/>
      <c r="OKY13" s="687"/>
      <c r="OKZ13" s="687"/>
      <c r="OLA13" s="687"/>
      <c r="OLB13" s="687"/>
      <c r="OLC13" s="687"/>
      <c r="OLD13" s="687"/>
      <c r="OLE13" s="687"/>
      <c r="OLF13" s="687"/>
      <c r="OLG13" s="687"/>
      <c r="OLH13" s="687"/>
      <c r="OLI13" s="687"/>
      <c r="OLJ13" s="687"/>
      <c r="OLK13" s="687"/>
      <c r="OLL13" s="687"/>
      <c r="OLM13" s="687"/>
      <c r="OLN13" s="687"/>
      <c r="OLO13" s="687"/>
      <c r="OLP13" s="687"/>
      <c r="OLQ13" s="687"/>
      <c r="OLR13" s="687"/>
      <c r="OLS13" s="687"/>
      <c r="OLT13" s="687"/>
      <c r="OLU13" s="687"/>
      <c r="OLV13" s="687"/>
      <c r="OLW13" s="687"/>
      <c r="OLX13" s="687"/>
      <c r="OLY13" s="687"/>
      <c r="OLZ13" s="687"/>
      <c r="OMA13" s="687"/>
      <c r="OMB13" s="687"/>
      <c r="OMC13" s="687"/>
      <c r="OMD13" s="687"/>
      <c r="OME13" s="687"/>
      <c r="OMF13" s="687"/>
      <c r="OMG13" s="687"/>
      <c r="OMH13" s="687"/>
      <c r="OMI13" s="687"/>
      <c r="OMJ13" s="687"/>
      <c r="OMK13" s="687"/>
      <c r="OML13" s="687"/>
      <c r="OMM13" s="687"/>
      <c r="OMN13" s="687"/>
      <c r="OMO13" s="687"/>
      <c r="OMP13" s="687"/>
      <c r="OMQ13" s="687"/>
      <c r="OMR13" s="687"/>
      <c r="OMS13" s="687"/>
      <c r="OMT13" s="687"/>
      <c r="OMU13" s="687"/>
      <c r="OMV13" s="687"/>
      <c r="OMW13" s="687"/>
      <c r="OMX13" s="687"/>
      <c r="OMY13" s="687"/>
      <c r="OMZ13" s="687"/>
      <c r="ONA13" s="687"/>
      <c r="ONB13" s="687"/>
      <c r="ONC13" s="687"/>
      <c r="OND13" s="687"/>
      <c r="ONE13" s="687"/>
      <c r="ONF13" s="687"/>
      <c r="ONG13" s="687"/>
      <c r="ONH13" s="687"/>
      <c r="ONI13" s="687"/>
      <c r="ONJ13" s="687"/>
      <c r="ONK13" s="687"/>
      <c r="ONL13" s="687"/>
      <c r="ONM13" s="687"/>
      <c r="ONN13" s="687"/>
      <c r="ONO13" s="687"/>
      <c r="ONP13" s="687"/>
      <c r="ONQ13" s="687"/>
      <c r="ONR13" s="687"/>
      <c r="ONS13" s="687"/>
      <c r="ONT13" s="687"/>
      <c r="ONU13" s="687"/>
      <c r="ONV13" s="687"/>
      <c r="ONW13" s="687"/>
      <c r="ONX13" s="687"/>
      <c r="ONY13" s="687"/>
      <c r="ONZ13" s="687"/>
      <c r="OOA13" s="687"/>
      <c r="OOB13" s="687"/>
      <c r="OOC13" s="687"/>
      <c r="OOD13" s="687"/>
      <c r="OOE13" s="687"/>
      <c r="OOF13" s="687"/>
      <c r="OOG13" s="687"/>
      <c r="OOH13" s="687"/>
      <c r="OOI13" s="687"/>
      <c r="OOJ13" s="687"/>
      <c r="OOK13" s="687"/>
      <c r="OOL13" s="687"/>
      <c r="OOM13" s="687"/>
      <c r="OON13" s="687"/>
      <c r="OOO13" s="687"/>
      <c r="OOP13" s="687"/>
      <c r="OOQ13" s="687"/>
      <c r="OOR13" s="687"/>
      <c r="OOS13" s="687"/>
      <c r="OOT13" s="687"/>
      <c r="OOU13" s="687"/>
      <c r="OOV13" s="687"/>
      <c r="OOW13" s="687"/>
      <c r="OOX13" s="687"/>
      <c r="OOY13" s="687"/>
      <c r="OOZ13" s="687"/>
      <c r="OPA13" s="687"/>
      <c r="OPB13" s="687"/>
      <c r="OPC13" s="687"/>
      <c r="OPD13" s="687"/>
      <c r="OPE13" s="687"/>
      <c r="OPF13" s="687"/>
      <c r="OPG13" s="687"/>
      <c r="OPH13" s="687"/>
      <c r="OPI13" s="687"/>
      <c r="OPJ13" s="687"/>
      <c r="OPK13" s="687"/>
      <c r="OPL13" s="687"/>
      <c r="OPM13" s="687"/>
      <c r="OPN13" s="687"/>
      <c r="OPO13" s="687"/>
      <c r="OPP13" s="687"/>
      <c r="OPQ13" s="687"/>
      <c r="OPR13" s="687"/>
      <c r="OPS13" s="687"/>
      <c r="OPT13" s="687"/>
      <c r="OPU13" s="687"/>
      <c r="OPV13" s="687"/>
      <c r="OPW13" s="687"/>
      <c r="OPX13" s="687"/>
      <c r="OPY13" s="687"/>
      <c r="OPZ13" s="687"/>
      <c r="OQA13" s="687"/>
      <c r="OQB13" s="687"/>
      <c r="OQC13" s="687"/>
      <c r="OQD13" s="687"/>
      <c r="OQE13" s="687"/>
      <c r="OQF13" s="687"/>
      <c r="OQG13" s="687"/>
      <c r="OQH13" s="687"/>
      <c r="OQI13" s="687"/>
      <c r="OQJ13" s="687"/>
      <c r="OQK13" s="687"/>
      <c r="OQL13" s="687"/>
      <c r="OQM13" s="687"/>
      <c r="OQN13" s="687"/>
      <c r="OQO13" s="687"/>
      <c r="OQP13" s="687"/>
      <c r="OQQ13" s="687"/>
      <c r="OQR13" s="687"/>
      <c r="OQS13" s="687"/>
      <c r="OQT13" s="687"/>
      <c r="OQU13" s="687"/>
      <c r="OQV13" s="687"/>
      <c r="OQW13" s="687"/>
      <c r="OQX13" s="687"/>
      <c r="OQY13" s="687"/>
      <c r="OQZ13" s="687"/>
      <c r="ORA13" s="687"/>
      <c r="ORB13" s="687"/>
      <c r="ORC13" s="687"/>
      <c r="ORD13" s="687"/>
      <c r="ORE13" s="687"/>
      <c r="ORF13" s="687"/>
      <c r="ORG13" s="687"/>
      <c r="ORH13" s="687"/>
      <c r="ORI13" s="687"/>
      <c r="ORJ13" s="687"/>
      <c r="ORK13" s="687"/>
      <c r="ORL13" s="687"/>
      <c r="ORM13" s="687"/>
      <c r="ORN13" s="687"/>
      <c r="ORO13" s="687"/>
      <c r="ORP13" s="687"/>
      <c r="ORQ13" s="687"/>
      <c r="ORR13" s="687"/>
      <c r="ORS13" s="687"/>
      <c r="ORT13" s="687"/>
      <c r="ORU13" s="687"/>
      <c r="ORV13" s="687"/>
      <c r="ORW13" s="687"/>
      <c r="ORX13" s="687"/>
      <c r="ORY13" s="687"/>
      <c r="ORZ13" s="687"/>
      <c r="OSA13" s="687"/>
      <c r="OSB13" s="687"/>
      <c r="OSC13" s="687"/>
      <c r="OSD13" s="687"/>
      <c r="OSE13" s="687"/>
      <c r="OSF13" s="687"/>
      <c r="OSG13" s="687"/>
      <c r="OSH13" s="687"/>
      <c r="OSI13" s="687"/>
      <c r="OSJ13" s="687"/>
      <c r="OSK13" s="687"/>
      <c r="OSL13" s="687"/>
      <c r="OSM13" s="687"/>
      <c r="OSN13" s="687"/>
      <c r="OSO13" s="687"/>
      <c r="OSP13" s="687"/>
      <c r="OSQ13" s="687"/>
      <c r="OSR13" s="687"/>
      <c r="OSS13" s="687"/>
      <c r="OST13" s="687"/>
      <c r="OSU13" s="687"/>
      <c r="OSV13" s="687"/>
      <c r="OSW13" s="687"/>
      <c r="OSX13" s="687"/>
      <c r="OSY13" s="687"/>
      <c r="OSZ13" s="687"/>
      <c r="OTA13" s="687"/>
      <c r="OTB13" s="687"/>
      <c r="OTC13" s="687"/>
      <c r="OTD13" s="687"/>
      <c r="OTE13" s="687"/>
      <c r="OTF13" s="687"/>
      <c r="OTG13" s="687"/>
      <c r="OTH13" s="687"/>
      <c r="OTI13" s="687"/>
      <c r="OTJ13" s="687"/>
      <c r="OTK13" s="687"/>
      <c r="OTL13" s="687"/>
      <c r="OTM13" s="687"/>
      <c r="OTN13" s="687"/>
      <c r="OTO13" s="687"/>
      <c r="OTP13" s="687"/>
      <c r="OTQ13" s="687"/>
      <c r="OTR13" s="687"/>
      <c r="OTS13" s="687"/>
      <c r="OTT13" s="687"/>
      <c r="OTU13" s="687"/>
      <c r="OTV13" s="687"/>
      <c r="OTW13" s="687"/>
      <c r="OTX13" s="687"/>
      <c r="OTY13" s="687"/>
      <c r="OTZ13" s="687"/>
      <c r="OUA13" s="687"/>
      <c r="OUB13" s="687"/>
      <c r="OUC13" s="687"/>
      <c r="OUD13" s="687"/>
      <c r="OUE13" s="687"/>
      <c r="OUF13" s="687"/>
      <c r="OUG13" s="687"/>
      <c r="OUH13" s="687"/>
      <c r="OUI13" s="687"/>
      <c r="OUJ13" s="687"/>
      <c r="OUK13" s="687"/>
      <c r="OUL13" s="687"/>
      <c r="OUM13" s="687"/>
      <c r="OUN13" s="687"/>
      <c r="OUO13" s="687"/>
      <c r="OUP13" s="687"/>
      <c r="OUQ13" s="687"/>
      <c r="OUR13" s="687"/>
      <c r="OUS13" s="687"/>
      <c r="OUT13" s="687"/>
      <c r="OUU13" s="687"/>
      <c r="OUV13" s="687"/>
      <c r="OUW13" s="687"/>
      <c r="OUX13" s="687"/>
      <c r="OUY13" s="687"/>
      <c r="OUZ13" s="687"/>
      <c r="OVA13" s="687"/>
      <c r="OVB13" s="687"/>
      <c r="OVC13" s="687"/>
      <c r="OVD13" s="687"/>
      <c r="OVE13" s="687"/>
      <c r="OVF13" s="687"/>
      <c r="OVG13" s="687"/>
      <c r="OVH13" s="687"/>
      <c r="OVI13" s="687"/>
      <c r="OVJ13" s="687"/>
      <c r="OVK13" s="687"/>
      <c r="OVL13" s="687"/>
      <c r="OVM13" s="687"/>
      <c r="OVN13" s="687"/>
      <c r="OVO13" s="687"/>
      <c r="OVP13" s="687"/>
      <c r="OVQ13" s="687"/>
      <c r="OVR13" s="687"/>
      <c r="OVS13" s="687"/>
      <c r="OVT13" s="687"/>
      <c r="OVU13" s="687"/>
      <c r="OVV13" s="687"/>
      <c r="OVW13" s="687"/>
      <c r="OVX13" s="687"/>
      <c r="OVY13" s="687"/>
      <c r="OVZ13" s="687"/>
      <c r="OWA13" s="687"/>
      <c r="OWB13" s="687"/>
      <c r="OWC13" s="687"/>
      <c r="OWD13" s="687"/>
      <c r="OWE13" s="687"/>
      <c r="OWF13" s="687"/>
      <c r="OWG13" s="687"/>
      <c r="OWH13" s="687"/>
      <c r="OWI13" s="687"/>
      <c r="OWJ13" s="687"/>
      <c r="OWK13" s="687"/>
      <c r="OWL13" s="687"/>
      <c r="OWM13" s="687"/>
      <c r="OWN13" s="687"/>
      <c r="OWO13" s="687"/>
      <c r="OWP13" s="687"/>
      <c r="OWQ13" s="687"/>
      <c r="OWR13" s="687"/>
      <c r="OWS13" s="687"/>
      <c r="OWT13" s="687"/>
      <c r="OWU13" s="687"/>
      <c r="OWV13" s="687"/>
      <c r="OWW13" s="687"/>
      <c r="OWX13" s="687"/>
      <c r="OWY13" s="687"/>
      <c r="OWZ13" s="687"/>
      <c r="OXA13" s="687"/>
      <c r="OXB13" s="687"/>
      <c r="OXC13" s="687"/>
      <c r="OXD13" s="687"/>
      <c r="OXE13" s="687"/>
      <c r="OXF13" s="687"/>
      <c r="OXG13" s="687"/>
      <c r="OXH13" s="687"/>
      <c r="OXI13" s="687"/>
      <c r="OXJ13" s="687"/>
      <c r="OXK13" s="687"/>
      <c r="OXL13" s="687"/>
      <c r="OXM13" s="687"/>
      <c r="OXN13" s="687"/>
      <c r="OXO13" s="687"/>
      <c r="OXP13" s="687"/>
      <c r="OXQ13" s="687"/>
      <c r="OXR13" s="687"/>
      <c r="OXS13" s="687"/>
      <c r="OXT13" s="687"/>
      <c r="OXU13" s="687"/>
      <c r="OXV13" s="687"/>
      <c r="OXW13" s="687"/>
      <c r="OXX13" s="687"/>
      <c r="OXY13" s="687"/>
      <c r="OXZ13" s="687"/>
      <c r="OYA13" s="687"/>
      <c r="OYB13" s="687"/>
      <c r="OYC13" s="687"/>
      <c r="OYD13" s="687"/>
      <c r="OYE13" s="687"/>
      <c r="OYF13" s="687"/>
      <c r="OYG13" s="687"/>
      <c r="OYH13" s="687"/>
      <c r="OYI13" s="687"/>
      <c r="OYJ13" s="687"/>
      <c r="OYK13" s="687"/>
      <c r="OYL13" s="687"/>
      <c r="OYM13" s="687"/>
      <c r="OYN13" s="687"/>
      <c r="OYO13" s="687"/>
      <c r="OYP13" s="687"/>
      <c r="OYQ13" s="687"/>
      <c r="OYR13" s="687"/>
      <c r="OYS13" s="687"/>
      <c r="OYT13" s="687"/>
      <c r="OYU13" s="687"/>
      <c r="OYV13" s="687"/>
      <c r="OYW13" s="687"/>
      <c r="OYX13" s="687"/>
      <c r="OYY13" s="687"/>
      <c r="OYZ13" s="687"/>
      <c r="OZA13" s="687"/>
      <c r="OZB13" s="687"/>
      <c r="OZC13" s="687"/>
      <c r="OZD13" s="687"/>
      <c r="OZE13" s="687"/>
      <c r="OZF13" s="687"/>
      <c r="OZG13" s="687"/>
      <c r="OZH13" s="687"/>
      <c r="OZI13" s="687"/>
      <c r="OZJ13" s="687"/>
      <c r="OZK13" s="687"/>
      <c r="OZL13" s="687"/>
      <c r="OZM13" s="687"/>
      <c r="OZN13" s="687"/>
      <c r="OZO13" s="687"/>
      <c r="OZP13" s="687"/>
      <c r="OZQ13" s="687"/>
      <c r="OZR13" s="687"/>
      <c r="OZS13" s="687"/>
      <c r="OZT13" s="687"/>
      <c r="OZU13" s="687"/>
      <c r="OZV13" s="687"/>
      <c r="OZW13" s="687"/>
      <c r="OZX13" s="687"/>
      <c r="OZY13" s="687"/>
      <c r="OZZ13" s="687"/>
      <c r="PAA13" s="687"/>
      <c r="PAB13" s="687"/>
      <c r="PAC13" s="687"/>
      <c r="PAD13" s="687"/>
      <c r="PAE13" s="687"/>
      <c r="PAF13" s="687"/>
      <c r="PAG13" s="687"/>
      <c r="PAH13" s="687"/>
      <c r="PAI13" s="687"/>
      <c r="PAJ13" s="687"/>
      <c r="PAK13" s="687"/>
      <c r="PAL13" s="687"/>
      <c r="PAM13" s="687"/>
      <c r="PAN13" s="687"/>
      <c r="PAO13" s="687"/>
      <c r="PAP13" s="687"/>
      <c r="PAQ13" s="687"/>
      <c r="PAR13" s="687"/>
      <c r="PAS13" s="687"/>
      <c r="PAT13" s="687"/>
      <c r="PAU13" s="687"/>
      <c r="PAV13" s="687"/>
      <c r="PAW13" s="687"/>
      <c r="PAX13" s="687"/>
      <c r="PAY13" s="687"/>
      <c r="PAZ13" s="687"/>
      <c r="PBA13" s="687"/>
      <c r="PBB13" s="687"/>
      <c r="PBC13" s="687"/>
      <c r="PBD13" s="687"/>
      <c r="PBE13" s="687"/>
      <c r="PBF13" s="687"/>
      <c r="PBG13" s="687"/>
      <c r="PBH13" s="687"/>
      <c r="PBI13" s="687"/>
      <c r="PBJ13" s="687"/>
      <c r="PBK13" s="687"/>
      <c r="PBL13" s="687"/>
      <c r="PBM13" s="687"/>
      <c r="PBN13" s="687"/>
      <c r="PBO13" s="687"/>
      <c r="PBP13" s="687"/>
      <c r="PBQ13" s="687"/>
      <c r="PBR13" s="687"/>
      <c r="PBS13" s="687"/>
      <c r="PBT13" s="687"/>
      <c r="PBU13" s="687"/>
      <c r="PBV13" s="687"/>
      <c r="PBW13" s="687"/>
      <c r="PBX13" s="687"/>
      <c r="PBY13" s="687"/>
      <c r="PBZ13" s="687"/>
      <c r="PCA13" s="687"/>
      <c r="PCB13" s="687"/>
      <c r="PCC13" s="687"/>
      <c r="PCD13" s="687"/>
      <c r="PCE13" s="687"/>
      <c r="PCF13" s="687"/>
      <c r="PCG13" s="687"/>
      <c r="PCH13" s="687"/>
      <c r="PCI13" s="687"/>
      <c r="PCJ13" s="687"/>
      <c r="PCK13" s="687"/>
      <c r="PCL13" s="687"/>
      <c r="PCM13" s="687"/>
      <c r="PCN13" s="687"/>
      <c r="PCO13" s="687"/>
      <c r="PCP13" s="687"/>
      <c r="PCQ13" s="687"/>
      <c r="PCR13" s="687"/>
      <c r="PCS13" s="687"/>
      <c r="PCT13" s="687"/>
      <c r="PCU13" s="687"/>
      <c r="PCV13" s="687"/>
      <c r="PCW13" s="687"/>
      <c r="PCX13" s="687"/>
      <c r="PCY13" s="687"/>
      <c r="PCZ13" s="687"/>
      <c r="PDA13" s="687"/>
      <c r="PDB13" s="687"/>
      <c r="PDC13" s="687"/>
      <c r="PDD13" s="687"/>
      <c r="PDE13" s="687"/>
      <c r="PDF13" s="687"/>
      <c r="PDG13" s="687"/>
      <c r="PDH13" s="687"/>
      <c r="PDI13" s="687"/>
      <c r="PDJ13" s="687"/>
      <c r="PDK13" s="687"/>
      <c r="PDL13" s="687"/>
      <c r="PDM13" s="687"/>
      <c r="PDN13" s="687"/>
      <c r="PDO13" s="687"/>
      <c r="PDP13" s="687"/>
      <c r="PDQ13" s="687"/>
      <c r="PDR13" s="687"/>
      <c r="PDS13" s="687"/>
      <c r="PDT13" s="687"/>
      <c r="PDU13" s="687"/>
      <c r="PDV13" s="687"/>
      <c r="PDW13" s="687"/>
      <c r="PDX13" s="687"/>
      <c r="PDY13" s="687"/>
      <c r="PDZ13" s="687"/>
      <c r="PEA13" s="687"/>
      <c r="PEB13" s="687"/>
      <c r="PEC13" s="687"/>
      <c r="PED13" s="687"/>
      <c r="PEE13" s="687"/>
      <c r="PEF13" s="687"/>
      <c r="PEG13" s="687"/>
      <c r="PEH13" s="687"/>
      <c r="PEI13" s="687"/>
      <c r="PEJ13" s="687"/>
      <c r="PEK13" s="687"/>
      <c r="PEL13" s="687"/>
      <c r="PEM13" s="687"/>
      <c r="PEN13" s="687"/>
      <c r="PEO13" s="687"/>
      <c r="PEP13" s="687"/>
      <c r="PEQ13" s="687"/>
      <c r="PER13" s="687"/>
      <c r="PES13" s="687"/>
      <c r="PET13" s="687"/>
      <c r="PEU13" s="687"/>
      <c r="PEV13" s="687"/>
      <c r="PEW13" s="687"/>
      <c r="PEX13" s="687"/>
      <c r="PEY13" s="687"/>
      <c r="PEZ13" s="687"/>
      <c r="PFA13" s="687"/>
      <c r="PFB13" s="687"/>
      <c r="PFC13" s="687"/>
      <c r="PFD13" s="687"/>
      <c r="PFE13" s="687"/>
      <c r="PFF13" s="687"/>
      <c r="PFG13" s="687"/>
      <c r="PFH13" s="687"/>
      <c r="PFI13" s="687"/>
      <c r="PFJ13" s="687"/>
      <c r="PFK13" s="687"/>
      <c r="PFL13" s="687"/>
      <c r="PFM13" s="687"/>
      <c r="PFN13" s="687"/>
      <c r="PFO13" s="687"/>
      <c r="PFP13" s="687"/>
      <c r="PFQ13" s="687"/>
      <c r="PFR13" s="687"/>
      <c r="PFS13" s="687"/>
      <c r="PFT13" s="687"/>
      <c r="PFU13" s="687"/>
      <c r="PFV13" s="687"/>
      <c r="PFW13" s="687"/>
      <c r="PFX13" s="687"/>
      <c r="PFY13" s="687"/>
      <c r="PFZ13" s="687"/>
      <c r="PGA13" s="687"/>
      <c r="PGB13" s="687"/>
      <c r="PGC13" s="687"/>
      <c r="PGD13" s="687"/>
      <c r="PGE13" s="687"/>
      <c r="PGF13" s="687"/>
      <c r="PGG13" s="687"/>
      <c r="PGH13" s="687"/>
      <c r="PGI13" s="687"/>
      <c r="PGJ13" s="687"/>
      <c r="PGK13" s="687"/>
      <c r="PGL13" s="687"/>
      <c r="PGM13" s="687"/>
      <c r="PGN13" s="687"/>
      <c r="PGO13" s="687"/>
      <c r="PGP13" s="687"/>
      <c r="PGQ13" s="687"/>
      <c r="PGR13" s="687"/>
      <c r="PGS13" s="687"/>
      <c r="PGT13" s="687"/>
      <c r="PGU13" s="687"/>
      <c r="PGV13" s="687"/>
      <c r="PGW13" s="687"/>
      <c r="PGX13" s="687"/>
      <c r="PGY13" s="687"/>
      <c r="PGZ13" s="687"/>
      <c r="PHA13" s="687"/>
      <c r="PHB13" s="687"/>
      <c r="PHC13" s="687"/>
      <c r="PHD13" s="687"/>
      <c r="PHE13" s="687"/>
      <c r="PHF13" s="687"/>
      <c r="PHG13" s="687"/>
      <c r="PHH13" s="687"/>
      <c r="PHI13" s="687"/>
      <c r="PHJ13" s="687"/>
      <c r="PHK13" s="687"/>
      <c r="PHL13" s="687"/>
      <c r="PHM13" s="687"/>
      <c r="PHN13" s="687"/>
      <c r="PHO13" s="687"/>
      <c r="PHP13" s="687"/>
      <c r="PHQ13" s="687"/>
      <c r="PHR13" s="687"/>
      <c r="PHS13" s="687"/>
      <c r="PHT13" s="687"/>
      <c r="PHU13" s="687"/>
      <c r="PHV13" s="687"/>
      <c r="PHW13" s="687"/>
      <c r="PHX13" s="687"/>
      <c r="PHY13" s="687"/>
      <c r="PHZ13" s="687"/>
      <c r="PIA13" s="687"/>
      <c r="PIB13" s="687"/>
      <c r="PIC13" s="687"/>
      <c r="PID13" s="687"/>
      <c r="PIE13" s="687"/>
      <c r="PIF13" s="687"/>
      <c r="PIG13" s="687"/>
      <c r="PIH13" s="687"/>
      <c r="PII13" s="687"/>
      <c r="PIJ13" s="687"/>
      <c r="PIK13" s="687"/>
      <c r="PIL13" s="687"/>
      <c r="PIM13" s="687"/>
      <c r="PIN13" s="687"/>
      <c r="PIO13" s="687"/>
      <c r="PIP13" s="687"/>
      <c r="PIQ13" s="687"/>
      <c r="PIR13" s="687"/>
      <c r="PIS13" s="687"/>
      <c r="PIT13" s="687"/>
      <c r="PIU13" s="687"/>
      <c r="PIV13" s="687"/>
      <c r="PIW13" s="687"/>
      <c r="PIX13" s="687"/>
      <c r="PIY13" s="687"/>
      <c r="PIZ13" s="687"/>
      <c r="PJA13" s="687"/>
      <c r="PJB13" s="687"/>
      <c r="PJC13" s="687"/>
      <c r="PJD13" s="687"/>
      <c r="PJE13" s="687"/>
      <c r="PJF13" s="687"/>
      <c r="PJG13" s="687"/>
      <c r="PJH13" s="687"/>
      <c r="PJI13" s="687"/>
      <c r="PJJ13" s="687"/>
      <c r="PJK13" s="687"/>
      <c r="PJL13" s="687"/>
      <c r="PJM13" s="687"/>
      <c r="PJN13" s="687"/>
      <c r="PJO13" s="687"/>
      <c r="PJP13" s="687"/>
      <c r="PJQ13" s="687"/>
      <c r="PJR13" s="687"/>
      <c r="PJS13" s="687"/>
      <c r="PJT13" s="687"/>
      <c r="PJU13" s="687"/>
      <c r="PJV13" s="687"/>
      <c r="PJW13" s="687"/>
      <c r="PJX13" s="687"/>
      <c r="PJY13" s="687"/>
      <c r="PJZ13" s="687"/>
      <c r="PKA13" s="687"/>
      <c r="PKB13" s="687"/>
      <c r="PKC13" s="687"/>
      <c r="PKD13" s="687"/>
      <c r="PKE13" s="687"/>
      <c r="PKF13" s="687"/>
      <c r="PKG13" s="687"/>
      <c r="PKH13" s="687"/>
      <c r="PKI13" s="687"/>
      <c r="PKJ13" s="687"/>
      <c r="PKK13" s="687"/>
      <c r="PKL13" s="687"/>
      <c r="PKM13" s="687"/>
      <c r="PKN13" s="687"/>
      <c r="PKO13" s="687"/>
      <c r="PKP13" s="687"/>
      <c r="PKQ13" s="687"/>
      <c r="PKR13" s="687"/>
      <c r="PKS13" s="687"/>
      <c r="PKT13" s="687"/>
      <c r="PKU13" s="687"/>
      <c r="PKV13" s="687"/>
      <c r="PKW13" s="687"/>
      <c r="PKX13" s="687"/>
      <c r="PKY13" s="687"/>
      <c r="PKZ13" s="687"/>
      <c r="PLA13" s="687"/>
      <c r="PLB13" s="687"/>
      <c r="PLC13" s="687"/>
      <c r="PLD13" s="687"/>
      <c r="PLE13" s="687"/>
      <c r="PLF13" s="687"/>
      <c r="PLG13" s="687"/>
      <c r="PLH13" s="687"/>
      <c r="PLI13" s="687"/>
      <c r="PLJ13" s="687"/>
      <c r="PLK13" s="687"/>
      <c r="PLL13" s="687"/>
      <c r="PLM13" s="687"/>
      <c r="PLN13" s="687"/>
      <c r="PLO13" s="687"/>
      <c r="PLP13" s="687"/>
      <c r="PLQ13" s="687"/>
      <c r="PLR13" s="687"/>
      <c r="PLS13" s="687"/>
      <c r="PLT13" s="687"/>
      <c r="PLU13" s="687"/>
      <c r="PLV13" s="687"/>
      <c r="PLW13" s="687"/>
      <c r="PLX13" s="687"/>
      <c r="PLY13" s="687"/>
      <c r="PLZ13" s="687"/>
      <c r="PMA13" s="687"/>
      <c r="PMB13" s="687"/>
      <c r="PMC13" s="687"/>
      <c r="PMD13" s="687"/>
      <c r="PME13" s="687"/>
      <c r="PMF13" s="687"/>
      <c r="PMG13" s="687"/>
      <c r="PMH13" s="687"/>
      <c r="PMI13" s="687"/>
      <c r="PMJ13" s="687"/>
      <c r="PMK13" s="687"/>
      <c r="PML13" s="687"/>
      <c r="PMM13" s="687"/>
      <c r="PMN13" s="687"/>
      <c r="PMO13" s="687"/>
      <c r="PMP13" s="687"/>
      <c r="PMQ13" s="687"/>
      <c r="PMR13" s="687"/>
      <c r="PMS13" s="687"/>
      <c r="PMT13" s="687"/>
      <c r="PMU13" s="687"/>
      <c r="PMV13" s="687"/>
      <c r="PMW13" s="687"/>
      <c r="PMX13" s="687"/>
      <c r="PMY13" s="687"/>
      <c r="PMZ13" s="687"/>
      <c r="PNA13" s="687"/>
      <c r="PNB13" s="687"/>
      <c r="PNC13" s="687"/>
      <c r="PND13" s="687"/>
      <c r="PNE13" s="687"/>
      <c r="PNF13" s="687"/>
      <c r="PNG13" s="687"/>
      <c r="PNH13" s="687"/>
      <c r="PNI13" s="687"/>
      <c r="PNJ13" s="687"/>
      <c r="PNK13" s="687"/>
      <c r="PNL13" s="687"/>
      <c r="PNM13" s="687"/>
      <c r="PNN13" s="687"/>
      <c r="PNO13" s="687"/>
      <c r="PNP13" s="687"/>
      <c r="PNQ13" s="687"/>
      <c r="PNR13" s="687"/>
      <c r="PNS13" s="687"/>
      <c r="PNT13" s="687"/>
      <c r="PNU13" s="687"/>
      <c r="PNV13" s="687"/>
      <c r="PNW13" s="687"/>
      <c r="PNX13" s="687"/>
      <c r="PNY13" s="687"/>
      <c r="PNZ13" s="687"/>
      <c r="POA13" s="687"/>
      <c r="POB13" s="687"/>
      <c r="POC13" s="687"/>
      <c r="POD13" s="687"/>
      <c r="POE13" s="687"/>
      <c r="POF13" s="687"/>
      <c r="POG13" s="687"/>
      <c r="POH13" s="687"/>
      <c r="POI13" s="687"/>
      <c r="POJ13" s="687"/>
      <c r="POK13" s="687"/>
      <c r="POL13" s="687"/>
      <c r="POM13" s="687"/>
      <c r="PON13" s="687"/>
      <c r="POO13" s="687"/>
      <c r="POP13" s="687"/>
      <c r="POQ13" s="687"/>
      <c r="POR13" s="687"/>
      <c r="POS13" s="687"/>
      <c r="POT13" s="687"/>
      <c r="POU13" s="687"/>
      <c r="POV13" s="687"/>
      <c r="POW13" s="687"/>
      <c r="POX13" s="687"/>
      <c r="POY13" s="687"/>
      <c r="POZ13" s="687"/>
      <c r="PPA13" s="687"/>
      <c r="PPB13" s="687"/>
      <c r="PPC13" s="687"/>
      <c r="PPD13" s="687"/>
      <c r="PPE13" s="687"/>
      <c r="PPF13" s="687"/>
      <c r="PPG13" s="687"/>
      <c r="PPH13" s="687"/>
      <c r="PPI13" s="687"/>
      <c r="PPJ13" s="687"/>
      <c r="PPK13" s="687"/>
      <c r="PPL13" s="687"/>
      <c r="PPM13" s="687"/>
      <c r="PPN13" s="687"/>
      <c r="PPO13" s="687"/>
      <c r="PPP13" s="687"/>
      <c r="PPQ13" s="687"/>
      <c r="PPR13" s="687"/>
      <c r="PPS13" s="687"/>
      <c r="PPT13" s="687"/>
      <c r="PPU13" s="687"/>
      <c r="PPV13" s="687"/>
      <c r="PPW13" s="687"/>
      <c r="PPX13" s="687"/>
      <c r="PPY13" s="687"/>
      <c r="PPZ13" s="687"/>
      <c r="PQA13" s="687"/>
      <c r="PQB13" s="687"/>
      <c r="PQC13" s="687"/>
      <c r="PQD13" s="687"/>
      <c r="PQE13" s="687"/>
      <c r="PQF13" s="687"/>
      <c r="PQG13" s="687"/>
      <c r="PQH13" s="687"/>
      <c r="PQI13" s="687"/>
      <c r="PQJ13" s="687"/>
      <c r="PQK13" s="687"/>
      <c r="PQL13" s="687"/>
      <c r="PQM13" s="687"/>
      <c r="PQN13" s="687"/>
      <c r="PQO13" s="687"/>
      <c r="PQP13" s="687"/>
      <c r="PQQ13" s="687"/>
      <c r="PQR13" s="687"/>
      <c r="PQS13" s="687"/>
      <c r="PQT13" s="687"/>
      <c r="PQU13" s="687"/>
      <c r="PQV13" s="687"/>
      <c r="PQW13" s="687"/>
      <c r="PQX13" s="687"/>
      <c r="PQY13" s="687"/>
      <c r="PQZ13" s="687"/>
      <c r="PRA13" s="687"/>
      <c r="PRB13" s="687"/>
      <c r="PRC13" s="687"/>
      <c r="PRD13" s="687"/>
      <c r="PRE13" s="687"/>
      <c r="PRF13" s="687"/>
      <c r="PRG13" s="687"/>
      <c r="PRH13" s="687"/>
      <c r="PRI13" s="687"/>
      <c r="PRJ13" s="687"/>
      <c r="PRK13" s="687"/>
      <c r="PRL13" s="687"/>
      <c r="PRM13" s="687"/>
      <c r="PRN13" s="687"/>
      <c r="PRO13" s="687"/>
      <c r="PRP13" s="687"/>
      <c r="PRQ13" s="687"/>
      <c r="PRR13" s="687"/>
      <c r="PRS13" s="687"/>
      <c r="PRT13" s="687"/>
      <c r="PRU13" s="687"/>
      <c r="PRV13" s="687"/>
      <c r="PRW13" s="687"/>
      <c r="PRX13" s="687"/>
      <c r="PRY13" s="687"/>
      <c r="PRZ13" s="687"/>
      <c r="PSA13" s="687"/>
      <c r="PSB13" s="687"/>
      <c r="PSC13" s="687"/>
      <c r="PSD13" s="687"/>
      <c r="PSE13" s="687"/>
      <c r="PSF13" s="687"/>
      <c r="PSG13" s="687"/>
      <c r="PSH13" s="687"/>
      <c r="PSI13" s="687"/>
      <c r="PSJ13" s="687"/>
      <c r="PSK13" s="687"/>
      <c r="PSL13" s="687"/>
      <c r="PSM13" s="687"/>
      <c r="PSN13" s="687"/>
      <c r="PSO13" s="687"/>
      <c r="PSP13" s="687"/>
      <c r="PSQ13" s="687"/>
      <c r="PSR13" s="687"/>
      <c r="PSS13" s="687"/>
      <c r="PST13" s="687"/>
      <c r="PSU13" s="687"/>
      <c r="PSV13" s="687"/>
      <c r="PSW13" s="687"/>
      <c r="PSX13" s="687"/>
      <c r="PSY13" s="687"/>
      <c r="PSZ13" s="687"/>
      <c r="PTA13" s="687"/>
      <c r="PTB13" s="687"/>
      <c r="PTC13" s="687"/>
      <c r="PTD13" s="687"/>
      <c r="PTE13" s="687"/>
      <c r="PTF13" s="687"/>
      <c r="PTG13" s="687"/>
      <c r="PTH13" s="687"/>
      <c r="PTI13" s="687"/>
      <c r="PTJ13" s="687"/>
      <c r="PTK13" s="687"/>
      <c r="PTL13" s="687"/>
      <c r="PTM13" s="687"/>
      <c r="PTN13" s="687"/>
      <c r="PTO13" s="687"/>
      <c r="PTP13" s="687"/>
      <c r="PTQ13" s="687"/>
      <c r="PTR13" s="687"/>
      <c r="PTS13" s="687"/>
      <c r="PTT13" s="687"/>
      <c r="PTU13" s="687"/>
      <c r="PTV13" s="687"/>
      <c r="PTW13" s="687"/>
      <c r="PTX13" s="687"/>
      <c r="PTY13" s="687"/>
      <c r="PTZ13" s="687"/>
      <c r="PUA13" s="687"/>
      <c r="PUB13" s="687"/>
      <c r="PUC13" s="687"/>
      <c r="PUD13" s="687"/>
      <c r="PUE13" s="687"/>
      <c r="PUF13" s="687"/>
      <c r="PUG13" s="687"/>
      <c r="PUH13" s="687"/>
      <c r="PUI13" s="687"/>
      <c r="PUJ13" s="687"/>
      <c r="PUK13" s="687"/>
      <c r="PUL13" s="687"/>
      <c r="PUM13" s="687"/>
      <c r="PUN13" s="687"/>
      <c r="PUO13" s="687"/>
      <c r="PUP13" s="687"/>
      <c r="PUQ13" s="687"/>
      <c r="PUR13" s="687"/>
      <c r="PUS13" s="687"/>
      <c r="PUT13" s="687"/>
      <c r="PUU13" s="687"/>
      <c r="PUV13" s="687"/>
      <c r="PUW13" s="687"/>
      <c r="PUX13" s="687"/>
      <c r="PUY13" s="687"/>
      <c r="PUZ13" s="687"/>
      <c r="PVA13" s="687"/>
      <c r="PVB13" s="687"/>
      <c r="PVC13" s="687"/>
      <c r="PVD13" s="687"/>
      <c r="PVE13" s="687"/>
      <c r="PVF13" s="687"/>
      <c r="PVG13" s="687"/>
      <c r="PVH13" s="687"/>
      <c r="PVI13" s="687"/>
      <c r="PVJ13" s="687"/>
      <c r="PVK13" s="687"/>
      <c r="PVL13" s="687"/>
      <c r="PVM13" s="687"/>
      <c r="PVN13" s="687"/>
      <c r="PVO13" s="687"/>
      <c r="PVP13" s="687"/>
      <c r="PVQ13" s="687"/>
      <c r="PVR13" s="687"/>
      <c r="PVS13" s="687"/>
      <c r="PVT13" s="687"/>
      <c r="PVU13" s="687"/>
      <c r="PVV13" s="687"/>
      <c r="PVW13" s="687"/>
      <c r="PVX13" s="687"/>
      <c r="PVY13" s="687"/>
      <c r="PVZ13" s="687"/>
      <c r="PWA13" s="687"/>
      <c r="PWB13" s="687"/>
      <c r="PWC13" s="687"/>
      <c r="PWD13" s="687"/>
      <c r="PWE13" s="687"/>
      <c r="PWF13" s="687"/>
      <c r="PWG13" s="687"/>
      <c r="PWH13" s="687"/>
      <c r="PWI13" s="687"/>
      <c r="PWJ13" s="687"/>
      <c r="PWK13" s="687"/>
      <c r="PWL13" s="687"/>
      <c r="PWM13" s="687"/>
      <c r="PWN13" s="687"/>
      <c r="PWO13" s="687"/>
      <c r="PWP13" s="687"/>
      <c r="PWQ13" s="687"/>
      <c r="PWR13" s="687"/>
      <c r="PWS13" s="687"/>
      <c r="PWT13" s="687"/>
      <c r="PWU13" s="687"/>
      <c r="PWV13" s="687"/>
      <c r="PWW13" s="687"/>
      <c r="PWX13" s="687"/>
      <c r="PWY13" s="687"/>
      <c r="PWZ13" s="687"/>
      <c r="PXA13" s="687"/>
      <c r="PXB13" s="687"/>
      <c r="PXC13" s="687"/>
      <c r="PXD13" s="687"/>
      <c r="PXE13" s="687"/>
      <c r="PXF13" s="687"/>
      <c r="PXG13" s="687"/>
      <c r="PXH13" s="687"/>
      <c r="PXI13" s="687"/>
      <c r="PXJ13" s="687"/>
      <c r="PXK13" s="687"/>
      <c r="PXL13" s="687"/>
      <c r="PXM13" s="687"/>
      <c r="PXN13" s="687"/>
      <c r="PXO13" s="687"/>
      <c r="PXP13" s="687"/>
      <c r="PXQ13" s="687"/>
      <c r="PXR13" s="687"/>
      <c r="PXS13" s="687"/>
      <c r="PXT13" s="687"/>
      <c r="PXU13" s="687"/>
      <c r="PXV13" s="687"/>
      <c r="PXW13" s="687"/>
      <c r="PXX13" s="687"/>
      <c r="PXY13" s="687"/>
      <c r="PXZ13" s="687"/>
      <c r="PYA13" s="687"/>
      <c r="PYB13" s="687"/>
      <c r="PYC13" s="687"/>
      <c r="PYD13" s="687"/>
      <c r="PYE13" s="687"/>
      <c r="PYF13" s="687"/>
      <c r="PYG13" s="687"/>
      <c r="PYH13" s="687"/>
      <c r="PYI13" s="687"/>
      <c r="PYJ13" s="687"/>
      <c r="PYK13" s="687"/>
      <c r="PYL13" s="687"/>
      <c r="PYM13" s="687"/>
      <c r="PYN13" s="687"/>
      <c r="PYO13" s="687"/>
      <c r="PYP13" s="687"/>
      <c r="PYQ13" s="687"/>
      <c r="PYR13" s="687"/>
      <c r="PYS13" s="687"/>
      <c r="PYT13" s="687"/>
      <c r="PYU13" s="687"/>
      <c r="PYV13" s="687"/>
      <c r="PYW13" s="687"/>
      <c r="PYX13" s="687"/>
      <c r="PYY13" s="687"/>
      <c r="PYZ13" s="687"/>
      <c r="PZA13" s="687"/>
      <c r="PZB13" s="687"/>
      <c r="PZC13" s="687"/>
      <c r="PZD13" s="687"/>
      <c r="PZE13" s="687"/>
      <c r="PZF13" s="687"/>
      <c r="PZG13" s="687"/>
      <c r="PZH13" s="687"/>
      <c r="PZI13" s="687"/>
      <c r="PZJ13" s="687"/>
      <c r="PZK13" s="687"/>
      <c r="PZL13" s="687"/>
      <c r="PZM13" s="687"/>
      <c r="PZN13" s="687"/>
      <c r="PZO13" s="687"/>
      <c r="PZP13" s="687"/>
      <c r="PZQ13" s="687"/>
      <c r="PZR13" s="687"/>
      <c r="PZS13" s="687"/>
      <c r="PZT13" s="687"/>
      <c r="PZU13" s="687"/>
      <c r="PZV13" s="687"/>
      <c r="PZW13" s="687"/>
      <c r="PZX13" s="687"/>
      <c r="PZY13" s="687"/>
      <c r="PZZ13" s="687"/>
      <c r="QAA13" s="687"/>
      <c r="QAB13" s="687"/>
      <c r="QAC13" s="687"/>
      <c r="QAD13" s="687"/>
      <c r="QAE13" s="687"/>
      <c r="QAF13" s="687"/>
      <c r="QAG13" s="687"/>
      <c r="QAH13" s="687"/>
      <c r="QAI13" s="687"/>
      <c r="QAJ13" s="687"/>
      <c r="QAK13" s="687"/>
      <c r="QAL13" s="687"/>
      <c r="QAM13" s="687"/>
      <c r="QAN13" s="687"/>
      <c r="QAO13" s="687"/>
      <c r="QAP13" s="687"/>
      <c r="QAQ13" s="687"/>
      <c r="QAR13" s="687"/>
      <c r="QAS13" s="687"/>
      <c r="QAT13" s="687"/>
      <c r="QAU13" s="687"/>
      <c r="QAV13" s="687"/>
      <c r="QAW13" s="687"/>
      <c r="QAX13" s="687"/>
      <c r="QAY13" s="687"/>
      <c r="QAZ13" s="687"/>
      <c r="QBA13" s="687"/>
      <c r="QBB13" s="687"/>
      <c r="QBC13" s="687"/>
      <c r="QBD13" s="687"/>
      <c r="QBE13" s="687"/>
      <c r="QBF13" s="687"/>
      <c r="QBG13" s="687"/>
      <c r="QBH13" s="687"/>
      <c r="QBI13" s="687"/>
      <c r="QBJ13" s="687"/>
      <c r="QBK13" s="687"/>
      <c r="QBL13" s="687"/>
      <c r="QBM13" s="687"/>
      <c r="QBN13" s="687"/>
      <c r="QBO13" s="687"/>
      <c r="QBP13" s="687"/>
      <c r="QBQ13" s="687"/>
      <c r="QBR13" s="687"/>
      <c r="QBS13" s="687"/>
      <c r="QBT13" s="687"/>
      <c r="QBU13" s="687"/>
      <c r="QBV13" s="687"/>
      <c r="QBW13" s="687"/>
      <c r="QBX13" s="687"/>
      <c r="QBY13" s="687"/>
      <c r="QBZ13" s="687"/>
      <c r="QCA13" s="687"/>
      <c r="QCB13" s="687"/>
      <c r="QCC13" s="687"/>
      <c r="QCD13" s="687"/>
      <c r="QCE13" s="687"/>
      <c r="QCF13" s="687"/>
      <c r="QCG13" s="687"/>
      <c r="QCH13" s="687"/>
      <c r="QCI13" s="687"/>
      <c r="QCJ13" s="687"/>
      <c r="QCK13" s="687"/>
      <c r="QCL13" s="687"/>
      <c r="QCM13" s="687"/>
      <c r="QCN13" s="687"/>
      <c r="QCO13" s="687"/>
      <c r="QCP13" s="687"/>
      <c r="QCQ13" s="687"/>
      <c r="QCR13" s="687"/>
      <c r="QCS13" s="687"/>
      <c r="QCT13" s="687"/>
      <c r="QCU13" s="687"/>
      <c r="QCV13" s="687"/>
      <c r="QCW13" s="687"/>
      <c r="QCX13" s="687"/>
      <c r="QCY13" s="687"/>
      <c r="QCZ13" s="687"/>
      <c r="QDA13" s="687"/>
      <c r="QDB13" s="687"/>
      <c r="QDC13" s="687"/>
      <c r="QDD13" s="687"/>
      <c r="QDE13" s="687"/>
      <c r="QDF13" s="687"/>
      <c r="QDG13" s="687"/>
      <c r="QDH13" s="687"/>
      <c r="QDI13" s="687"/>
      <c r="QDJ13" s="687"/>
      <c r="QDK13" s="687"/>
      <c r="QDL13" s="687"/>
      <c r="QDM13" s="687"/>
      <c r="QDN13" s="687"/>
      <c r="QDO13" s="687"/>
      <c r="QDP13" s="687"/>
      <c r="QDQ13" s="687"/>
      <c r="QDR13" s="687"/>
      <c r="QDS13" s="687"/>
      <c r="QDT13" s="687"/>
      <c r="QDU13" s="687"/>
      <c r="QDV13" s="687"/>
      <c r="QDW13" s="687"/>
      <c r="QDX13" s="687"/>
      <c r="QDY13" s="687"/>
      <c r="QDZ13" s="687"/>
      <c r="QEA13" s="687"/>
      <c r="QEB13" s="687"/>
      <c r="QEC13" s="687"/>
      <c r="QED13" s="687"/>
      <c r="QEE13" s="687"/>
      <c r="QEF13" s="687"/>
      <c r="QEG13" s="687"/>
      <c r="QEH13" s="687"/>
      <c r="QEI13" s="687"/>
      <c r="QEJ13" s="687"/>
      <c r="QEK13" s="687"/>
      <c r="QEL13" s="687"/>
      <c r="QEM13" s="687"/>
      <c r="QEN13" s="687"/>
      <c r="QEO13" s="687"/>
      <c r="QEP13" s="687"/>
      <c r="QEQ13" s="687"/>
      <c r="QER13" s="687"/>
      <c r="QES13" s="687"/>
      <c r="QET13" s="687"/>
      <c r="QEU13" s="687"/>
      <c r="QEV13" s="687"/>
      <c r="QEW13" s="687"/>
      <c r="QEX13" s="687"/>
      <c r="QEY13" s="687"/>
      <c r="QEZ13" s="687"/>
      <c r="QFA13" s="687"/>
      <c r="QFB13" s="687"/>
      <c r="QFC13" s="687"/>
      <c r="QFD13" s="687"/>
      <c r="QFE13" s="687"/>
      <c r="QFF13" s="687"/>
      <c r="QFG13" s="687"/>
      <c r="QFH13" s="687"/>
      <c r="QFI13" s="687"/>
      <c r="QFJ13" s="687"/>
      <c r="QFK13" s="687"/>
      <c r="QFL13" s="687"/>
      <c r="QFM13" s="687"/>
      <c r="QFN13" s="687"/>
      <c r="QFO13" s="687"/>
      <c r="QFP13" s="687"/>
      <c r="QFQ13" s="687"/>
      <c r="QFR13" s="687"/>
      <c r="QFS13" s="687"/>
      <c r="QFT13" s="687"/>
      <c r="QFU13" s="687"/>
      <c r="QFV13" s="687"/>
      <c r="QFW13" s="687"/>
      <c r="QFX13" s="687"/>
      <c r="QFY13" s="687"/>
      <c r="QFZ13" s="687"/>
      <c r="QGA13" s="687"/>
      <c r="QGB13" s="687"/>
      <c r="QGC13" s="687"/>
      <c r="QGD13" s="687"/>
      <c r="QGE13" s="687"/>
      <c r="QGF13" s="687"/>
      <c r="QGG13" s="687"/>
      <c r="QGH13" s="687"/>
      <c r="QGI13" s="687"/>
      <c r="QGJ13" s="687"/>
      <c r="QGK13" s="687"/>
      <c r="QGL13" s="687"/>
      <c r="QGM13" s="687"/>
      <c r="QGN13" s="687"/>
      <c r="QGO13" s="687"/>
      <c r="QGP13" s="687"/>
      <c r="QGQ13" s="687"/>
      <c r="QGR13" s="687"/>
      <c r="QGS13" s="687"/>
      <c r="QGT13" s="687"/>
      <c r="QGU13" s="687"/>
      <c r="QGV13" s="687"/>
      <c r="QGW13" s="687"/>
      <c r="QGX13" s="687"/>
      <c r="QGY13" s="687"/>
      <c r="QGZ13" s="687"/>
      <c r="QHA13" s="687"/>
      <c r="QHB13" s="687"/>
      <c r="QHC13" s="687"/>
      <c r="QHD13" s="687"/>
      <c r="QHE13" s="687"/>
      <c r="QHF13" s="687"/>
      <c r="QHG13" s="687"/>
      <c r="QHH13" s="687"/>
      <c r="QHI13" s="687"/>
      <c r="QHJ13" s="687"/>
      <c r="QHK13" s="687"/>
      <c r="QHL13" s="687"/>
      <c r="QHM13" s="687"/>
      <c r="QHN13" s="687"/>
      <c r="QHO13" s="687"/>
      <c r="QHP13" s="687"/>
      <c r="QHQ13" s="687"/>
      <c r="QHR13" s="687"/>
      <c r="QHS13" s="687"/>
      <c r="QHT13" s="687"/>
      <c r="QHU13" s="687"/>
      <c r="QHV13" s="687"/>
      <c r="QHW13" s="687"/>
      <c r="QHX13" s="687"/>
      <c r="QHY13" s="687"/>
      <c r="QHZ13" s="687"/>
      <c r="QIA13" s="687"/>
      <c r="QIB13" s="687"/>
      <c r="QIC13" s="687"/>
      <c r="QID13" s="687"/>
      <c r="QIE13" s="687"/>
      <c r="QIF13" s="687"/>
      <c r="QIG13" s="687"/>
      <c r="QIH13" s="687"/>
      <c r="QII13" s="687"/>
      <c r="QIJ13" s="687"/>
      <c r="QIK13" s="687"/>
      <c r="QIL13" s="687"/>
      <c r="QIM13" s="687"/>
      <c r="QIN13" s="687"/>
      <c r="QIO13" s="687"/>
      <c r="QIP13" s="687"/>
      <c r="QIQ13" s="687"/>
      <c r="QIR13" s="687"/>
      <c r="QIS13" s="687"/>
      <c r="QIT13" s="687"/>
      <c r="QIU13" s="687"/>
      <c r="QIV13" s="687"/>
      <c r="QIW13" s="687"/>
      <c r="QIX13" s="687"/>
      <c r="QIY13" s="687"/>
      <c r="QIZ13" s="687"/>
      <c r="QJA13" s="687"/>
      <c r="QJB13" s="687"/>
      <c r="QJC13" s="687"/>
      <c r="QJD13" s="687"/>
      <c r="QJE13" s="687"/>
      <c r="QJF13" s="687"/>
      <c r="QJG13" s="687"/>
      <c r="QJH13" s="687"/>
      <c r="QJI13" s="687"/>
      <c r="QJJ13" s="687"/>
      <c r="QJK13" s="687"/>
      <c r="QJL13" s="687"/>
      <c r="QJM13" s="687"/>
      <c r="QJN13" s="687"/>
      <c r="QJO13" s="687"/>
      <c r="QJP13" s="687"/>
      <c r="QJQ13" s="687"/>
      <c r="QJR13" s="687"/>
      <c r="QJS13" s="687"/>
      <c r="QJT13" s="687"/>
      <c r="QJU13" s="687"/>
      <c r="QJV13" s="687"/>
      <c r="QJW13" s="687"/>
      <c r="QJX13" s="687"/>
      <c r="QJY13" s="687"/>
      <c r="QJZ13" s="687"/>
      <c r="QKA13" s="687"/>
      <c r="QKB13" s="687"/>
      <c r="QKC13" s="687"/>
      <c r="QKD13" s="687"/>
      <c r="QKE13" s="687"/>
      <c r="QKF13" s="687"/>
      <c r="QKG13" s="687"/>
      <c r="QKH13" s="687"/>
      <c r="QKI13" s="687"/>
      <c r="QKJ13" s="687"/>
      <c r="QKK13" s="687"/>
      <c r="QKL13" s="687"/>
      <c r="QKM13" s="687"/>
      <c r="QKN13" s="687"/>
      <c r="QKO13" s="687"/>
      <c r="QKP13" s="687"/>
      <c r="QKQ13" s="687"/>
      <c r="QKR13" s="687"/>
      <c r="QKS13" s="687"/>
      <c r="QKT13" s="687"/>
      <c r="QKU13" s="687"/>
      <c r="QKV13" s="687"/>
      <c r="QKW13" s="687"/>
      <c r="QKX13" s="687"/>
      <c r="QKY13" s="687"/>
      <c r="QKZ13" s="687"/>
      <c r="QLA13" s="687"/>
      <c r="QLB13" s="687"/>
      <c r="QLC13" s="687"/>
      <c r="QLD13" s="687"/>
      <c r="QLE13" s="687"/>
      <c r="QLF13" s="687"/>
      <c r="QLG13" s="687"/>
      <c r="QLH13" s="687"/>
      <c r="QLI13" s="687"/>
      <c r="QLJ13" s="687"/>
      <c r="QLK13" s="687"/>
      <c r="QLL13" s="687"/>
      <c r="QLM13" s="687"/>
      <c r="QLN13" s="687"/>
      <c r="QLO13" s="687"/>
      <c r="QLP13" s="687"/>
      <c r="QLQ13" s="687"/>
      <c r="QLR13" s="687"/>
      <c r="QLS13" s="687"/>
      <c r="QLT13" s="687"/>
      <c r="QLU13" s="687"/>
      <c r="QLV13" s="687"/>
      <c r="QLW13" s="687"/>
      <c r="QLX13" s="687"/>
      <c r="QLY13" s="687"/>
      <c r="QLZ13" s="687"/>
      <c r="QMA13" s="687"/>
      <c r="QMB13" s="687"/>
      <c r="QMC13" s="687"/>
      <c r="QMD13" s="687"/>
      <c r="QME13" s="687"/>
      <c r="QMF13" s="687"/>
      <c r="QMG13" s="687"/>
      <c r="QMH13" s="687"/>
      <c r="QMI13" s="687"/>
      <c r="QMJ13" s="687"/>
      <c r="QMK13" s="687"/>
      <c r="QML13" s="687"/>
      <c r="QMM13" s="687"/>
      <c r="QMN13" s="687"/>
      <c r="QMO13" s="687"/>
      <c r="QMP13" s="687"/>
      <c r="QMQ13" s="687"/>
      <c r="QMR13" s="687"/>
      <c r="QMS13" s="687"/>
      <c r="QMT13" s="687"/>
      <c r="QMU13" s="687"/>
      <c r="QMV13" s="687"/>
      <c r="QMW13" s="687"/>
      <c r="QMX13" s="687"/>
      <c r="QMY13" s="687"/>
      <c r="QMZ13" s="687"/>
      <c r="QNA13" s="687"/>
      <c r="QNB13" s="687"/>
      <c r="QNC13" s="687"/>
      <c r="QND13" s="687"/>
      <c r="QNE13" s="687"/>
      <c r="QNF13" s="687"/>
      <c r="QNG13" s="687"/>
      <c r="QNH13" s="687"/>
      <c r="QNI13" s="687"/>
      <c r="QNJ13" s="687"/>
      <c r="QNK13" s="687"/>
      <c r="QNL13" s="687"/>
      <c r="QNM13" s="687"/>
      <c r="QNN13" s="687"/>
      <c r="QNO13" s="687"/>
      <c r="QNP13" s="687"/>
      <c r="QNQ13" s="687"/>
      <c r="QNR13" s="687"/>
      <c r="QNS13" s="687"/>
      <c r="QNT13" s="687"/>
      <c r="QNU13" s="687"/>
      <c r="QNV13" s="687"/>
      <c r="QNW13" s="687"/>
      <c r="QNX13" s="687"/>
      <c r="QNY13" s="687"/>
      <c r="QNZ13" s="687"/>
      <c r="QOA13" s="687"/>
      <c r="QOB13" s="687"/>
      <c r="QOC13" s="687"/>
      <c r="QOD13" s="687"/>
      <c r="QOE13" s="687"/>
      <c r="QOF13" s="687"/>
      <c r="QOG13" s="687"/>
      <c r="QOH13" s="687"/>
      <c r="QOI13" s="687"/>
      <c r="QOJ13" s="687"/>
      <c r="QOK13" s="687"/>
      <c r="QOL13" s="687"/>
      <c r="QOM13" s="687"/>
      <c r="QON13" s="687"/>
      <c r="QOO13" s="687"/>
      <c r="QOP13" s="687"/>
      <c r="QOQ13" s="687"/>
      <c r="QOR13" s="687"/>
      <c r="QOS13" s="687"/>
      <c r="QOT13" s="687"/>
      <c r="QOU13" s="687"/>
      <c r="QOV13" s="687"/>
      <c r="QOW13" s="687"/>
      <c r="QOX13" s="687"/>
      <c r="QOY13" s="687"/>
      <c r="QOZ13" s="687"/>
      <c r="QPA13" s="687"/>
      <c r="QPB13" s="687"/>
      <c r="QPC13" s="687"/>
      <c r="QPD13" s="687"/>
      <c r="QPE13" s="687"/>
      <c r="QPF13" s="687"/>
      <c r="QPG13" s="687"/>
      <c r="QPH13" s="687"/>
      <c r="QPI13" s="687"/>
      <c r="QPJ13" s="687"/>
      <c r="QPK13" s="687"/>
      <c r="QPL13" s="687"/>
      <c r="QPM13" s="687"/>
      <c r="QPN13" s="687"/>
      <c r="QPO13" s="687"/>
      <c r="QPP13" s="687"/>
      <c r="QPQ13" s="687"/>
      <c r="QPR13" s="687"/>
      <c r="QPS13" s="687"/>
      <c r="QPT13" s="687"/>
      <c r="QPU13" s="687"/>
      <c r="QPV13" s="687"/>
      <c r="QPW13" s="687"/>
      <c r="QPX13" s="687"/>
      <c r="QPY13" s="687"/>
      <c r="QPZ13" s="687"/>
      <c r="QQA13" s="687"/>
      <c r="QQB13" s="687"/>
      <c r="QQC13" s="687"/>
      <c r="QQD13" s="687"/>
      <c r="QQE13" s="687"/>
      <c r="QQF13" s="687"/>
      <c r="QQG13" s="687"/>
      <c r="QQH13" s="687"/>
      <c r="QQI13" s="687"/>
      <c r="QQJ13" s="687"/>
      <c r="QQK13" s="687"/>
      <c r="QQL13" s="687"/>
      <c r="QQM13" s="687"/>
      <c r="QQN13" s="687"/>
      <c r="QQO13" s="687"/>
      <c r="QQP13" s="687"/>
      <c r="QQQ13" s="687"/>
      <c r="QQR13" s="687"/>
      <c r="QQS13" s="687"/>
      <c r="QQT13" s="687"/>
      <c r="QQU13" s="687"/>
      <c r="QQV13" s="687"/>
      <c r="QQW13" s="687"/>
      <c r="QQX13" s="687"/>
      <c r="QQY13" s="687"/>
      <c r="QQZ13" s="687"/>
      <c r="QRA13" s="687"/>
      <c r="QRB13" s="687"/>
      <c r="QRC13" s="687"/>
      <c r="QRD13" s="687"/>
      <c r="QRE13" s="687"/>
      <c r="QRF13" s="687"/>
      <c r="QRG13" s="687"/>
      <c r="QRH13" s="687"/>
      <c r="QRI13" s="687"/>
      <c r="QRJ13" s="687"/>
      <c r="QRK13" s="687"/>
      <c r="QRL13" s="687"/>
      <c r="QRM13" s="687"/>
      <c r="QRN13" s="687"/>
      <c r="QRO13" s="687"/>
      <c r="QRP13" s="687"/>
      <c r="QRQ13" s="687"/>
      <c r="QRR13" s="687"/>
      <c r="QRS13" s="687"/>
      <c r="QRT13" s="687"/>
      <c r="QRU13" s="687"/>
      <c r="QRV13" s="687"/>
      <c r="QRW13" s="687"/>
      <c r="QRX13" s="687"/>
      <c r="QRY13" s="687"/>
      <c r="QRZ13" s="687"/>
      <c r="QSA13" s="687"/>
      <c r="QSB13" s="687"/>
      <c r="QSC13" s="687"/>
      <c r="QSD13" s="687"/>
      <c r="QSE13" s="687"/>
      <c r="QSF13" s="687"/>
      <c r="QSG13" s="687"/>
      <c r="QSH13" s="687"/>
      <c r="QSI13" s="687"/>
      <c r="QSJ13" s="687"/>
      <c r="QSK13" s="687"/>
      <c r="QSL13" s="687"/>
      <c r="QSM13" s="687"/>
      <c r="QSN13" s="687"/>
      <c r="QSO13" s="687"/>
      <c r="QSP13" s="687"/>
      <c r="QSQ13" s="687"/>
      <c r="QSR13" s="687"/>
      <c r="QSS13" s="687"/>
      <c r="QST13" s="687"/>
      <c r="QSU13" s="687"/>
      <c r="QSV13" s="687"/>
      <c r="QSW13" s="687"/>
      <c r="QSX13" s="687"/>
      <c r="QSY13" s="687"/>
      <c r="QSZ13" s="687"/>
      <c r="QTA13" s="687"/>
      <c r="QTB13" s="687"/>
      <c r="QTC13" s="687"/>
      <c r="QTD13" s="687"/>
      <c r="QTE13" s="687"/>
      <c r="QTF13" s="687"/>
      <c r="QTG13" s="687"/>
      <c r="QTH13" s="687"/>
      <c r="QTI13" s="687"/>
      <c r="QTJ13" s="687"/>
      <c r="QTK13" s="687"/>
      <c r="QTL13" s="687"/>
      <c r="QTM13" s="687"/>
      <c r="QTN13" s="687"/>
      <c r="QTO13" s="687"/>
      <c r="QTP13" s="687"/>
      <c r="QTQ13" s="687"/>
      <c r="QTR13" s="687"/>
      <c r="QTS13" s="687"/>
      <c r="QTT13" s="687"/>
      <c r="QTU13" s="687"/>
      <c r="QTV13" s="687"/>
      <c r="QTW13" s="687"/>
      <c r="QTX13" s="687"/>
      <c r="QTY13" s="687"/>
      <c r="QTZ13" s="687"/>
      <c r="QUA13" s="687"/>
      <c r="QUB13" s="687"/>
      <c r="QUC13" s="687"/>
      <c r="QUD13" s="687"/>
      <c r="QUE13" s="687"/>
      <c r="QUF13" s="687"/>
      <c r="QUG13" s="687"/>
      <c r="QUH13" s="687"/>
      <c r="QUI13" s="687"/>
      <c r="QUJ13" s="687"/>
      <c r="QUK13" s="687"/>
      <c r="QUL13" s="687"/>
      <c r="QUM13" s="687"/>
      <c r="QUN13" s="687"/>
      <c r="QUO13" s="687"/>
      <c r="QUP13" s="687"/>
      <c r="QUQ13" s="687"/>
      <c r="QUR13" s="687"/>
      <c r="QUS13" s="687"/>
      <c r="QUT13" s="687"/>
      <c r="QUU13" s="687"/>
      <c r="QUV13" s="687"/>
      <c r="QUW13" s="687"/>
      <c r="QUX13" s="687"/>
      <c r="QUY13" s="687"/>
      <c r="QUZ13" s="687"/>
      <c r="QVA13" s="687"/>
      <c r="QVB13" s="687"/>
      <c r="QVC13" s="687"/>
      <c r="QVD13" s="687"/>
      <c r="QVE13" s="687"/>
      <c r="QVF13" s="687"/>
      <c r="QVG13" s="687"/>
      <c r="QVH13" s="687"/>
      <c r="QVI13" s="687"/>
      <c r="QVJ13" s="687"/>
      <c r="QVK13" s="687"/>
      <c r="QVL13" s="687"/>
      <c r="QVM13" s="687"/>
      <c r="QVN13" s="687"/>
      <c r="QVO13" s="687"/>
      <c r="QVP13" s="687"/>
      <c r="QVQ13" s="687"/>
      <c r="QVR13" s="687"/>
      <c r="QVS13" s="687"/>
      <c r="QVT13" s="687"/>
      <c r="QVU13" s="687"/>
      <c r="QVV13" s="687"/>
      <c r="QVW13" s="687"/>
      <c r="QVX13" s="687"/>
      <c r="QVY13" s="687"/>
      <c r="QVZ13" s="687"/>
      <c r="QWA13" s="687"/>
      <c r="QWB13" s="687"/>
      <c r="QWC13" s="687"/>
      <c r="QWD13" s="687"/>
      <c r="QWE13" s="687"/>
      <c r="QWF13" s="687"/>
      <c r="QWG13" s="687"/>
      <c r="QWH13" s="687"/>
      <c r="QWI13" s="687"/>
      <c r="QWJ13" s="687"/>
      <c r="QWK13" s="687"/>
      <c r="QWL13" s="687"/>
      <c r="QWM13" s="687"/>
      <c r="QWN13" s="687"/>
      <c r="QWO13" s="687"/>
      <c r="QWP13" s="687"/>
      <c r="QWQ13" s="687"/>
      <c r="QWR13" s="687"/>
      <c r="QWS13" s="687"/>
      <c r="QWT13" s="687"/>
      <c r="QWU13" s="687"/>
      <c r="QWV13" s="687"/>
      <c r="QWW13" s="687"/>
      <c r="QWX13" s="687"/>
      <c r="QWY13" s="687"/>
      <c r="QWZ13" s="687"/>
      <c r="QXA13" s="687"/>
      <c r="QXB13" s="687"/>
      <c r="QXC13" s="687"/>
      <c r="QXD13" s="687"/>
      <c r="QXE13" s="687"/>
      <c r="QXF13" s="687"/>
      <c r="QXG13" s="687"/>
      <c r="QXH13" s="687"/>
      <c r="QXI13" s="687"/>
      <c r="QXJ13" s="687"/>
      <c r="QXK13" s="687"/>
      <c r="QXL13" s="687"/>
      <c r="QXM13" s="687"/>
      <c r="QXN13" s="687"/>
      <c r="QXO13" s="687"/>
      <c r="QXP13" s="687"/>
      <c r="QXQ13" s="687"/>
      <c r="QXR13" s="687"/>
      <c r="QXS13" s="687"/>
      <c r="QXT13" s="687"/>
      <c r="QXU13" s="687"/>
      <c r="QXV13" s="687"/>
      <c r="QXW13" s="687"/>
      <c r="QXX13" s="687"/>
      <c r="QXY13" s="687"/>
      <c r="QXZ13" s="687"/>
      <c r="QYA13" s="687"/>
      <c r="QYB13" s="687"/>
      <c r="QYC13" s="687"/>
      <c r="QYD13" s="687"/>
      <c r="QYE13" s="687"/>
      <c r="QYF13" s="687"/>
      <c r="QYG13" s="687"/>
      <c r="QYH13" s="687"/>
      <c r="QYI13" s="687"/>
      <c r="QYJ13" s="687"/>
      <c r="QYK13" s="687"/>
      <c r="QYL13" s="687"/>
      <c r="QYM13" s="687"/>
      <c r="QYN13" s="687"/>
      <c r="QYO13" s="687"/>
      <c r="QYP13" s="687"/>
      <c r="QYQ13" s="687"/>
      <c r="QYR13" s="687"/>
      <c r="QYS13" s="687"/>
      <c r="QYT13" s="687"/>
      <c r="QYU13" s="687"/>
      <c r="QYV13" s="687"/>
      <c r="QYW13" s="687"/>
      <c r="QYX13" s="687"/>
      <c r="QYY13" s="687"/>
      <c r="QYZ13" s="687"/>
      <c r="QZA13" s="687"/>
      <c r="QZB13" s="687"/>
      <c r="QZC13" s="687"/>
      <c r="QZD13" s="687"/>
      <c r="QZE13" s="687"/>
      <c r="QZF13" s="687"/>
      <c r="QZG13" s="687"/>
      <c r="QZH13" s="687"/>
      <c r="QZI13" s="687"/>
      <c r="QZJ13" s="687"/>
      <c r="QZK13" s="687"/>
      <c r="QZL13" s="687"/>
      <c r="QZM13" s="687"/>
      <c r="QZN13" s="687"/>
      <c r="QZO13" s="687"/>
      <c r="QZP13" s="687"/>
      <c r="QZQ13" s="687"/>
      <c r="QZR13" s="687"/>
      <c r="QZS13" s="687"/>
      <c r="QZT13" s="687"/>
      <c r="QZU13" s="687"/>
      <c r="QZV13" s="687"/>
      <c r="QZW13" s="687"/>
      <c r="QZX13" s="687"/>
      <c r="QZY13" s="687"/>
      <c r="QZZ13" s="687"/>
      <c r="RAA13" s="687"/>
      <c r="RAB13" s="687"/>
      <c r="RAC13" s="687"/>
      <c r="RAD13" s="687"/>
      <c r="RAE13" s="687"/>
      <c r="RAF13" s="687"/>
      <c r="RAG13" s="687"/>
      <c r="RAH13" s="687"/>
      <c r="RAI13" s="687"/>
      <c r="RAJ13" s="687"/>
      <c r="RAK13" s="687"/>
      <c r="RAL13" s="687"/>
      <c r="RAM13" s="687"/>
      <c r="RAN13" s="687"/>
      <c r="RAO13" s="687"/>
      <c r="RAP13" s="687"/>
      <c r="RAQ13" s="687"/>
      <c r="RAR13" s="687"/>
      <c r="RAS13" s="687"/>
      <c r="RAT13" s="687"/>
      <c r="RAU13" s="687"/>
      <c r="RAV13" s="687"/>
      <c r="RAW13" s="687"/>
      <c r="RAX13" s="687"/>
      <c r="RAY13" s="687"/>
      <c r="RAZ13" s="687"/>
      <c r="RBA13" s="687"/>
      <c r="RBB13" s="687"/>
      <c r="RBC13" s="687"/>
      <c r="RBD13" s="687"/>
      <c r="RBE13" s="687"/>
      <c r="RBF13" s="687"/>
      <c r="RBG13" s="687"/>
      <c r="RBH13" s="687"/>
      <c r="RBI13" s="687"/>
      <c r="RBJ13" s="687"/>
      <c r="RBK13" s="687"/>
      <c r="RBL13" s="687"/>
      <c r="RBM13" s="687"/>
      <c r="RBN13" s="687"/>
      <c r="RBO13" s="687"/>
      <c r="RBP13" s="687"/>
      <c r="RBQ13" s="687"/>
      <c r="RBR13" s="687"/>
      <c r="RBS13" s="687"/>
      <c r="RBT13" s="687"/>
      <c r="RBU13" s="687"/>
      <c r="RBV13" s="687"/>
      <c r="RBW13" s="687"/>
      <c r="RBX13" s="687"/>
      <c r="RBY13" s="687"/>
      <c r="RBZ13" s="687"/>
      <c r="RCA13" s="687"/>
      <c r="RCB13" s="687"/>
      <c r="RCC13" s="687"/>
      <c r="RCD13" s="687"/>
      <c r="RCE13" s="687"/>
      <c r="RCF13" s="687"/>
      <c r="RCG13" s="687"/>
      <c r="RCH13" s="687"/>
      <c r="RCI13" s="687"/>
      <c r="RCJ13" s="687"/>
      <c r="RCK13" s="687"/>
      <c r="RCL13" s="687"/>
      <c r="RCM13" s="687"/>
      <c r="RCN13" s="687"/>
      <c r="RCO13" s="687"/>
      <c r="RCP13" s="687"/>
      <c r="RCQ13" s="687"/>
      <c r="RCR13" s="687"/>
      <c r="RCS13" s="687"/>
      <c r="RCT13" s="687"/>
      <c r="RCU13" s="687"/>
      <c r="RCV13" s="687"/>
      <c r="RCW13" s="687"/>
      <c r="RCX13" s="687"/>
      <c r="RCY13" s="687"/>
      <c r="RCZ13" s="687"/>
      <c r="RDA13" s="687"/>
      <c r="RDB13" s="687"/>
      <c r="RDC13" s="687"/>
      <c r="RDD13" s="687"/>
      <c r="RDE13" s="687"/>
      <c r="RDF13" s="687"/>
      <c r="RDG13" s="687"/>
      <c r="RDH13" s="687"/>
      <c r="RDI13" s="687"/>
      <c r="RDJ13" s="687"/>
      <c r="RDK13" s="687"/>
      <c r="RDL13" s="687"/>
      <c r="RDM13" s="687"/>
      <c r="RDN13" s="687"/>
      <c r="RDO13" s="687"/>
      <c r="RDP13" s="687"/>
      <c r="RDQ13" s="687"/>
      <c r="RDR13" s="687"/>
      <c r="RDS13" s="687"/>
      <c r="RDT13" s="687"/>
      <c r="RDU13" s="687"/>
      <c r="RDV13" s="687"/>
      <c r="RDW13" s="687"/>
      <c r="RDX13" s="687"/>
      <c r="RDY13" s="687"/>
      <c r="RDZ13" s="687"/>
      <c r="REA13" s="687"/>
      <c r="REB13" s="687"/>
      <c r="REC13" s="687"/>
      <c r="RED13" s="687"/>
      <c r="REE13" s="687"/>
      <c r="REF13" s="687"/>
      <c r="REG13" s="687"/>
      <c r="REH13" s="687"/>
      <c r="REI13" s="687"/>
      <c r="REJ13" s="687"/>
      <c r="REK13" s="687"/>
      <c r="REL13" s="687"/>
      <c r="REM13" s="687"/>
      <c r="REN13" s="687"/>
      <c r="REO13" s="687"/>
      <c r="REP13" s="687"/>
      <c r="REQ13" s="687"/>
      <c r="RER13" s="687"/>
      <c r="RES13" s="687"/>
      <c r="RET13" s="687"/>
      <c r="REU13" s="687"/>
      <c r="REV13" s="687"/>
      <c r="REW13" s="687"/>
      <c r="REX13" s="687"/>
      <c r="REY13" s="687"/>
      <c r="REZ13" s="687"/>
      <c r="RFA13" s="687"/>
      <c r="RFB13" s="687"/>
      <c r="RFC13" s="687"/>
      <c r="RFD13" s="687"/>
      <c r="RFE13" s="687"/>
      <c r="RFF13" s="687"/>
      <c r="RFG13" s="687"/>
      <c r="RFH13" s="687"/>
      <c r="RFI13" s="687"/>
      <c r="RFJ13" s="687"/>
      <c r="RFK13" s="687"/>
      <c r="RFL13" s="687"/>
      <c r="RFM13" s="687"/>
      <c r="RFN13" s="687"/>
      <c r="RFO13" s="687"/>
      <c r="RFP13" s="687"/>
      <c r="RFQ13" s="687"/>
      <c r="RFR13" s="687"/>
      <c r="RFS13" s="687"/>
      <c r="RFT13" s="687"/>
      <c r="RFU13" s="687"/>
      <c r="RFV13" s="687"/>
      <c r="RFW13" s="687"/>
      <c r="RFX13" s="687"/>
      <c r="RFY13" s="687"/>
      <c r="RFZ13" s="687"/>
      <c r="RGA13" s="687"/>
      <c r="RGB13" s="687"/>
      <c r="RGC13" s="687"/>
      <c r="RGD13" s="687"/>
      <c r="RGE13" s="687"/>
      <c r="RGF13" s="687"/>
      <c r="RGG13" s="687"/>
      <c r="RGH13" s="687"/>
      <c r="RGI13" s="687"/>
      <c r="RGJ13" s="687"/>
      <c r="RGK13" s="687"/>
      <c r="RGL13" s="687"/>
      <c r="RGM13" s="687"/>
      <c r="RGN13" s="687"/>
      <c r="RGO13" s="687"/>
      <c r="RGP13" s="687"/>
      <c r="RGQ13" s="687"/>
      <c r="RGR13" s="687"/>
      <c r="RGS13" s="687"/>
      <c r="RGT13" s="687"/>
      <c r="RGU13" s="687"/>
      <c r="RGV13" s="687"/>
      <c r="RGW13" s="687"/>
      <c r="RGX13" s="687"/>
      <c r="RGY13" s="687"/>
      <c r="RGZ13" s="687"/>
      <c r="RHA13" s="687"/>
      <c r="RHB13" s="687"/>
      <c r="RHC13" s="687"/>
      <c r="RHD13" s="687"/>
      <c r="RHE13" s="687"/>
      <c r="RHF13" s="687"/>
      <c r="RHG13" s="687"/>
      <c r="RHH13" s="687"/>
      <c r="RHI13" s="687"/>
      <c r="RHJ13" s="687"/>
      <c r="RHK13" s="687"/>
      <c r="RHL13" s="687"/>
      <c r="RHM13" s="687"/>
      <c r="RHN13" s="687"/>
      <c r="RHO13" s="687"/>
      <c r="RHP13" s="687"/>
      <c r="RHQ13" s="687"/>
      <c r="RHR13" s="687"/>
      <c r="RHS13" s="687"/>
      <c r="RHT13" s="687"/>
      <c r="RHU13" s="687"/>
      <c r="RHV13" s="687"/>
      <c r="RHW13" s="687"/>
      <c r="RHX13" s="687"/>
      <c r="RHY13" s="687"/>
      <c r="RHZ13" s="687"/>
      <c r="RIA13" s="687"/>
      <c r="RIB13" s="687"/>
      <c r="RIC13" s="687"/>
      <c r="RID13" s="687"/>
      <c r="RIE13" s="687"/>
      <c r="RIF13" s="687"/>
      <c r="RIG13" s="687"/>
      <c r="RIH13" s="687"/>
      <c r="RII13" s="687"/>
      <c r="RIJ13" s="687"/>
      <c r="RIK13" s="687"/>
      <c r="RIL13" s="687"/>
      <c r="RIM13" s="687"/>
      <c r="RIN13" s="687"/>
      <c r="RIO13" s="687"/>
      <c r="RIP13" s="687"/>
      <c r="RIQ13" s="687"/>
      <c r="RIR13" s="687"/>
      <c r="RIS13" s="687"/>
      <c r="RIT13" s="687"/>
      <c r="RIU13" s="687"/>
      <c r="RIV13" s="687"/>
      <c r="RIW13" s="687"/>
      <c r="RIX13" s="687"/>
      <c r="RIY13" s="687"/>
      <c r="RIZ13" s="687"/>
      <c r="RJA13" s="687"/>
      <c r="RJB13" s="687"/>
      <c r="RJC13" s="687"/>
      <c r="RJD13" s="687"/>
      <c r="RJE13" s="687"/>
      <c r="RJF13" s="687"/>
      <c r="RJG13" s="687"/>
      <c r="RJH13" s="687"/>
      <c r="RJI13" s="687"/>
      <c r="RJJ13" s="687"/>
      <c r="RJK13" s="687"/>
      <c r="RJL13" s="687"/>
      <c r="RJM13" s="687"/>
      <c r="RJN13" s="687"/>
      <c r="RJO13" s="687"/>
      <c r="RJP13" s="687"/>
      <c r="RJQ13" s="687"/>
      <c r="RJR13" s="687"/>
      <c r="RJS13" s="687"/>
      <c r="RJT13" s="687"/>
      <c r="RJU13" s="687"/>
      <c r="RJV13" s="687"/>
      <c r="RJW13" s="687"/>
      <c r="RJX13" s="687"/>
      <c r="RJY13" s="687"/>
      <c r="RJZ13" s="687"/>
      <c r="RKA13" s="687"/>
      <c r="RKB13" s="687"/>
      <c r="RKC13" s="687"/>
      <c r="RKD13" s="687"/>
      <c r="RKE13" s="687"/>
      <c r="RKF13" s="687"/>
      <c r="RKG13" s="687"/>
      <c r="RKH13" s="687"/>
      <c r="RKI13" s="687"/>
      <c r="RKJ13" s="687"/>
      <c r="RKK13" s="687"/>
      <c r="RKL13" s="687"/>
      <c r="RKM13" s="687"/>
      <c r="RKN13" s="687"/>
      <c r="RKO13" s="687"/>
      <c r="RKP13" s="687"/>
      <c r="RKQ13" s="687"/>
      <c r="RKR13" s="687"/>
      <c r="RKS13" s="687"/>
      <c r="RKT13" s="687"/>
      <c r="RKU13" s="687"/>
      <c r="RKV13" s="687"/>
      <c r="RKW13" s="687"/>
      <c r="RKX13" s="687"/>
      <c r="RKY13" s="687"/>
      <c r="RKZ13" s="687"/>
      <c r="RLA13" s="687"/>
      <c r="RLB13" s="687"/>
      <c r="RLC13" s="687"/>
      <c r="RLD13" s="687"/>
      <c r="RLE13" s="687"/>
      <c r="RLF13" s="687"/>
      <c r="RLG13" s="687"/>
      <c r="RLH13" s="687"/>
      <c r="RLI13" s="687"/>
      <c r="RLJ13" s="687"/>
      <c r="RLK13" s="687"/>
      <c r="RLL13" s="687"/>
      <c r="RLM13" s="687"/>
      <c r="RLN13" s="687"/>
      <c r="RLO13" s="687"/>
      <c r="RLP13" s="687"/>
      <c r="RLQ13" s="687"/>
      <c r="RLR13" s="687"/>
      <c r="RLS13" s="687"/>
      <c r="RLT13" s="687"/>
      <c r="RLU13" s="687"/>
      <c r="RLV13" s="687"/>
      <c r="RLW13" s="687"/>
      <c r="RLX13" s="687"/>
      <c r="RLY13" s="687"/>
      <c r="RLZ13" s="687"/>
      <c r="RMA13" s="687"/>
      <c r="RMB13" s="687"/>
      <c r="RMC13" s="687"/>
      <c r="RMD13" s="687"/>
      <c r="RME13" s="687"/>
      <c r="RMF13" s="687"/>
      <c r="RMG13" s="687"/>
      <c r="RMH13" s="687"/>
      <c r="RMI13" s="687"/>
      <c r="RMJ13" s="687"/>
      <c r="RMK13" s="687"/>
      <c r="RML13" s="687"/>
      <c r="RMM13" s="687"/>
      <c r="RMN13" s="687"/>
      <c r="RMO13" s="687"/>
      <c r="RMP13" s="687"/>
      <c r="RMQ13" s="687"/>
      <c r="RMR13" s="687"/>
      <c r="RMS13" s="687"/>
      <c r="RMT13" s="687"/>
      <c r="RMU13" s="687"/>
      <c r="RMV13" s="687"/>
      <c r="RMW13" s="687"/>
      <c r="RMX13" s="687"/>
      <c r="RMY13" s="687"/>
      <c r="RMZ13" s="687"/>
      <c r="RNA13" s="687"/>
      <c r="RNB13" s="687"/>
      <c r="RNC13" s="687"/>
      <c r="RND13" s="687"/>
      <c r="RNE13" s="687"/>
      <c r="RNF13" s="687"/>
      <c r="RNG13" s="687"/>
      <c r="RNH13" s="687"/>
      <c r="RNI13" s="687"/>
      <c r="RNJ13" s="687"/>
      <c r="RNK13" s="687"/>
      <c r="RNL13" s="687"/>
      <c r="RNM13" s="687"/>
      <c r="RNN13" s="687"/>
      <c r="RNO13" s="687"/>
      <c r="RNP13" s="687"/>
      <c r="RNQ13" s="687"/>
      <c r="RNR13" s="687"/>
      <c r="RNS13" s="687"/>
      <c r="RNT13" s="687"/>
      <c r="RNU13" s="687"/>
      <c r="RNV13" s="687"/>
      <c r="RNW13" s="687"/>
      <c r="RNX13" s="687"/>
      <c r="RNY13" s="687"/>
      <c r="RNZ13" s="687"/>
      <c r="ROA13" s="687"/>
      <c r="ROB13" s="687"/>
      <c r="ROC13" s="687"/>
      <c r="ROD13" s="687"/>
      <c r="ROE13" s="687"/>
      <c r="ROF13" s="687"/>
      <c r="ROG13" s="687"/>
      <c r="ROH13" s="687"/>
      <c r="ROI13" s="687"/>
      <c r="ROJ13" s="687"/>
      <c r="ROK13" s="687"/>
      <c r="ROL13" s="687"/>
      <c r="ROM13" s="687"/>
      <c r="RON13" s="687"/>
      <c r="ROO13" s="687"/>
      <c r="ROP13" s="687"/>
      <c r="ROQ13" s="687"/>
      <c r="ROR13" s="687"/>
      <c r="ROS13" s="687"/>
      <c r="ROT13" s="687"/>
      <c r="ROU13" s="687"/>
      <c r="ROV13" s="687"/>
      <c r="ROW13" s="687"/>
      <c r="ROX13" s="687"/>
      <c r="ROY13" s="687"/>
      <c r="ROZ13" s="687"/>
      <c r="RPA13" s="687"/>
      <c r="RPB13" s="687"/>
      <c r="RPC13" s="687"/>
      <c r="RPD13" s="687"/>
      <c r="RPE13" s="687"/>
      <c r="RPF13" s="687"/>
      <c r="RPG13" s="687"/>
      <c r="RPH13" s="687"/>
      <c r="RPI13" s="687"/>
      <c r="RPJ13" s="687"/>
      <c r="RPK13" s="687"/>
      <c r="RPL13" s="687"/>
      <c r="RPM13" s="687"/>
      <c r="RPN13" s="687"/>
      <c r="RPO13" s="687"/>
      <c r="RPP13" s="687"/>
      <c r="RPQ13" s="687"/>
      <c r="RPR13" s="687"/>
      <c r="RPS13" s="687"/>
      <c r="RPT13" s="687"/>
      <c r="RPU13" s="687"/>
      <c r="RPV13" s="687"/>
      <c r="RPW13" s="687"/>
      <c r="RPX13" s="687"/>
      <c r="RPY13" s="687"/>
      <c r="RPZ13" s="687"/>
      <c r="RQA13" s="687"/>
      <c r="RQB13" s="687"/>
      <c r="RQC13" s="687"/>
      <c r="RQD13" s="687"/>
      <c r="RQE13" s="687"/>
      <c r="RQF13" s="687"/>
      <c r="RQG13" s="687"/>
      <c r="RQH13" s="687"/>
      <c r="RQI13" s="687"/>
      <c r="RQJ13" s="687"/>
      <c r="RQK13" s="687"/>
      <c r="RQL13" s="687"/>
      <c r="RQM13" s="687"/>
      <c r="RQN13" s="687"/>
      <c r="RQO13" s="687"/>
      <c r="RQP13" s="687"/>
      <c r="RQQ13" s="687"/>
      <c r="RQR13" s="687"/>
      <c r="RQS13" s="687"/>
      <c r="RQT13" s="687"/>
      <c r="RQU13" s="687"/>
      <c r="RQV13" s="687"/>
      <c r="RQW13" s="687"/>
      <c r="RQX13" s="687"/>
      <c r="RQY13" s="687"/>
      <c r="RQZ13" s="687"/>
      <c r="RRA13" s="687"/>
      <c r="RRB13" s="687"/>
      <c r="RRC13" s="687"/>
      <c r="RRD13" s="687"/>
      <c r="RRE13" s="687"/>
      <c r="RRF13" s="687"/>
      <c r="RRG13" s="687"/>
      <c r="RRH13" s="687"/>
      <c r="RRI13" s="687"/>
      <c r="RRJ13" s="687"/>
      <c r="RRK13" s="687"/>
      <c r="RRL13" s="687"/>
      <c r="RRM13" s="687"/>
      <c r="RRN13" s="687"/>
      <c r="RRO13" s="687"/>
      <c r="RRP13" s="687"/>
      <c r="RRQ13" s="687"/>
      <c r="RRR13" s="687"/>
      <c r="RRS13" s="687"/>
      <c r="RRT13" s="687"/>
      <c r="RRU13" s="687"/>
      <c r="RRV13" s="687"/>
      <c r="RRW13" s="687"/>
      <c r="RRX13" s="687"/>
      <c r="RRY13" s="687"/>
      <c r="RRZ13" s="687"/>
      <c r="RSA13" s="687"/>
      <c r="RSB13" s="687"/>
      <c r="RSC13" s="687"/>
      <c r="RSD13" s="687"/>
      <c r="RSE13" s="687"/>
      <c r="RSF13" s="687"/>
      <c r="RSG13" s="687"/>
      <c r="RSH13" s="687"/>
      <c r="RSI13" s="687"/>
      <c r="RSJ13" s="687"/>
      <c r="RSK13" s="687"/>
      <c r="RSL13" s="687"/>
      <c r="RSM13" s="687"/>
      <c r="RSN13" s="687"/>
      <c r="RSO13" s="687"/>
      <c r="RSP13" s="687"/>
      <c r="RSQ13" s="687"/>
      <c r="RSR13" s="687"/>
      <c r="RSS13" s="687"/>
      <c r="RST13" s="687"/>
      <c r="RSU13" s="687"/>
      <c r="RSV13" s="687"/>
      <c r="RSW13" s="687"/>
      <c r="RSX13" s="687"/>
      <c r="RSY13" s="687"/>
      <c r="RSZ13" s="687"/>
      <c r="RTA13" s="687"/>
      <c r="RTB13" s="687"/>
      <c r="RTC13" s="687"/>
      <c r="RTD13" s="687"/>
      <c r="RTE13" s="687"/>
      <c r="RTF13" s="687"/>
      <c r="RTG13" s="687"/>
      <c r="RTH13" s="687"/>
      <c r="RTI13" s="687"/>
      <c r="RTJ13" s="687"/>
      <c r="RTK13" s="687"/>
      <c r="RTL13" s="687"/>
      <c r="RTM13" s="687"/>
      <c r="RTN13" s="687"/>
      <c r="RTO13" s="687"/>
      <c r="RTP13" s="687"/>
      <c r="RTQ13" s="687"/>
      <c r="RTR13" s="687"/>
      <c r="RTS13" s="687"/>
      <c r="RTT13" s="687"/>
      <c r="RTU13" s="687"/>
      <c r="RTV13" s="687"/>
      <c r="RTW13" s="687"/>
      <c r="RTX13" s="687"/>
      <c r="RTY13" s="687"/>
      <c r="RTZ13" s="687"/>
      <c r="RUA13" s="687"/>
      <c r="RUB13" s="687"/>
      <c r="RUC13" s="687"/>
      <c r="RUD13" s="687"/>
      <c r="RUE13" s="687"/>
      <c r="RUF13" s="687"/>
      <c r="RUG13" s="687"/>
      <c r="RUH13" s="687"/>
      <c r="RUI13" s="687"/>
      <c r="RUJ13" s="687"/>
      <c r="RUK13" s="687"/>
      <c r="RUL13" s="687"/>
      <c r="RUM13" s="687"/>
      <c r="RUN13" s="687"/>
      <c r="RUO13" s="687"/>
      <c r="RUP13" s="687"/>
      <c r="RUQ13" s="687"/>
      <c r="RUR13" s="687"/>
      <c r="RUS13" s="687"/>
      <c r="RUT13" s="687"/>
      <c r="RUU13" s="687"/>
      <c r="RUV13" s="687"/>
      <c r="RUW13" s="687"/>
      <c r="RUX13" s="687"/>
      <c r="RUY13" s="687"/>
      <c r="RUZ13" s="687"/>
      <c r="RVA13" s="687"/>
      <c r="RVB13" s="687"/>
      <c r="RVC13" s="687"/>
      <c r="RVD13" s="687"/>
      <c r="RVE13" s="687"/>
      <c r="RVF13" s="687"/>
      <c r="RVG13" s="687"/>
      <c r="RVH13" s="687"/>
      <c r="RVI13" s="687"/>
      <c r="RVJ13" s="687"/>
      <c r="RVK13" s="687"/>
      <c r="RVL13" s="687"/>
      <c r="RVM13" s="687"/>
      <c r="RVN13" s="687"/>
      <c r="RVO13" s="687"/>
      <c r="RVP13" s="687"/>
      <c r="RVQ13" s="687"/>
      <c r="RVR13" s="687"/>
      <c r="RVS13" s="687"/>
      <c r="RVT13" s="687"/>
      <c r="RVU13" s="687"/>
      <c r="RVV13" s="687"/>
      <c r="RVW13" s="687"/>
      <c r="RVX13" s="687"/>
      <c r="RVY13" s="687"/>
      <c r="RVZ13" s="687"/>
      <c r="RWA13" s="687"/>
      <c r="RWB13" s="687"/>
      <c r="RWC13" s="687"/>
      <c r="RWD13" s="687"/>
      <c r="RWE13" s="687"/>
      <c r="RWF13" s="687"/>
      <c r="RWG13" s="687"/>
      <c r="RWH13" s="687"/>
      <c r="RWI13" s="687"/>
      <c r="RWJ13" s="687"/>
      <c r="RWK13" s="687"/>
      <c r="RWL13" s="687"/>
      <c r="RWM13" s="687"/>
      <c r="RWN13" s="687"/>
      <c r="RWO13" s="687"/>
      <c r="RWP13" s="687"/>
      <c r="RWQ13" s="687"/>
      <c r="RWR13" s="687"/>
      <c r="RWS13" s="687"/>
      <c r="RWT13" s="687"/>
      <c r="RWU13" s="687"/>
      <c r="RWV13" s="687"/>
      <c r="RWW13" s="687"/>
      <c r="RWX13" s="687"/>
      <c r="RWY13" s="687"/>
      <c r="RWZ13" s="687"/>
      <c r="RXA13" s="687"/>
      <c r="RXB13" s="687"/>
      <c r="RXC13" s="687"/>
      <c r="RXD13" s="687"/>
      <c r="RXE13" s="687"/>
      <c r="RXF13" s="687"/>
      <c r="RXG13" s="687"/>
      <c r="RXH13" s="687"/>
      <c r="RXI13" s="687"/>
      <c r="RXJ13" s="687"/>
      <c r="RXK13" s="687"/>
      <c r="RXL13" s="687"/>
      <c r="RXM13" s="687"/>
      <c r="RXN13" s="687"/>
      <c r="RXO13" s="687"/>
      <c r="RXP13" s="687"/>
      <c r="RXQ13" s="687"/>
      <c r="RXR13" s="687"/>
      <c r="RXS13" s="687"/>
      <c r="RXT13" s="687"/>
      <c r="RXU13" s="687"/>
      <c r="RXV13" s="687"/>
      <c r="RXW13" s="687"/>
      <c r="RXX13" s="687"/>
      <c r="RXY13" s="687"/>
      <c r="RXZ13" s="687"/>
      <c r="RYA13" s="687"/>
      <c r="RYB13" s="687"/>
      <c r="RYC13" s="687"/>
      <c r="RYD13" s="687"/>
      <c r="RYE13" s="687"/>
      <c r="RYF13" s="687"/>
      <c r="RYG13" s="687"/>
      <c r="RYH13" s="687"/>
      <c r="RYI13" s="687"/>
      <c r="RYJ13" s="687"/>
      <c r="RYK13" s="687"/>
      <c r="RYL13" s="687"/>
      <c r="RYM13" s="687"/>
      <c r="RYN13" s="687"/>
      <c r="RYO13" s="687"/>
      <c r="RYP13" s="687"/>
      <c r="RYQ13" s="687"/>
      <c r="RYR13" s="687"/>
      <c r="RYS13" s="687"/>
      <c r="RYT13" s="687"/>
      <c r="RYU13" s="687"/>
      <c r="RYV13" s="687"/>
      <c r="RYW13" s="687"/>
      <c r="RYX13" s="687"/>
      <c r="RYY13" s="687"/>
      <c r="RYZ13" s="687"/>
      <c r="RZA13" s="687"/>
      <c r="RZB13" s="687"/>
      <c r="RZC13" s="687"/>
      <c r="RZD13" s="687"/>
      <c r="RZE13" s="687"/>
      <c r="RZF13" s="687"/>
      <c r="RZG13" s="687"/>
      <c r="RZH13" s="687"/>
      <c r="RZI13" s="687"/>
      <c r="RZJ13" s="687"/>
      <c r="RZK13" s="687"/>
      <c r="RZL13" s="687"/>
      <c r="RZM13" s="687"/>
      <c r="RZN13" s="687"/>
      <c r="RZO13" s="687"/>
      <c r="RZP13" s="687"/>
      <c r="RZQ13" s="687"/>
      <c r="RZR13" s="687"/>
      <c r="RZS13" s="687"/>
      <c r="RZT13" s="687"/>
      <c r="RZU13" s="687"/>
      <c r="RZV13" s="687"/>
      <c r="RZW13" s="687"/>
      <c r="RZX13" s="687"/>
      <c r="RZY13" s="687"/>
      <c r="RZZ13" s="687"/>
      <c r="SAA13" s="687"/>
      <c r="SAB13" s="687"/>
      <c r="SAC13" s="687"/>
      <c r="SAD13" s="687"/>
      <c r="SAE13" s="687"/>
      <c r="SAF13" s="687"/>
      <c r="SAG13" s="687"/>
      <c r="SAH13" s="687"/>
      <c r="SAI13" s="687"/>
      <c r="SAJ13" s="687"/>
      <c r="SAK13" s="687"/>
      <c r="SAL13" s="687"/>
      <c r="SAM13" s="687"/>
      <c r="SAN13" s="687"/>
      <c r="SAO13" s="687"/>
      <c r="SAP13" s="687"/>
      <c r="SAQ13" s="687"/>
      <c r="SAR13" s="687"/>
      <c r="SAS13" s="687"/>
      <c r="SAT13" s="687"/>
      <c r="SAU13" s="687"/>
      <c r="SAV13" s="687"/>
      <c r="SAW13" s="687"/>
      <c r="SAX13" s="687"/>
      <c r="SAY13" s="687"/>
      <c r="SAZ13" s="687"/>
      <c r="SBA13" s="687"/>
      <c r="SBB13" s="687"/>
      <c r="SBC13" s="687"/>
      <c r="SBD13" s="687"/>
      <c r="SBE13" s="687"/>
      <c r="SBF13" s="687"/>
      <c r="SBG13" s="687"/>
      <c r="SBH13" s="687"/>
      <c r="SBI13" s="687"/>
      <c r="SBJ13" s="687"/>
      <c r="SBK13" s="687"/>
      <c r="SBL13" s="687"/>
      <c r="SBM13" s="687"/>
      <c r="SBN13" s="687"/>
      <c r="SBO13" s="687"/>
      <c r="SBP13" s="687"/>
      <c r="SBQ13" s="687"/>
      <c r="SBR13" s="687"/>
      <c r="SBS13" s="687"/>
      <c r="SBT13" s="687"/>
      <c r="SBU13" s="687"/>
      <c r="SBV13" s="687"/>
      <c r="SBW13" s="687"/>
      <c r="SBX13" s="687"/>
      <c r="SBY13" s="687"/>
      <c r="SBZ13" s="687"/>
      <c r="SCA13" s="687"/>
      <c r="SCB13" s="687"/>
      <c r="SCC13" s="687"/>
      <c r="SCD13" s="687"/>
      <c r="SCE13" s="687"/>
      <c r="SCF13" s="687"/>
      <c r="SCG13" s="687"/>
      <c r="SCH13" s="687"/>
      <c r="SCI13" s="687"/>
      <c r="SCJ13" s="687"/>
      <c r="SCK13" s="687"/>
      <c r="SCL13" s="687"/>
      <c r="SCM13" s="687"/>
      <c r="SCN13" s="687"/>
      <c r="SCO13" s="687"/>
      <c r="SCP13" s="687"/>
      <c r="SCQ13" s="687"/>
      <c r="SCR13" s="687"/>
      <c r="SCS13" s="687"/>
      <c r="SCT13" s="687"/>
      <c r="SCU13" s="687"/>
      <c r="SCV13" s="687"/>
      <c r="SCW13" s="687"/>
      <c r="SCX13" s="687"/>
      <c r="SCY13" s="687"/>
      <c r="SCZ13" s="687"/>
      <c r="SDA13" s="687"/>
      <c r="SDB13" s="687"/>
      <c r="SDC13" s="687"/>
      <c r="SDD13" s="687"/>
      <c r="SDE13" s="687"/>
      <c r="SDF13" s="687"/>
      <c r="SDG13" s="687"/>
      <c r="SDH13" s="687"/>
      <c r="SDI13" s="687"/>
      <c r="SDJ13" s="687"/>
      <c r="SDK13" s="687"/>
      <c r="SDL13" s="687"/>
      <c r="SDM13" s="687"/>
      <c r="SDN13" s="687"/>
      <c r="SDO13" s="687"/>
      <c r="SDP13" s="687"/>
      <c r="SDQ13" s="687"/>
      <c r="SDR13" s="687"/>
      <c r="SDS13" s="687"/>
      <c r="SDT13" s="687"/>
      <c r="SDU13" s="687"/>
      <c r="SDV13" s="687"/>
      <c r="SDW13" s="687"/>
      <c r="SDX13" s="687"/>
      <c r="SDY13" s="687"/>
      <c r="SDZ13" s="687"/>
      <c r="SEA13" s="687"/>
      <c r="SEB13" s="687"/>
      <c r="SEC13" s="687"/>
      <c r="SED13" s="687"/>
      <c r="SEE13" s="687"/>
      <c r="SEF13" s="687"/>
      <c r="SEG13" s="687"/>
      <c r="SEH13" s="687"/>
      <c r="SEI13" s="687"/>
      <c r="SEJ13" s="687"/>
      <c r="SEK13" s="687"/>
      <c r="SEL13" s="687"/>
      <c r="SEM13" s="687"/>
      <c r="SEN13" s="687"/>
      <c r="SEO13" s="687"/>
      <c r="SEP13" s="687"/>
      <c r="SEQ13" s="687"/>
      <c r="SER13" s="687"/>
      <c r="SES13" s="687"/>
      <c r="SET13" s="687"/>
      <c r="SEU13" s="687"/>
      <c r="SEV13" s="687"/>
      <c r="SEW13" s="687"/>
      <c r="SEX13" s="687"/>
      <c r="SEY13" s="687"/>
      <c r="SEZ13" s="687"/>
      <c r="SFA13" s="687"/>
      <c r="SFB13" s="687"/>
      <c r="SFC13" s="687"/>
      <c r="SFD13" s="687"/>
      <c r="SFE13" s="687"/>
      <c r="SFF13" s="687"/>
      <c r="SFG13" s="687"/>
      <c r="SFH13" s="687"/>
      <c r="SFI13" s="687"/>
      <c r="SFJ13" s="687"/>
      <c r="SFK13" s="687"/>
      <c r="SFL13" s="687"/>
      <c r="SFM13" s="687"/>
      <c r="SFN13" s="687"/>
      <c r="SFO13" s="687"/>
      <c r="SFP13" s="687"/>
      <c r="SFQ13" s="687"/>
      <c r="SFR13" s="687"/>
      <c r="SFS13" s="687"/>
      <c r="SFT13" s="687"/>
      <c r="SFU13" s="687"/>
      <c r="SFV13" s="687"/>
      <c r="SFW13" s="687"/>
      <c r="SFX13" s="687"/>
      <c r="SFY13" s="687"/>
      <c r="SFZ13" s="687"/>
      <c r="SGA13" s="687"/>
      <c r="SGB13" s="687"/>
      <c r="SGC13" s="687"/>
      <c r="SGD13" s="687"/>
      <c r="SGE13" s="687"/>
      <c r="SGF13" s="687"/>
      <c r="SGG13" s="687"/>
      <c r="SGH13" s="687"/>
      <c r="SGI13" s="687"/>
      <c r="SGJ13" s="687"/>
      <c r="SGK13" s="687"/>
      <c r="SGL13" s="687"/>
      <c r="SGM13" s="687"/>
      <c r="SGN13" s="687"/>
      <c r="SGO13" s="687"/>
      <c r="SGP13" s="687"/>
      <c r="SGQ13" s="687"/>
      <c r="SGR13" s="687"/>
      <c r="SGS13" s="687"/>
      <c r="SGT13" s="687"/>
      <c r="SGU13" s="687"/>
      <c r="SGV13" s="687"/>
      <c r="SGW13" s="687"/>
      <c r="SGX13" s="687"/>
      <c r="SGY13" s="687"/>
      <c r="SGZ13" s="687"/>
      <c r="SHA13" s="687"/>
      <c r="SHB13" s="687"/>
      <c r="SHC13" s="687"/>
      <c r="SHD13" s="687"/>
      <c r="SHE13" s="687"/>
      <c r="SHF13" s="687"/>
      <c r="SHG13" s="687"/>
      <c r="SHH13" s="687"/>
      <c r="SHI13" s="687"/>
      <c r="SHJ13" s="687"/>
      <c r="SHK13" s="687"/>
      <c r="SHL13" s="687"/>
      <c r="SHM13" s="687"/>
      <c r="SHN13" s="687"/>
      <c r="SHO13" s="687"/>
      <c r="SHP13" s="687"/>
      <c r="SHQ13" s="687"/>
      <c r="SHR13" s="687"/>
      <c r="SHS13" s="687"/>
      <c r="SHT13" s="687"/>
      <c r="SHU13" s="687"/>
      <c r="SHV13" s="687"/>
      <c r="SHW13" s="687"/>
      <c r="SHX13" s="687"/>
      <c r="SHY13" s="687"/>
      <c r="SHZ13" s="687"/>
      <c r="SIA13" s="687"/>
      <c r="SIB13" s="687"/>
      <c r="SIC13" s="687"/>
      <c r="SID13" s="687"/>
      <c r="SIE13" s="687"/>
      <c r="SIF13" s="687"/>
      <c r="SIG13" s="687"/>
      <c r="SIH13" s="687"/>
      <c r="SII13" s="687"/>
      <c r="SIJ13" s="687"/>
      <c r="SIK13" s="687"/>
      <c r="SIL13" s="687"/>
      <c r="SIM13" s="687"/>
      <c r="SIN13" s="687"/>
      <c r="SIO13" s="687"/>
      <c r="SIP13" s="687"/>
      <c r="SIQ13" s="687"/>
      <c r="SIR13" s="687"/>
      <c r="SIS13" s="687"/>
      <c r="SIT13" s="687"/>
      <c r="SIU13" s="687"/>
      <c r="SIV13" s="687"/>
      <c r="SIW13" s="687"/>
      <c r="SIX13" s="687"/>
      <c r="SIY13" s="687"/>
      <c r="SIZ13" s="687"/>
      <c r="SJA13" s="687"/>
      <c r="SJB13" s="687"/>
      <c r="SJC13" s="687"/>
      <c r="SJD13" s="687"/>
      <c r="SJE13" s="687"/>
      <c r="SJF13" s="687"/>
      <c r="SJG13" s="687"/>
      <c r="SJH13" s="687"/>
      <c r="SJI13" s="687"/>
      <c r="SJJ13" s="687"/>
      <c r="SJK13" s="687"/>
      <c r="SJL13" s="687"/>
      <c r="SJM13" s="687"/>
      <c r="SJN13" s="687"/>
      <c r="SJO13" s="687"/>
      <c r="SJP13" s="687"/>
      <c r="SJQ13" s="687"/>
      <c r="SJR13" s="687"/>
      <c r="SJS13" s="687"/>
      <c r="SJT13" s="687"/>
      <c r="SJU13" s="687"/>
      <c r="SJV13" s="687"/>
      <c r="SJW13" s="687"/>
      <c r="SJX13" s="687"/>
      <c r="SJY13" s="687"/>
      <c r="SJZ13" s="687"/>
      <c r="SKA13" s="687"/>
      <c r="SKB13" s="687"/>
      <c r="SKC13" s="687"/>
      <c r="SKD13" s="687"/>
      <c r="SKE13" s="687"/>
      <c r="SKF13" s="687"/>
      <c r="SKG13" s="687"/>
      <c r="SKH13" s="687"/>
      <c r="SKI13" s="687"/>
      <c r="SKJ13" s="687"/>
      <c r="SKK13" s="687"/>
      <c r="SKL13" s="687"/>
      <c r="SKM13" s="687"/>
      <c r="SKN13" s="687"/>
      <c r="SKO13" s="687"/>
      <c r="SKP13" s="687"/>
      <c r="SKQ13" s="687"/>
      <c r="SKR13" s="687"/>
      <c r="SKS13" s="687"/>
      <c r="SKT13" s="687"/>
      <c r="SKU13" s="687"/>
      <c r="SKV13" s="687"/>
      <c r="SKW13" s="687"/>
      <c r="SKX13" s="687"/>
      <c r="SKY13" s="687"/>
      <c r="SKZ13" s="687"/>
      <c r="SLA13" s="687"/>
      <c r="SLB13" s="687"/>
      <c r="SLC13" s="687"/>
      <c r="SLD13" s="687"/>
      <c r="SLE13" s="687"/>
      <c r="SLF13" s="687"/>
      <c r="SLG13" s="687"/>
      <c r="SLH13" s="687"/>
      <c r="SLI13" s="687"/>
      <c r="SLJ13" s="687"/>
      <c r="SLK13" s="687"/>
      <c r="SLL13" s="687"/>
      <c r="SLM13" s="687"/>
      <c r="SLN13" s="687"/>
      <c r="SLO13" s="687"/>
      <c r="SLP13" s="687"/>
      <c r="SLQ13" s="687"/>
      <c r="SLR13" s="687"/>
      <c r="SLS13" s="687"/>
      <c r="SLT13" s="687"/>
      <c r="SLU13" s="687"/>
      <c r="SLV13" s="687"/>
      <c r="SLW13" s="687"/>
      <c r="SLX13" s="687"/>
      <c r="SLY13" s="687"/>
      <c r="SLZ13" s="687"/>
      <c r="SMA13" s="687"/>
      <c r="SMB13" s="687"/>
      <c r="SMC13" s="687"/>
      <c r="SMD13" s="687"/>
      <c r="SME13" s="687"/>
      <c r="SMF13" s="687"/>
      <c r="SMG13" s="687"/>
      <c r="SMH13" s="687"/>
      <c r="SMI13" s="687"/>
      <c r="SMJ13" s="687"/>
      <c r="SMK13" s="687"/>
      <c r="SML13" s="687"/>
      <c r="SMM13" s="687"/>
      <c r="SMN13" s="687"/>
      <c r="SMO13" s="687"/>
      <c r="SMP13" s="687"/>
      <c r="SMQ13" s="687"/>
      <c r="SMR13" s="687"/>
      <c r="SMS13" s="687"/>
      <c r="SMT13" s="687"/>
      <c r="SMU13" s="687"/>
      <c r="SMV13" s="687"/>
      <c r="SMW13" s="687"/>
      <c r="SMX13" s="687"/>
      <c r="SMY13" s="687"/>
      <c r="SMZ13" s="687"/>
      <c r="SNA13" s="687"/>
      <c r="SNB13" s="687"/>
      <c r="SNC13" s="687"/>
      <c r="SND13" s="687"/>
      <c r="SNE13" s="687"/>
      <c r="SNF13" s="687"/>
      <c r="SNG13" s="687"/>
      <c r="SNH13" s="687"/>
      <c r="SNI13" s="687"/>
      <c r="SNJ13" s="687"/>
      <c r="SNK13" s="687"/>
      <c r="SNL13" s="687"/>
      <c r="SNM13" s="687"/>
      <c r="SNN13" s="687"/>
      <c r="SNO13" s="687"/>
      <c r="SNP13" s="687"/>
      <c r="SNQ13" s="687"/>
      <c r="SNR13" s="687"/>
      <c r="SNS13" s="687"/>
      <c r="SNT13" s="687"/>
      <c r="SNU13" s="687"/>
      <c r="SNV13" s="687"/>
      <c r="SNW13" s="687"/>
      <c r="SNX13" s="687"/>
      <c r="SNY13" s="687"/>
      <c r="SNZ13" s="687"/>
      <c r="SOA13" s="687"/>
      <c r="SOB13" s="687"/>
      <c r="SOC13" s="687"/>
      <c r="SOD13" s="687"/>
      <c r="SOE13" s="687"/>
      <c r="SOF13" s="687"/>
      <c r="SOG13" s="687"/>
      <c r="SOH13" s="687"/>
      <c r="SOI13" s="687"/>
      <c r="SOJ13" s="687"/>
      <c r="SOK13" s="687"/>
      <c r="SOL13" s="687"/>
      <c r="SOM13" s="687"/>
      <c r="SON13" s="687"/>
      <c r="SOO13" s="687"/>
      <c r="SOP13" s="687"/>
      <c r="SOQ13" s="687"/>
      <c r="SOR13" s="687"/>
      <c r="SOS13" s="687"/>
      <c r="SOT13" s="687"/>
      <c r="SOU13" s="687"/>
      <c r="SOV13" s="687"/>
      <c r="SOW13" s="687"/>
      <c r="SOX13" s="687"/>
      <c r="SOY13" s="687"/>
      <c r="SOZ13" s="687"/>
      <c r="SPA13" s="687"/>
      <c r="SPB13" s="687"/>
      <c r="SPC13" s="687"/>
      <c r="SPD13" s="687"/>
      <c r="SPE13" s="687"/>
      <c r="SPF13" s="687"/>
      <c r="SPG13" s="687"/>
      <c r="SPH13" s="687"/>
      <c r="SPI13" s="687"/>
      <c r="SPJ13" s="687"/>
      <c r="SPK13" s="687"/>
      <c r="SPL13" s="687"/>
      <c r="SPM13" s="687"/>
      <c r="SPN13" s="687"/>
      <c r="SPO13" s="687"/>
      <c r="SPP13" s="687"/>
      <c r="SPQ13" s="687"/>
      <c r="SPR13" s="687"/>
      <c r="SPS13" s="687"/>
      <c r="SPT13" s="687"/>
      <c r="SPU13" s="687"/>
      <c r="SPV13" s="687"/>
      <c r="SPW13" s="687"/>
      <c r="SPX13" s="687"/>
      <c r="SPY13" s="687"/>
      <c r="SPZ13" s="687"/>
      <c r="SQA13" s="687"/>
      <c r="SQB13" s="687"/>
      <c r="SQC13" s="687"/>
      <c r="SQD13" s="687"/>
      <c r="SQE13" s="687"/>
      <c r="SQF13" s="687"/>
      <c r="SQG13" s="687"/>
      <c r="SQH13" s="687"/>
      <c r="SQI13" s="687"/>
      <c r="SQJ13" s="687"/>
      <c r="SQK13" s="687"/>
      <c r="SQL13" s="687"/>
      <c r="SQM13" s="687"/>
      <c r="SQN13" s="687"/>
      <c r="SQO13" s="687"/>
      <c r="SQP13" s="687"/>
      <c r="SQQ13" s="687"/>
      <c r="SQR13" s="687"/>
      <c r="SQS13" s="687"/>
      <c r="SQT13" s="687"/>
      <c r="SQU13" s="687"/>
      <c r="SQV13" s="687"/>
      <c r="SQW13" s="687"/>
      <c r="SQX13" s="687"/>
      <c r="SQY13" s="687"/>
      <c r="SQZ13" s="687"/>
      <c r="SRA13" s="687"/>
      <c r="SRB13" s="687"/>
      <c r="SRC13" s="687"/>
      <c r="SRD13" s="687"/>
      <c r="SRE13" s="687"/>
      <c r="SRF13" s="687"/>
      <c r="SRG13" s="687"/>
      <c r="SRH13" s="687"/>
      <c r="SRI13" s="687"/>
      <c r="SRJ13" s="687"/>
      <c r="SRK13" s="687"/>
      <c r="SRL13" s="687"/>
      <c r="SRM13" s="687"/>
      <c r="SRN13" s="687"/>
      <c r="SRO13" s="687"/>
      <c r="SRP13" s="687"/>
      <c r="SRQ13" s="687"/>
      <c r="SRR13" s="687"/>
      <c r="SRS13" s="687"/>
      <c r="SRT13" s="687"/>
      <c r="SRU13" s="687"/>
      <c r="SRV13" s="687"/>
      <c r="SRW13" s="687"/>
      <c r="SRX13" s="687"/>
      <c r="SRY13" s="687"/>
      <c r="SRZ13" s="687"/>
      <c r="SSA13" s="687"/>
      <c r="SSB13" s="687"/>
      <c r="SSC13" s="687"/>
      <c r="SSD13" s="687"/>
      <c r="SSE13" s="687"/>
      <c r="SSF13" s="687"/>
      <c r="SSG13" s="687"/>
      <c r="SSH13" s="687"/>
      <c r="SSI13" s="687"/>
      <c r="SSJ13" s="687"/>
      <c r="SSK13" s="687"/>
      <c r="SSL13" s="687"/>
      <c r="SSM13" s="687"/>
      <c r="SSN13" s="687"/>
      <c r="SSO13" s="687"/>
      <c r="SSP13" s="687"/>
      <c r="SSQ13" s="687"/>
      <c r="SSR13" s="687"/>
      <c r="SSS13" s="687"/>
      <c r="SST13" s="687"/>
      <c r="SSU13" s="687"/>
      <c r="SSV13" s="687"/>
      <c r="SSW13" s="687"/>
      <c r="SSX13" s="687"/>
      <c r="SSY13" s="687"/>
      <c r="SSZ13" s="687"/>
      <c r="STA13" s="687"/>
      <c r="STB13" s="687"/>
      <c r="STC13" s="687"/>
      <c r="STD13" s="687"/>
      <c r="STE13" s="687"/>
      <c r="STF13" s="687"/>
      <c r="STG13" s="687"/>
      <c r="STH13" s="687"/>
      <c r="STI13" s="687"/>
      <c r="STJ13" s="687"/>
      <c r="STK13" s="687"/>
      <c r="STL13" s="687"/>
      <c r="STM13" s="687"/>
      <c r="STN13" s="687"/>
      <c r="STO13" s="687"/>
      <c r="STP13" s="687"/>
      <c r="STQ13" s="687"/>
      <c r="STR13" s="687"/>
      <c r="STS13" s="687"/>
      <c r="STT13" s="687"/>
      <c r="STU13" s="687"/>
      <c r="STV13" s="687"/>
      <c r="STW13" s="687"/>
      <c r="STX13" s="687"/>
      <c r="STY13" s="687"/>
      <c r="STZ13" s="687"/>
      <c r="SUA13" s="687"/>
      <c r="SUB13" s="687"/>
      <c r="SUC13" s="687"/>
      <c r="SUD13" s="687"/>
      <c r="SUE13" s="687"/>
      <c r="SUF13" s="687"/>
      <c r="SUG13" s="687"/>
      <c r="SUH13" s="687"/>
      <c r="SUI13" s="687"/>
      <c r="SUJ13" s="687"/>
      <c r="SUK13" s="687"/>
      <c r="SUL13" s="687"/>
      <c r="SUM13" s="687"/>
      <c r="SUN13" s="687"/>
      <c r="SUO13" s="687"/>
      <c r="SUP13" s="687"/>
      <c r="SUQ13" s="687"/>
      <c r="SUR13" s="687"/>
      <c r="SUS13" s="687"/>
      <c r="SUT13" s="687"/>
      <c r="SUU13" s="687"/>
      <c r="SUV13" s="687"/>
      <c r="SUW13" s="687"/>
      <c r="SUX13" s="687"/>
      <c r="SUY13" s="687"/>
      <c r="SUZ13" s="687"/>
      <c r="SVA13" s="687"/>
      <c r="SVB13" s="687"/>
      <c r="SVC13" s="687"/>
      <c r="SVD13" s="687"/>
      <c r="SVE13" s="687"/>
      <c r="SVF13" s="687"/>
      <c r="SVG13" s="687"/>
      <c r="SVH13" s="687"/>
      <c r="SVI13" s="687"/>
      <c r="SVJ13" s="687"/>
      <c r="SVK13" s="687"/>
      <c r="SVL13" s="687"/>
      <c r="SVM13" s="687"/>
      <c r="SVN13" s="687"/>
      <c r="SVO13" s="687"/>
      <c r="SVP13" s="687"/>
      <c r="SVQ13" s="687"/>
      <c r="SVR13" s="687"/>
      <c r="SVS13" s="687"/>
      <c r="SVT13" s="687"/>
      <c r="SVU13" s="687"/>
      <c r="SVV13" s="687"/>
      <c r="SVW13" s="687"/>
      <c r="SVX13" s="687"/>
      <c r="SVY13" s="687"/>
      <c r="SVZ13" s="687"/>
      <c r="SWA13" s="687"/>
      <c r="SWB13" s="687"/>
      <c r="SWC13" s="687"/>
      <c r="SWD13" s="687"/>
      <c r="SWE13" s="687"/>
      <c r="SWF13" s="687"/>
      <c r="SWG13" s="687"/>
      <c r="SWH13" s="687"/>
      <c r="SWI13" s="687"/>
      <c r="SWJ13" s="687"/>
      <c r="SWK13" s="687"/>
      <c r="SWL13" s="687"/>
      <c r="SWM13" s="687"/>
      <c r="SWN13" s="687"/>
      <c r="SWO13" s="687"/>
      <c r="SWP13" s="687"/>
      <c r="SWQ13" s="687"/>
      <c r="SWR13" s="687"/>
      <c r="SWS13" s="687"/>
      <c r="SWT13" s="687"/>
      <c r="SWU13" s="687"/>
      <c r="SWV13" s="687"/>
      <c r="SWW13" s="687"/>
      <c r="SWX13" s="687"/>
      <c r="SWY13" s="687"/>
      <c r="SWZ13" s="687"/>
      <c r="SXA13" s="687"/>
      <c r="SXB13" s="687"/>
      <c r="SXC13" s="687"/>
      <c r="SXD13" s="687"/>
      <c r="SXE13" s="687"/>
      <c r="SXF13" s="687"/>
      <c r="SXG13" s="687"/>
      <c r="SXH13" s="687"/>
      <c r="SXI13" s="687"/>
      <c r="SXJ13" s="687"/>
      <c r="SXK13" s="687"/>
      <c r="SXL13" s="687"/>
      <c r="SXM13" s="687"/>
      <c r="SXN13" s="687"/>
      <c r="SXO13" s="687"/>
      <c r="SXP13" s="687"/>
      <c r="SXQ13" s="687"/>
      <c r="SXR13" s="687"/>
      <c r="SXS13" s="687"/>
      <c r="SXT13" s="687"/>
      <c r="SXU13" s="687"/>
      <c r="SXV13" s="687"/>
      <c r="SXW13" s="687"/>
      <c r="SXX13" s="687"/>
      <c r="SXY13" s="687"/>
      <c r="SXZ13" s="687"/>
      <c r="SYA13" s="687"/>
      <c r="SYB13" s="687"/>
      <c r="SYC13" s="687"/>
      <c r="SYD13" s="687"/>
      <c r="SYE13" s="687"/>
      <c r="SYF13" s="687"/>
      <c r="SYG13" s="687"/>
      <c r="SYH13" s="687"/>
      <c r="SYI13" s="687"/>
      <c r="SYJ13" s="687"/>
      <c r="SYK13" s="687"/>
      <c r="SYL13" s="687"/>
      <c r="SYM13" s="687"/>
      <c r="SYN13" s="687"/>
      <c r="SYO13" s="687"/>
      <c r="SYP13" s="687"/>
      <c r="SYQ13" s="687"/>
      <c r="SYR13" s="687"/>
      <c r="SYS13" s="687"/>
      <c r="SYT13" s="687"/>
      <c r="SYU13" s="687"/>
      <c r="SYV13" s="687"/>
      <c r="SYW13" s="687"/>
      <c r="SYX13" s="687"/>
      <c r="SYY13" s="687"/>
      <c r="SYZ13" s="687"/>
      <c r="SZA13" s="687"/>
      <c r="SZB13" s="687"/>
      <c r="SZC13" s="687"/>
      <c r="SZD13" s="687"/>
      <c r="SZE13" s="687"/>
      <c r="SZF13" s="687"/>
      <c r="SZG13" s="687"/>
      <c r="SZH13" s="687"/>
      <c r="SZI13" s="687"/>
      <c r="SZJ13" s="687"/>
      <c r="SZK13" s="687"/>
      <c r="SZL13" s="687"/>
      <c r="SZM13" s="687"/>
      <c r="SZN13" s="687"/>
      <c r="SZO13" s="687"/>
      <c r="SZP13" s="687"/>
      <c r="SZQ13" s="687"/>
      <c r="SZR13" s="687"/>
      <c r="SZS13" s="687"/>
      <c r="SZT13" s="687"/>
      <c r="SZU13" s="687"/>
      <c r="SZV13" s="687"/>
      <c r="SZW13" s="687"/>
      <c r="SZX13" s="687"/>
      <c r="SZY13" s="687"/>
      <c r="SZZ13" s="687"/>
      <c r="TAA13" s="687"/>
      <c r="TAB13" s="687"/>
      <c r="TAC13" s="687"/>
      <c r="TAD13" s="687"/>
      <c r="TAE13" s="687"/>
      <c r="TAF13" s="687"/>
      <c r="TAG13" s="687"/>
      <c r="TAH13" s="687"/>
      <c r="TAI13" s="687"/>
      <c r="TAJ13" s="687"/>
      <c r="TAK13" s="687"/>
      <c r="TAL13" s="687"/>
      <c r="TAM13" s="687"/>
      <c r="TAN13" s="687"/>
      <c r="TAO13" s="687"/>
      <c r="TAP13" s="687"/>
      <c r="TAQ13" s="687"/>
      <c r="TAR13" s="687"/>
      <c r="TAS13" s="687"/>
      <c r="TAT13" s="687"/>
      <c r="TAU13" s="687"/>
      <c r="TAV13" s="687"/>
      <c r="TAW13" s="687"/>
      <c r="TAX13" s="687"/>
      <c r="TAY13" s="687"/>
      <c r="TAZ13" s="687"/>
      <c r="TBA13" s="687"/>
      <c r="TBB13" s="687"/>
      <c r="TBC13" s="687"/>
      <c r="TBD13" s="687"/>
      <c r="TBE13" s="687"/>
      <c r="TBF13" s="687"/>
      <c r="TBG13" s="687"/>
      <c r="TBH13" s="687"/>
      <c r="TBI13" s="687"/>
      <c r="TBJ13" s="687"/>
      <c r="TBK13" s="687"/>
      <c r="TBL13" s="687"/>
      <c r="TBM13" s="687"/>
      <c r="TBN13" s="687"/>
      <c r="TBO13" s="687"/>
      <c r="TBP13" s="687"/>
      <c r="TBQ13" s="687"/>
      <c r="TBR13" s="687"/>
      <c r="TBS13" s="687"/>
      <c r="TBT13" s="687"/>
      <c r="TBU13" s="687"/>
      <c r="TBV13" s="687"/>
      <c r="TBW13" s="687"/>
      <c r="TBX13" s="687"/>
      <c r="TBY13" s="687"/>
      <c r="TBZ13" s="687"/>
      <c r="TCA13" s="687"/>
      <c r="TCB13" s="687"/>
      <c r="TCC13" s="687"/>
      <c r="TCD13" s="687"/>
      <c r="TCE13" s="687"/>
      <c r="TCF13" s="687"/>
      <c r="TCG13" s="687"/>
      <c r="TCH13" s="687"/>
      <c r="TCI13" s="687"/>
      <c r="TCJ13" s="687"/>
      <c r="TCK13" s="687"/>
      <c r="TCL13" s="687"/>
      <c r="TCM13" s="687"/>
      <c r="TCN13" s="687"/>
      <c r="TCO13" s="687"/>
      <c r="TCP13" s="687"/>
      <c r="TCQ13" s="687"/>
      <c r="TCR13" s="687"/>
      <c r="TCS13" s="687"/>
      <c r="TCT13" s="687"/>
      <c r="TCU13" s="687"/>
      <c r="TCV13" s="687"/>
      <c r="TCW13" s="687"/>
      <c r="TCX13" s="687"/>
      <c r="TCY13" s="687"/>
      <c r="TCZ13" s="687"/>
      <c r="TDA13" s="687"/>
      <c r="TDB13" s="687"/>
      <c r="TDC13" s="687"/>
      <c r="TDD13" s="687"/>
      <c r="TDE13" s="687"/>
      <c r="TDF13" s="687"/>
      <c r="TDG13" s="687"/>
      <c r="TDH13" s="687"/>
      <c r="TDI13" s="687"/>
      <c r="TDJ13" s="687"/>
      <c r="TDK13" s="687"/>
      <c r="TDL13" s="687"/>
      <c r="TDM13" s="687"/>
      <c r="TDN13" s="687"/>
      <c r="TDO13" s="687"/>
      <c r="TDP13" s="687"/>
      <c r="TDQ13" s="687"/>
      <c r="TDR13" s="687"/>
      <c r="TDS13" s="687"/>
      <c r="TDT13" s="687"/>
      <c r="TDU13" s="687"/>
      <c r="TDV13" s="687"/>
      <c r="TDW13" s="687"/>
      <c r="TDX13" s="687"/>
      <c r="TDY13" s="687"/>
      <c r="TDZ13" s="687"/>
      <c r="TEA13" s="687"/>
      <c r="TEB13" s="687"/>
      <c r="TEC13" s="687"/>
      <c r="TED13" s="687"/>
      <c r="TEE13" s="687"/>
      <c r="TEF13" s="687"/>
      <c r="TEG13" s="687"/>
      <c r="TEH13" s="687"/>
      <c r="TEI13" s="687"/>
      <c r="TEJ13" s="687"/>
      <c r="TEK13" s="687"/>
      <c r="TEL13" s="687"/>
      <c r="TEM13" s="687"/>
      <c r="TEN13" s="687"/>
      <c r="TEO13" s="687"/>
      <c r="TEP13" s="687"/>
      <c r="TEQ13" s="687"/>
      <c r="TER13" s="687"/>
      <c r="TES13" s="687"/>
      <c r="TET13" s="687"/>
      <c r="TEU13" s="687"/>
      <c r="TEV13" s="687"/>
      <c r="TEW13" s="687"/>
      <c r="TEX13" s="687"/>
      <c r="TEY13" s="687"/>
      <c r="TEZ13" s="687"/>
      <c r="TFA13" s="687"/>
      <c r="TFB13" s="687"/>
      <c r="TFC13" s="687"/>
      <c r="TFD13" s="687"/>
      <c r="TFE13" s="687"/>
      <c r="TFF13" s="687"/>
      <c r="TFG13" s="687"/>
      <c r="TFH13" s="687"/>
      <c r="TFI13" s="687"/>
      <c r="TFJ13" s="687"/>
      <c r="TFK13" s="687"/>
      <c r="TFL13" s="687"/>
      <c r="TFM13" s="687"/>
      <c r="TFN13" s="687"/>
      <c r="TFO13" s="687"/>
      <c r="TFP13" s="687"/>
      <c r="TFQ13" s="687"/>
      <c r="TFR13" s="687"/>
      <c r="TFS13" s="687"/>
      <c r="TFT13" s="687"/>
      <c r="TFU13" s="687"/>
      <c r="TFV13" s="687"/>
      <c r="TFW13" s="687"/>
      <c r="TFX13" s="687"/>
      <c r="TFY13" s="687"/>
      <c r="TFZ13" s="687"/>
      <c r="TGA13" s="687"/>
      <c r="TGB13" s="687"/>
      <c r="TGC13" s="687"/>
      <c r="TGD13" s="687"/>
      <c r="TGE13" s="687"/>
      <c r="TGF13" s="687"/>
      <c r="TGG13" s="687"/>
      <c r="TGH13" s="687"/>
      <c r="TGI13" s="687"/>
      <c r="TGJ13" s="687"/>
      <c r="TGK13" s="687"/>
      <c r="TGL13" s="687"/>
      <c r="TGM13" s="687"/>
      <c r="TGN13" s="687"/>
      <c r="TGO13" s="687"/>
      <c r="TGP13" s="687"/>
      <c r="TGQ13" s="687"/>
      <c r="TGR13" s="687"/>
      <c r="TGS13" s="687"/>
      <c r="TGT13" s="687"/>
      <c r="TGU13" s="687"/>
      <c r="TGV13" s="687"/>
      <c r="TGW13" s="687"/>
      <c r="TGX13" s="687"/>
      <c r="TGY13" s="687"/>
      <c r="TGZ13" s="687"/>
      <c r="THA13" s="687"/>
      <c r="THB13" s="687"/>
      <c r="THC13" s="687"/>
      <c r="THD13" s="687"/>
      <c r="THE13" s="687"/>
      <c r="THF13" s="687"/>
      <c r="THG13" s="687"/>
      <c r="THH13" s="687"/>
      <c r="THI13" s="687"/>
      <c r="THJ13" s="687"/>
      <c r="THK13" s="687"/>
      <c r="THL13" s="687"/>
      <c r="THM13" s="687"/>
      <c r="THN13" s="687"/>
      <c r="THO13" s="687"/>
      <c r="THP13" s="687"/>
      <c r="THQ13" s="687"/>
      <c r="THR13" s="687"/>
      <c r="THS13" s="687"/>
      <c r="THT13" s="687"/>
      <c r="THU13" s="687"/>
      <c r="THV13" s="687"/>
      <c r="THW13" s="687"/>
      <c r="THX13" s="687"/>
      <c r="THY13" s="687"/>
      <c r="THZ13" s="687"/>
      <c r="TIA13" s="687"/>
      <c r="TIB13" s="687"/>
      <c r="TIC13" s="687"/>
      <c r="TID13" s="687"/>
      <c r="TIE13" s="687"/>
      <c r="TIF13" s="687"/>
      <c r="TIG13" s="687"/>
      <c r="TIH13" s="687"/>
      <c r="TII13" s="687"/>
      <c r="TIJ13" s="687"/>
      <c r="TIK13" s="687"/>
      <c r="TIL13" s="687"/>
      <c r="TIM13" s="687"/>
      <c r="TIN13" s="687"/>
      <c r="TIO13" s="687"/>
      <c r="TIP13" s="687"/>
      <c r="TIQ13" s="687"/>
      <c r="TIR13" s="687"/>
      <c r="TIS13" s="687"/>
      <c r="TIT13" s="687"/>
      <c r="TIU13" s="687"/>
      <c r="TIV13" s="687"/>
      <c r="TIW13" s="687"/>
      <c r="TIX13" s="687"/>
      <c r="TIY13" s="687"/>
      <c r="TIZ13" s="687"/>
      <c r="TJA13" s="687"/>
      <c r="TJB13" s="687"/>
      <c r="TJC13" s="687"/>
      <c r="TJD13" s="687"/>
      <c r="TJE13" s="687"/>
      <c r="TJF13" s="687"/>
      <c r="TJG13" s="687"/>
      <c r="TJH13" s="687"/>
      <c r="TJI13" s="687"/>
      <c r="TJJ13" s="687"/>
      <c r="TJK13" s="687"/>
      <c r="TJL13" s="687"/>
      <c r="TJM13" s="687"/>
      <c r="TJN13" s="687"/>
      <c r="TJO13" s="687"/>
      <c r="TJP13" s="687"/>
      <c r="TJQ13" s="687"/>
      <c r="TJR13" s="687"/>
      <c r="TJS13" s="687"/>
      <c r="TJT13" s="687"/>
      <c r="TJU13" s="687"/>
      <c r="TJV13" s="687"/>
      <c r="TJW13" s="687"/>
      <c r="TJX13" s="687"/>
      <c r="TJY13" s="687"/>
      <c r="TJZ13" s="687"/>
      <c r="TKA13" s="687"/>
      <c r="TKB13" s="687"/>
      <c r="TKC13" s="687"/>
      <c r="TKD13" s="687"/>
      <c r="TKE13" s="687"/>
      <c r="TKF13" s="687"/>
      <c r="TKG13" s="687"/>
      <c r="TKH13" s="687"/>
      <c r="TKI13" s="687"/>
      <c r="TKJ13" s="687"/>
      <c r="TKK13" s="687"/>
      <c r="TKL13" s="687"/>
      <c r="TKM13" s="687"/>
      <c r="TKN13" s="687"/>
      <c r="TKO13" s="687"/>
      <c r="TKP13" s="687"/>
      <c r="TKQ13" s="687"/>
      <c r="TKR13" s="687"/>
      <c r="TKS13" s="687"/>
      <c r="TKT13" s="687"/>
      <c r="TKU13" s="687"/>
      <c r="TKV13" s="687"/>
      <c r="TKW13" s="687"/>
      <c r="TKX13" s="687"/>
      <c r="TKY13" s="687"/>
      <c r="TKZ13" s="687"/>
      <c r="TLA13" s="687"/>
      <c r="TLB13" s="687"/>
      <c r="TLC13" s="687"/>
      <c r="TLD13" s="687"/>
      <c r="TLE13" s="687"/>
      <c r="TLF13" s="687"/>
      <c r="TLG13" s="687"/>
      <c r="TLH13" s="687"/>
      <c r="TLI13" s="687"/>
      <c r="TLJ13" s="687"/>
      <c r="TLK13" s="687"/>
      <c r="TLL13" s="687"/>
      <c r="TLM13" s="687"/>
      <c r="TLN13" s="687"/>
      <c r="TLO13" s="687"/>
      <c r="TLP13" s="687"/>
      <c r="TLQ13" s="687"/>
      <c r="TLR13" s="687"/>
      <c r="TLS13" s="687"/>
      <c r="TLT13" s="687"/>
      <c r="TLU13" s="687"/>
      <c r="TLV13" s="687"/>
      <c r="TLW13" s="687"/>
      <c r="TLX13" s="687"/>
      <c r="TLY13" s="687"/>
      <c r="TLZ13" s="687"/>
      <c r="TMA13" s="687"/>
      <c r="TMB13" s="687"/>
      <c r="TMC13" s="687"/>
      <c r="TMD13" s="687"/>
      <c r="TME13" s="687"/>
      <c r="TMF13" s="687"/>
      <c r="TMG13" s="687"/>
      <c r="TMH13" s="687"/>
      <c r="TMI13" s="687"/>
      <c r="TMJ13" s="687"/>
      <c r="TMK13" s="687"/>
      <c r="TML13" s="687"/>
      <c r="TMM13" s="687"/>
      <c r="TMN13" s="687"/>
      <c r="TMO13" s="687"/>
      <c r="TMP13" s="687"/>
      <c r="TMQ13" s="687"/>
      <c r="TMR13" s="687"/>
      <c r="TMS13" s="687"/>
      <c r="TMT13" s="687"/>
      <c r="TMU13" s="687"/>
      <c r="TMV13" s="687"/>
      <c r="TMW13" s="687"/>
      <c r="TMX13" s="687"/>
      <c r="TMY13" s="687"/>
      <c r="TMZ13" s="687"/>
      <c r="TNA13" s="687"/>
      <c r="TNB13" s="687"/>
      <c r="TNC13" s="687"/>
      <c r="TND13" s="687"/>
      <c r="TNE13" s="687"/>
      <c r="TNF13" s="687"/>
      <c r="TNG13" s="687"/>
      <c r="TNH13" s="687"/>
      <c r="TNI13" s="687"/>
      <c r="TNJ13" s="687"/>
      <c r="TNK13" s="687"/>
      <c r="TNL13" s="687"/>
      <c r="TNM13" s="687"/>
      <c r="TNN13" s="687"/>
      <c r="TNO13" s="687"/>
      <c r="TNP13" s="687"/>
      <c r="TNQ13" s="687"/>
      <c r="TNR13" s="687"/>
      <c r="TNS13" s="687"/>
      <c r="TNT13" s="687"/>
      <c r="TNU13" s="687"/>
      <c r="TNV13" s="687"/>
      <c r="TNW13" s="687"/>
      <c r="TNX13" s="687"/>
      <c r="TNY13" s="687"/>
      <c r="TNZ13" s="687"/>
      <c r="TOA13" s="687"/>
      <c r="TOB13" s="687"/>
      <c r="TOC13" s="687"/>
      <c r="TOD13" s="687"/>
      <c r="TOE13" s="687"/>
      <c r="TOF13" s="687"/>
      <c r="TOG13" s="687"/>
      <c r="TOH13" s="687"/>
      <c r="TOI13" s="687"/>
      <c r="TOJ13" s="687"/>
      <c r="TOK13" s="687"/>
      <c r="TOL13" s="687"/>
      <c r="TOM13" s="687"/>
      <c r="TON13" s="687"/>
      <c r="TOO13" s="687"/>
      <c r="TOP13" s="687"/>
      <c r="TOQ13" s="687"/>
      <c r="TOR13" s="687"/>
      <c r="TOS13" s="687"/>
      <c r="TOT13" s="687"/>
      <c r="TOU13" s="687"/>
      <c r="TOV13" s="687"/>
      <c r="TOW13" s="687"/>
      <c r="TOX13" s="687"/>
      <c r="TOY13" s="687"/>
      <c r="TOZ13" s="687"/>
      <c r="TPA13" s="687"/>
      <c r="TPB13" s="687"/>
      <c r="TPC13" s="687"/>
      <c r="TPD13" s="687"/>
      <c r="TPE13" s="687"/>
      <c r="TPF13" s="687"/>
      <c r="TPG13" s="687"/>
      <c r="TPH13" s="687"/>
      <c r="TPI13" s="687"/>
      <c r="TPJ13" s="687"/>
      <c r="TPK13" s="687"/>
      <c r="TPL13" s="687"/>
      <c r="TPM13" s="687"/>
      <c r="TPN13" s="687"/>
      <c r="TPO13" s="687"/>
      <c r="TPP13" s="687"/>
      <c r="TPQ13" s="687"/>
      <c r="TPR13" s="687"/>
      <c r="TPS13" s="687"/>
      <c r="TPT13" s="687"/>
      <c r="TPU13" s="687"/>
      <c r="TPV13" s="687"/>
      <c r="TPW13" s="687"/>
      <c r="TPX13" s="687"/>
      <c r="TPY13" s="687"/>
      <c r="TPZ13" s="687"/>
      <c r="TQA13" s="687"/>
      <c r="TQB13" s="687"/>
      <c r="TQC13" s="687"/>
      <c r="TQD13" s="687"/>
      <c r="TQE13" s="687"/>
      <c r="TQF13" s="687"/>
      <c r="TQG13" s="687"/>
      <c r="TQH13" s="687"/>
      <c r="TQI13" s="687"/>
      <c r="TQJ13" s="687"/>
      <c r="TQK13" s="687"/>
      <c r="TQL13" s="687"/>
      <c r="TQM13" s="687"/>
      <c r="TQN13" s="687"/>
      <c r="TQO13" s="687"/>
      <c r="TQP13" s="687"/>
      <c r="TQQ13" s="687"/>
      <c r="TQR13" s="687"/>
      <c r="TQS13" s="687"/>
      <c r="TQT13" s="687"/>
      <c r="TQU13" s="687"/>
      <c r="TQV13" s="687"/>
      <c r="TQW13" s="687"/>
      <c r="TQX13" s="687"/>
      <c r="TQY13" s="687"/>
      <c r="TQZ13" s="687"/>
      <c r="TRA13" s="687"/>
      <c r="TRB13" s="687"/>
      <c r="TRC13" s="687"/>
      <c r="TRD13" s="687"/>
      <c r="TRE13" s="687"/>
      <c r="TRF13" s="687"/>
      <c r="TRG13" s="687"/>
      <c r="TRH13" s="687"/>
      <c r="TRI13" s="687"/>
      <c r="TRJ13" s="687"/>
      <c r="TRK13" s="687"/>
      <c r="TRL13" s="687"/>
      <c r="TRM13" s="687"/>
      <c r="TRN13" s="687"/>
      <c r="TRO13" s="687"/>
      <c r="TRP13" s="687"/>
      <c r="TRQ13" s="687"/>
      <c r="TRR13" s="687"/>
      <c r="TRS13" s="687"/>
      <c r="TRT13" s="687"/>
      <c r="TRU13" s="687"/>
      <c r="TRV13" s="687"/>
      <c r="TRW13" s="687"/>
      <c r="TRX13" s="687"/>
      <c r="TRY13" s="687"/>
      <c r="TRZ13" s="687"/>
      <c r="TSA13" s="687"/>
      <c r="TSB13" s="687"/>
      <c r="TSC13" s="687"/>
      <c r="TSD13" s="687"/>
      <c r="TSE13" s="687"/>
      <c r="TSF13" s="687"/>
      <c r="TSG13" s="687"/>
      <c r="TSH13" s="687"/>
      <c r="TSI13" s="687"/>
      <c r="TSJ13" s="687"/>
      <c r="TSK13" s="687"/>
      <c r="TSL13" s="687"/>
      <c r="TSM13" s="687"/>
      <c r="TSN13" s="687"/>
      <c r="TSO13" s="687"/>
      <c r="TSP13" s="687"/>
      <c r="TSQ13" s="687"/>
      <c r="TSR13" s="687"/>
      <c r="TSS13" s="687"/>
      <c r="TST13" s="687"/>
      <c r="TSU13" s="687"/>
      <c r="TSV13" s="687"/>
      <c r="TSW13" s="687"/>
      <c r="TSX13" s="687"/>
      <c r="TSY13" s="687"/>
      <c r="TSZ13" s="687"/>
      <c r="TTA13" s="687"/>
      <c r="TTB13" s="687"/>
      <c r="TTC13" s="687"/>
      <c r="TTD13" s="687"/>
      <c r="TTE13" s="687"/>
      <c r="TTF13" s="687"/>
      <c r="TTG13" s="687"/>
      <c r="TTH13" s="687"/>
      <c r="TTI13" s="687"/>
      <c r="TTJ13" s="687"/>
      <c r="TTK13" s="687"/>
      <c r="TTL13" s="687"/>
      <c r="TTM13" s="687"/>
      <c r="TTN13" s="687"/>
      <c r="TTO13" s="687"/>
      <c r="TTP13" s="687"/>
      <c r="TTQ13" s="687"/>
      <c r="TTR13" s="687"/>
      <c r="TTS13" s="687"/>
      <c r="TTT13" s="687"/>
      <c r="TTU13" s="687"/>
      <c r="TTV13" s="687"/>
      <c r="TTW13" s="687"/>
      <c r="TTX13" s="687"/>
      <c r="TTY13" s="687"/>
      <c r="TTZ13" s="687"/>
      <c r="TUA13" s="687"/>
      <c r="TUB13" s="687"/>
      <c r="TUC13" s="687"/>
      <c r="TUD13" s="687"/>
      <c r="TUE13" s="687"/>
      <c r="TUF13" s="687"/>
      <c r="TUG13" s="687"/>
      <c r="TUH13" s="687"/>
      <c r="TUI13" s="687"/>
      <c r="TUJ13" s="687"/>
      <c r="TUK13" s="687"/>
      <c r="TUL13" s="687"/>
      <c r="TUM13" s="687"/>
      <c r="TUN13" s="687"/>
      <c r="TUO13" s="687"/>
      <c r="TUP13" s="687"/>
      <c r="TUQ13" s="687"/>
      <c r="TUR13" s="687"/>
      <c r="TUS13" s="687"/>
      <c r="TUT13" s="687"/>
      <c r="TUU13" s="687"/>
      <c r="TUV13" s="687"/>
      <c r="TUW13" s="687"/>
      <c r="TUX13" s="687"/>
      <c r="TUY13" s="687"/>
      <c r="TUZ13" s="687"/>
      <c r="TVA13" s="687"/>
      <c r="TVB13" s="687"/>
      <c r="TVC13" s="687"/>
      <c r="TVD13" s="687"/>
      <c r="TVE13" s="687"/>
      <c r="TVF13" s="687"/>
      <c r="TVG13" s="687"/>
      <c r="TVH13" s="687"/>
      <c r="TVI13" s="687"/>
      <c r="TVJ13" s="687"/>
      <c r="TVK13" s="687"/>
      <c r="TVL13" s="687"/>
      <c r="TVM13" s="687"/>
      <c r="TVN13" s="687"/>
      <c r="TVO13" s="687"/>
      <c r="TVP13" s="687"/>
      <c r="TVQ13" s="687"/>
      <c r="TVR13" s="687"/>
      <c r="TVS13" s="687"/>
      <c r="TVT13" s="687"/>
      <c r="TVU13" s="687"/>
      <c r="TVV13" s="687"/>
      <c r="TVW13" s="687"/>
      <c r="TVX13" s="687"/>
      <c r="TVY13" s="687"/>
      <c r="TVZ13" s="687"/>
      <c r="TWA13" s="687"/>
      <c r="TWB13" s="687"/>
      <c r="TWC13" s="687"/>
      <c r="TWD13" s="687"/>
      <c r="TWE13" s="687"/>
      <c r="TWF13" s="687"/>
      <c r="TWG13" s="687"/>
      <c r="TWH13" s="687"/>
      <c r="TWI13" s="687"/>
      <c r="TWJ13" s="687"/>
      <c r="TWK13" s="687"/>
      <c r="TWL13" s="687"/>
      <c r="TWM13" s="687"/>
      <c r="TWN13" s="687"/>
      <c r="TWO13" s="687"/>
      <c r="TWP13" s="687"/>
      <c r="TWQ13" s="687"/>
      <c r="TWR13" s="687"/>
      <c r="TWS13" s="687"/>
      <c r="TWT13" s="687"/>
      <c r="TWU13" s="687"/>
      <c r="TWV13" s="687"/>
      <c r="TWW13" s="687"/>
      <c r="TWX13" s="687"/>
      <c r="TWY13" s="687"/>
      <c r="TWZ13" s="687"/>
      <c r="TXA13" s="687"/>
      <c r="TXB13" s="687"/>
      <c r="TXC13" s="687"/>
      <c r="TXD13" s="687"/>
      <c r="TXE13" s="687"/>
      <c r="TXF13" s="687"/>
      <c r="TXG13" s="687"/>
      <c r="TXH13" s="687"/>
      <c r="TXI13" s="687"/>
      <c r="TXJ13" s="687"/>
      <c r="TXK13" s="687"/>
      <c r="TXL13" s="687"/>
      <c r="TXM13" s="687"/>
      <c r="TXN13" s="687"/>
      <c r="TXO13" s="687"/>
      <c r="TXP13" s="687"/>
      <c r="TXQ13" s="687"/>
      <c r="TXR13" s="687"/>
      <c r="TXS13" s="687"/>
      <c r="TXT13" s="687"/>
      <c r="TXU13" s="687"/>
      <c r="TXV13" s="687"/>
      <c r="TXW13" s="687"/>
      <c r="TXX13" s="687"/>
      <c r="TXY13" s="687"/>
      <c r="TXZ13" s="687"/>
      <c r="TYA13" s="687"/>
      <c r="TYB13" s="687"/>
      <c r="TYC13" s="687"/>
      <c r="TYD13" s="687"/>
      <c r="TYE13" s="687"/>
      <c r="TYF13" s="687"/>
      <c r="TYG13" s="687"/>
      <c r="TYH13" s="687"/>
      <c r="TYI13" s="687"/>
      <c r="TYJ13" s="687"/>
      <c r="TYK13" s="687"/>
      <c r="TYL13" s="687"/>
      <c r="TYM13" s="687"/>
      <c r="TYN13" s="687"/>
      <c r="TYO13" s="687"/>
      <c r="TYP13" s="687"/>
      <c r="TYQ13" s="687"/>
      <c r="TYR13" s="687"/>
      <c r="TYS13" s="687"/>
      <c r="TYT13" s="687"/>
      <c r="TYU13" s="687"/>
      <c r="TYV13" s="687"/>
      <c r="TYW13" s="687"/>
      <c r="TYX13" s="687"/>
      <c r="TYY13" s="687"/>
      <c r="TYZ13" s="687"/>
      <c r="TZA13" s="687"/>
      <c r="TZB13" s="687"/>
      <c r="TZC13" s="687"/>
      <c r="TZD13" s="687"/>
      <c r="TZE13" s="687"/>
      <c r="TZF13" s="687"/>
      <c r="TZG13" s="687"/>
      <c r="TZH13" s="687"/>
      <c r="TZI13" s="687"/>
      <c r="TZJ13" s="687"/>
      <c r="TZK13" s="687"/>
      <c r="TZL13" s="687"/>
      <c r="TZM13" s="687"/>
      <c r="TZN13" s="687"/>
      <c r="TZO13" s="687"/>
      <c r="TZP13" s="687"/>
      <c r="TZQ13" s="687"/>
      <c r="TZR13" s="687"/>
      <c r="TZS13" s="687"/>
      <c r="TZT13" s="687"/>
      <c r="TZU13" s="687"/>
      <c r="TZV13" s="687"/>
      <c r="TZW13" s="687"/>
      <c r="TZX13" s="687"/>
      <c r="TZY13" s="687"/>
      <c r="TZZ13" s="687"/>
      <c r="UAA13" s="687"/>
      <c r="UAB13" s="687"/>
      <c r="UAC13" s="687"/>
      <c r="UAD13" s="687"/>
      <c r="UAE13" s="687"/>
      <c r="UAF13" s="687"/>
      <c r="UAG13" s="687"/>
      <c r="UAH13" s="687"/>
      <c r="UAI13" s="687"/>
      <c r="UAJ13" s="687"/>
      <c r="UAK13" s="687"/>
      <c r="UAL13" s="687"/>
      <c r="UAM13" s="687"/>
      <c r="UAN13" s="687"/>
      <c r="UAO13" s="687"/>
      <c r="UAP13" s="687"/>
      <c r="UAQ13" s="687"/>
      <c r="UAR13" s="687"/>
      <c r="UAS13" s="687"/>
      <c r="UAT13" s="687"/>
      <c r="UAU13" s="687"/>
      <c r="UAV13" s="687"/>
      <c r="UAW13" s="687"/>
      <c r="UAX13" s="687"/>
      <c r="UAY13" s="687"/>
      <c r="UAZ13" s="687"/>
      <c r="UBA13" s="687"/>
      <c r="UBB13" s="687"/>
      <c r="UBC13" s="687"/>
      <c r="UBD13" s="687"/>
      <c r="UBE13" s="687"/>
      <c r="UBF13" s="687"/>
      <c r="UBG13" s="687"/>
      <c r="UBH13" s="687"/>
      <c r="UBI13" s="687"/>
      <c r="UBJ13" s="687"/>
      <c r="UBK13" s="687"/>
      <c r="UBL13" s="687"/>
      <c r="UBM13" s="687"/>
      <c r="UBN13" s="687"/>
      <c r="UBO13" s="687"/>
      <c r="UBP13" s="687"/>
      <c r="UBQ13" s="687"/>
      <c r="UBR13" s="687"/>
      <c r="UBS13" s="687"/>
      <c r="UBT13" s="687"/>
      <c r="UBU13" s="687"/>
      <c r="UBV13" s="687"/>
      <c r="UBW13" s="687"/>
      <c r="UBX13" s="687"/>
      <c r="UBY13" s="687"/>
      <c r="UBZ13" s="687"/>
      <c r="UCA13" s="687"/>
      <c r="UCB13" s="687"/>
      <c r="UCC13" s="687"/>
      <c r="UCD13" s="687"/>
      <c r="UCE13" s="687"/>
      <c r="UCF13" s="687"/>
      <c r="UCG13" s="687"/>
      <c r="UCH13" s="687"/>
      <c r="UCI13" s="687"/>
      <c r="UCJ13" s="687"/>
      <c r="UCK13" s="687"/>
      <c r="UCL13" s="687"/>
      <c r="UCM13" s="687"/>
      <c r="UCN13" s="687"/>
      <c r="UCO13" s="687"/>
      <c r="UCP13" s="687"/>
      <c r="UCQ13" s="687"/>
      <c r="UCR13" s="687"/>
      <c r="UCS13" s="687"/>
      <c r="UCT13" s="687"/>
      <c r="UCU13" s="687"/>
      <c r="UCV13" s="687"/>
      <c r="UCW13" s="687"/>
      <c r="UCX13" s="687"/>
      <c r="UCY13" s="687"/>
      <c r="UCZ13" s="687"/>
      <c r="UDA13" s="687"/>
      <c r="UDB13" s="687"/>
      <c r="UDC13" s="687"/>
      <c r="UDD13" s="687"/>
      <c r="UDE13" s="687"/>
      <c r="UDF13" s="687"/>
      <c r="UDG13" s="687"/>
      <c r="UDH13" s="687"/>
      <c r="UDI13" s="687"/>
      <c r="UDJ13" s="687"/>
      <c r="UDK13" s="687"/>
      <c r="UDL13" s="687"/>
      <c r="UDM13" s="687"/>
      <c r="UDN13" s="687"/>
      <c r="UDO13" s="687"/>
      <c r="UDP13" s="687"/>
      <c r="UDQ13" s="687"/>
      <c r="UDR13" s="687"/>
      <c r="UDS13" s="687"/>
      <c r="UDT13" s="687"/>
      <c r="UDU13" s="687"/>
      <c r="UDV13" s="687"/>
      <c r="UDW13" s="687"/>
      <c r="UDX13" s="687"/>
      <c r="UDY13" s="687"/>
      <c r="UDZ13" s="687"/>
      <c r="UEA13" s="687"/>
      <c r="UEB13" s="687"/>
      <c r="UEC13" s="687"/>
      <c r="UED13" s="687"/>
      <c r="UEE13" s="687"/>
      <c r="UEF13" s="687"/>
      <c r="UEG13" s="687"/>
      <c r="UEH13" s="687"/>
      <c r="UEI13" s="687"/>
      <c r="UEJ13" s="687"/>
      <c r="UEK13" s="687"/>
      <c r="UEL13" s="687"/>
      <c r="UEM13" s="687"/>
      <c r="UEN13" s="687"/>
      <c r="UEO13" s="687"/>
      <c r="UEP13" s="687"/>
      <c r="UEQ13" s="687"/>
      <c r="UER13" s="687"/>
      <c r="UES13" s="687"/>
      <c r="UET13" s="687"/>
      <c r="UEU13" s="687"/>
      <c r="UEV13" s="687"/>
      <c r="UEW13" s="687"/>
      <c r="UEX13" s="687"/>
      <c r="UEY13" s="687"/>
      <c r="UEZ13" s="687"/>
      <c r="UFA13" s="687"/>
      <c r="UFB13" s="687"/>
      <c r="UFC13" s="687"/>
      <c r="UFD13" s="687"/>
      <c r="UFE13" s="687"/>
      <c r="UFF13" s="687"/>
      <c r="UFG13" s="687"/>
      <c r="UFH13" s="687"/>
      <c r="UFI13" s="687"/>
      <c r="UFJ13" s="687"/>
      <c r="UFK13" s="687"/>
      <c r="UFL13" s="687"/>
      <c r="UFM13" s="687"/>
      <c r="UFN13" s="687"/>
      <c r="UFO13" s="687"/>
      <c r="UFP13" s="687"/>
      <c r="UFQ13" s="687"/>
      <c r="UFR13" s="687"/>
      <c r="UFS13" s="687"/>
      <c r="UFT13" s="687"/>
      <c r="UFU13" s="687"/>
      <c r="UFV13" s="687"/>
      <c r="UFW13" s="687"/>
      <c r="UFX13" s="687"/>
      <c r="UFY13" s="687"/>
      <c r="UFZ13" s="687"/>
      <c r="UGA13" s="687"/>
      <c r="UGB13" s="687"/>
      <c r="UGC13" s="687"/>
      <c r="UGD13" s="687"/>
      <c r="UGE13" s="687"/>
      <c r="UGF13" s="687"/>
      <c r="UGG13" s="687"/>
      <c r="UGH13" s="687"/>
      <c r="UGI13" s="687"/>
      <c r="UGJ13" s="687"/>
      <c r="UGK13" s="687"/>
      <c r="UGL13" s="687"/>
      <c r="UGM13" s="687"/>
      <c r="UGN13" s="687"/>
      <c r="UGO13" s="687"/>
      <c r="UGP13" s="687"/>
      <c r="UGQ13" s="687"/>
      <c r="UGR13" s="687"/>
      <c r="UGS13" s="687"/>
      <c r="UGT13" s="687"/>
      <c r="UGU13" s="687"/>
      <c r="UGV13" s="687"/>
      <c r="UGW13" s="687"/>
      <c r="UGX13" s="687"/>
      <c r="UGY13" s="687"/>
      <c r="UGZ13" s="687"/>
      <c r="UHA13" s="687"/>
      <c r="UHB13" s="687"/>
      <c r="UHC13" s="687"/>
      <c r="UHD13" s="687"/>
      <c r="UHE13" s="687"/>
      <c r="UHF13" s="687"/>
      <c r="UHG13" s="687"/>
      <c r="UHH13" s="687"/>
      <c r="UHI13" s="687"/>
      <c r="UHJ13" s="687"/>
      <c r="UHK13" s="687"/>
      <c r="UHL13" s="687"/>
      <c r="UHM13" s="687"/>
      <c r="UHN13" s="687"/>
      <c r="UHO13" s="687"/>
      <c r="UHP13" s="687"/>
      <c r="UHQ13" s="687"/>
      <c r="UHR13" s="687"/>
      <c r="UHS13" s="687"/>
      <c r="UHT13" s="687"/>
      <c r="UHU13" s="687"/>
      <c r="UHV13" s="687"/>
      <c r="UHW13" s="687"/>
      <c r="UHX13" s="687"/>
      <c r="UHY13" s="687"/>
      <c r="UHZ13" s="687"/>
      <c r="UIA13" s="687"/>
      <c r="UIB13" s="687"/>
      <c r="UIC13" s="687"/>
      <c r="UID13" s="687"/>
      <c r="UIE13" s="687"/>
      <c r="UIF13" s="687"/>
      <c r="UIG13" s="687"/>
      <c r="UIH13" s="687"/>
      <c r="UII13" s="687"/>
      <c r="UIJ13" s="687"/>
      <c r="UIK13" s="687"/>
      <c r="UIL13" s="687"/>
      <c r="UIM13" s="687"/>
      <c r="UIN13" s="687"/>
      <c r="UIO13" s="687"/>
      <c r="UIP13" s="687"/>
      <c r="UIQ13" s="687"/>
      <c r="UIR13" s="687"/>
      <c r="UIS13" s="687"/>
      <c r="UIT13" s="687"/>
      <c r="UIU13" s="687"/>
      <c r="UIV13" s="687"/>
      <c r="UIW13" s="687"/>
      <c r="UIX13" s="687"/>
      <c r="UIY13" s="687"/>
      <c r="UIZ13" s="687"/>
      <c r="UJA13" s="687"/>
      <c r="UJB13" s="687"/>
      <c r="UJC13" s="687"/>
      <c r="UJD13" s="687"/>
      <c r="UJE13" s="687"/>
      <c r="UJF13" s="687"/>
      <c r="UJG13" s="687"/>
      <c r="UJH13" s="687"/>
      <c r="UJI13" s="687"/>
      <c r="UJJ13" s="687"/>
      <c r="UJK13" s="687"/>
      <c r="UJL13" s="687"/>
      <c r="UJM13" s="687"/>
      <c r="UJN13" s="687"/>
      <c r="UJO13" s="687"/>
      <c r="UJP13" s="687"/>
      <c r="UJQ13" s="687"/>
      <c r="UJR13" s="687"/>
      <c r="UJS13" s="687"/>
      <c r="UJT13" s="687"/>
      <c r="UJU13" s="687"/>
      <c r="UJV13" s="687"/>
      <c r="UJW13" s="687"/>
      <c r="UJX13" s="687"/>
      <c r="UJY13" s="687"/>
      <c r="UJZ13" s="687"/>
      <c r="UKA13" s="687"/>
      <c r="UKB13" s="687"/>
      <c r="UKC13" s="687"/>
      <c r="UKD13" s="687"/>
      <c r="UKE13" s="687"/>
      <c r="UKF13" s="687"/>
      <c r="UKG13" s="687"/>
      <c r="UKH13" s="687"/>
      <c r="UKI13" s="687"/>
      <c r="UKJ13" s="687"/>
      <c r="UKK13" s="687"/>
      <c r="UKL13" s="687"/>
      <c r="UKM13" s="687"/>
      <c r="UKN13" s="687"/>
      <c r="UKO13" s="687"/>
      <c r="UKP13" s="687"/>
      <c r="UKQ13" s="687"/>
      <c r="UKR13" s="687"/>
      <c r="UKS13" s="687"/>
      <c r="UKT13" s="687"/>
      <c r="UKU13" s="687"/>
      <c r="UKV13" s="687"/>
      <c r="UKW13" s="687"/>
      <c r="UKX13" s="687"/>
      <c r="UKY13" s="687"/>
      <c r="UKZ13" s="687"/>
      <c r="ULA13" s="687"/>
      <c r="ULB13" s="687"/>
      <c r="ULC13" s="687"/>
      <c r="ULD13" s="687"/>
      <c r="ULE13" s="687"/>
      <c r="ULF13" s="687"/>
      <c r="ULG13" s="687"/>
      <c r="ULH13" s="687"/>
      <c r="ULI13" s="687"/>
      <c r="ULJ13" s="687"/>
      <c r="ULK13" s="687"/>
      <c r="ULL13" s="687"/>
      <c r="ULM13" s="687"/>
      <c r="ULN13" s="687"/>
      <c r="ULO13" s="687"/>
      <c r="ULP13" s="687"/>
      <c r="ULQ13" s="687"/>
      <c r="ULR13" s="687"/>
      <c r="ULS13" s="687"/>
      <c r="ULT13" s="687"/>
      <c r="ULU13" s="687"/>
      <c r="ULV13" s="687"/>
      <c r="ULW13" s="687"/>
      <c r="ULX13" s="687"/>
      <c r="ULY13" s="687"/>
      <c r="ULZ13" s="687"/>
      <c r="UMA13" s="687"/>
      <c r="UMB13" s="687"/>
      <c r="UMC13" s="687"/>
      <c r="UMD13" s="687"/>
      <c r="UME13" s="687"/>
      <c r="UMF13" s="687"/>
      <c r="UMG13" s="687"/>
      <c r="UMH13" s="687"/>
      <c r="UMI13" s="687"/>
      <c r="UMJ13" s="687"/>
      <c r="UMK13" s="687"/>
      <c r="UML13" s="687"/>
      <c r="UMM13" s="687"/>
      <c r="UMN13" s="687"/>
      <c r="UMO13" s="687"/>
      <c r="UMP13" s="687"/>
      <c r="UMQ13" s="687"/>
      <c r="UMR13" s="687"/>
      <c r="UMS13" s="687"/>
      <c r="UMT13" s="687"/>
      <c r="UMU13" s="687"/>
      <c r="UMV13" s="687"/>
      <c r="UMW13" s="687"/>
      <c r="UMX13" s="687"/>
      <c r="UMY13" s="687"/>
      <c r="UMZ13" s="687"/>
      <c r="UNA13" s="687"/>
      <c r="UNB13" s="687"/>
      <c r="UNC13" s="687"/>
      <c r="UND13" s="687"/>
      <c r="UNE13" s="687"/>
      <c r="UNF13" s="687"/>
      <c r="UNG13" s="687"/>
      <c r="UNH13" s="687"/>
      <c r="UNI13" s="687"/>
      <c r="UNJ13" s="687"/>
      <c r="UNK13" s="687"/>
      <c r="UNL13" s="687"/>
      <c r="UNM13" s="687"/>
      <c r="UNN13" s="687"/>
      <c r="UNO13" s="687"/>
      <c r="UNP13" s="687"/>
      <c r="UNQ13" s="687"/>
      <c r="UNR13" s="687"/>
      <c r="UNS13" s="687"/>
      <c r="UNT13" s="687"/>
      <c r="UNU13" s="687"/>
      <c r="UNV13" s="687"/>
      <c r="UNW13" s="687"/>
      <c r="UNX13" s="687"/>
      <c r="UNY13" s="687"/>
      <c r="UNZ13" s="687"/>
      <c r="UOA13" s="687"/>
      <c r="UOB13" s="687"/>
      <c r="UOC13" s="687"/>
      <c r="UOD13" s="687"/>
      <c r="UOE13" s="687"/>
      <c r="UOF13" s="687"/>
      <c r="UOG13" s="687"/>
      <c r="UOH13" s="687"/>
      <c r="UOI13" s="687"/>
      <c r="UOJ13" s="687"/>
      <c r="UOK13" s="687"/>
      <c r="UOL13" s="687"/>
      <c r="UOM13" s="687"/>
      <c r="UON13" s="687"/>
      <c r="UOO13" s="687"/>
      <c r="UOP13" s="687"/>
      <c r="UOQ13" s="687"/>
      <c r="UOR13" s="687"/>
      <c r="UOS13" s="687"/>
      <c r="UOT13" s="687"/>
      <c r="UOU13" s="687"/>
      <c r="UOV13" s="687"/>
      <c r="UOW13" s="687"/>
      <c r="UOX13" s="687"/>
      <c r="UOY13" s="687"/>
      <c r="UOZ13" s="687"/>
      <c r="UPA13" s="687"/>
      <c r="UPB13" s="687"/>
      <c r="UPC13" s="687"/>
      <c r="UPD13" s="687"/>
      <c r="UPE13" s="687"/>
      <c r="UPF13" s="687"/>
      <c r="UPG13" s="687"/>
      <c r="UPH13" s="687"/>
      <c r="UPI13" s="687"/>
      <c r="UPJ13" s="687"/>
      <c r="UPK13" s="687"/>
      <c r="UPL13" s="687"/>
      <c r="UPM13" s="687"/>
      <c r="UPN13" s="687"/>
      <c r="UPO13" s="687"/>
      <c r="UPP13" s="687"/>
      <c r="UPQ13" s="687"/>
      <c r="UPR13" s="687"/>
      <c r="UPS13" s="687"/>
      <c r="UPT13" s="687"/>
      <c r="UPU13" s="687"/>
      <c r="UPV13" s="687"/>
      <c r="UPW13" s="687"/>
      <c r="UPX13" s="687"/>
      <c r="UPY13" s="687"/>
      <c r="UPZ13" s="687"/>
      <c r="UQA13" s="687"/>
      <c r="UQB13" s="687"/>
      <c r="UQC13" s="687"/>
      <c r="UQD13" s="687"/>
      <c r="UQE13" s="687"/>
      <c r="UQF13" s="687"/>
      <c r="UQG13" s="687"/>
      <c r="UQH13" s="687"/>
      <c r="UQI13" s="687"/>
      <c r="UQJ13" s="687"/>
      <c r="UQK13" s="687"/>
      <c r="UQL13" s="687"/>
      <c r="UQM13" s="687"/>
      <c r="UQN13" s="687"/>
      <c r="UQO13" s="687"/>
      <c r="UQP13" s="687"/>
      <c r="UQQ13" s="687"/>
      <c r="UQR13" s="687"/>
      <c r="UQS13" s="687"/>
      <c r="UQT13" s="687"/>
      <c r="UQU13" s="687"/>
      <c r="UQV13" s="687"/>
      <c r="UQW13" s="687"/>
      <c r="UQX13" s="687"/>
      <c r="UQY13" s="687"/>
      <c r="UQZ13" s="687"/>
      <c r="URA13" s="687"/>
      <c r="URB13" s="687"/>
      <c r="URC13" s="687"/>
      <c r="URD13" s="687"/>
      <c r="URE13" s="687"/>
      <c r="URF13" s="687"/>
      <c r="URG13" s="687"/>
      <c r="URH13" s="687"/>
      <c r="URI13" s="687"/>
      <c r="URJ13" s="687"/>
      <c r="URK13" s="687"/>
      <c r="URL13" s="687"/>
      <c r="URM13" s="687"/>
      <c r="URN13" s="687"/>
      <c r="URO13" s="687"/>
      <c r="URP13" s="687"/>
      <c r="URQ13" s="687"/>
      <c r="URR13" s="687"/>
      <c r="URS13" s="687"/>
      <c r="URT13" s="687"/>
      <c r="URU13" s="687"/>
      <c r="URV13" s="687"/>
      <c r="URW13" s="687"/>
      <c r="URX13" s="687"/>
      <c r="URY13" s="687"/>
      <c r="URZ13" s="687"/>
      <c r="USA13" s="687"/>
      <c r="USB13" s="687"/>
      <c r="USC13" s="687"/>
      <c r="USD13" s="687"/>
      <c r="USE13" s="687"/>
      <c r="USF13" s="687"/>
      <c r="USG13" s="687"/>
      <c r="USH13" s="687"/>
      <c r="USI13" s="687"/>
      <c r="USJ13" s="687"/>
      <c r="USK13" s="687"/>
      <c r="USL13" s="687"/>
      <c r="USM13" s="687"/>
      <c r="USN13" s="687"/>
      <c r="USO13" s="687"/>
      <c r="USP13" s="687"/>
      <c r="USQ13" s="687"/>
      <c r="USR13" s="687"/>
      <c r="USS13" s="687"/>
      <c r="UST13" s="687"/>
      <c r="USU13" s="687"/>
      <c r="USV13" s="687"/>
      <c r="USW13" s="687"/>
      <c r="USX13" s="687"/>
      <c r="USY13" s="687"/>
      <c r="USZ13" s="687"/>
      <c r="UTA13" s="687"/>
      <c r="UTB13" s="687"/>
      <c r="UTC13" s="687"/>
      <c r="UTD13" s="687"/>
      <c r="UTE13" s="687"/>
      <c r="UTF13" s="687"/>
      <c r="UTG13" s="687"/>
      <c r="UTH13" s="687"/>
      <c r="UTI13" s="687"/>
      <c r="UTJ13" s="687"/>
      <c r="UTK13" s="687"/>
      <c r="UTL13" s="687"/>
      <c r="UTM13" s="687"/>
      <c r="UTN13" s="687"/>
      <c r="UTO13" s="687"/>
      <c r="UTP13" s="687"/>
      <c r="UTQ13" s="687"/>
      <c r="UTR13" s="687"/>
      <c r="UTS13" s="687"/>
      <c r="UTT13" s="687"/>
      <c r="UTU13" s="687"/>
      <c r="UTV13" s="687"/>
      <c r="UTW13" s="687"/>
      <c r="UTX13" s="687"/>
      <c r="UTY13" s="687"/>
      <c r="UTZ13" s="687"/>
      <c r="UUA13" s="687"/>
      <c r="UUB13" s="687"/>
      <c r="UUC13" s="687"/>
      <c r="UUD13" s="687"/>
      <c r="UUE13" s="687"/>
      <c r="UUF13" s="687"/>
      <c r="UUG13" s="687"/>
      <c r="UUH13" s="687"/>
      <c r="UUI13" s="687"/>
      <c r="UUJ13" s="687"/>
      <c r="UUK13" s="687"/>
      <c r="UUL13" s="687"/>
      <c r="UUM13" s="687"/>
      <c r="UUN13" s="687"/>
      <c r="UUO13" s="687"/>
      <c r="UUP13" s="687"/>
      <c r="UUQ13" s="687"/>
      <c r="UUR13" s="687"/>
      <c r="UUS13" s="687"/>
      <c r="UUT13" s="687"/>
      <c r="UUU13" s="687"/>
      <c r="UUV13" s="687"/>
      <c r="UUW13" s="687"/>
      <c r="UUX13" s="687"/>
      <c r="UUY13" s="687"/>
      <c r="UUZ13" s="687"/>
      <c r="UVA13" s="687"/>
      <c r="UVB13" s="687"/>
      <c r="UVC13" s="687"/>
      <c r="UVD13" s="687"/>
      <c r="UVE13" s="687"/>
      <c r="UVF13" s="687"/>
      <c r="UVG13" s="687"/>
      <c r="UVH13" s="687"/>
      <c r="UVI13" s="687"/>
      <c r="UVJ13" s="687"/>
      <c r="UVK13" s="687"/>
      <c r="UVL13" s="687"/>
      <c r="UVM13" s="687"/>
      <c r="UVN13" s="687"/>
      <c r="UVO13" s="687"/>
      <c r="UVP13" s="687"/>
      <c r="UVQ13" s="687"/>
      <c r="UVR13" s="687"/>
      <c r="UVS13" s="687"/>
      <c r="UVT13" s="687"/>
      <c r="UVU13" s="687"/>
      <c r="UVV13" s="687"/>
      <c r="UVW13" s="687"/>
      <c r="UVX13" s="687"/>
      <c r="UVY13" s="687"/>
      <c r="UVZ13" s="687"/>
      <c r="UWA13" s="687"/>
      <c r="UWB13" s="687"/>
      <c r="UWC13" s="687"/>
      <c r="UWD13" s="687"/>
      <c r="UWE13" s="687"/>
      <c r="UWF13" s="687"/>
      <c r="UWG13" s="687"/>
      <c r="UWH13" s="687"/>
      <c r="UWI13" s="687"/>
      <c r="UWJ13" s="687"/>
      <c r="UWK13" s="687"/>
      <c r="UWL13" s="687"/>
      <c r="UWM13" s="687"/>
      <c r="UWN13" s="687"/>
      <c r="UWO13" s="687"/>
      <c r="UWP13" s="687"/>
      <c r="UWQ13" s="687"/>
      <c r="UWR13" s="687"/>
      <c r="UWS13" s="687"/>
      <c r="UWT13" s="687"/>
      <c r="UWU13" s="687"/>
      <c r="UWV13" s="687"/>
      <c r="UWW13" s="687"/>
      <c r="UWX13" s="687"/>
      <c r="UWY13" s="687"/>
      <c r="UWZ13" s="687"/>
      <c r="UXA13" s="687"/>
      <c r="UXB13" s="687"/>
      <c r="UXC13" s="687"/>
      <c r="UXD13" s="687"/>
      <c r="UXE13" s="687"/>
      <c r="UXF13" s="687"/>
      <c r="UXG13" s="687"/>
      <c r="UXH13" s="687"/>
      <c r="UXI13" s="687"/>
      <c r="UXJ13" s="687"/>
      <c r="UXK13" s="687"/>
      <c r="UXL13" s="687"/>
      <c r="UXM13" s="687"/>
      <c r="UXN13" s="687"/>
      <c r="UXO13" s="687"/>
      <c r="UXP13" s="687"/>
      <c r="UXQ13" s="687"/>
      <c r="UXR13" s="687"/>
      <c r="UXS13" s="687"/>
      <c r="UXT13" s="687"/>
      <c r="UXU13" s="687"/>
      <c r="UXV13" s="687"/>
      <c r="UXW13" s="687"/>
      <c r="UXX13" s="687"/>
      <c r="UXY13" s="687"/>
      <c r="UXZ13" s="687"/>
      <c r="UYA13" s="687"/>
      <c r="UYB13" s="687"/>
      <c r="UYC13" s="687"/>
      <c r="UYD13" s="687"/>
      <c r="UYE13" s="687"/>
      <c r="UYF13" s="687"/>
      <c r="UYG13" s="687"/>
      <c r="UYH13" s="687"/>
      <c r="UYI13" s="687"/>
      <c r="UYJ13" s="687"/>
      <c r="UYK13" s="687"/>
      <c r="UYL13" s="687"/>
      <c r="UYM13" s="687"/>
      <c r="UYN13" s="687"/>
      <c r="UYO13" s="687"/>
      <c r="UYP13" s="687"/>
      <c r="UYQ13" s="687"/>
      <c r="UYR13" s="687"/>
      <c r="UYS13" s="687"/>
      <c r="UYT13" s="687"/>
      <c r="UYU13" s="687"/>
      <c r="UYV13" s="687"/>
      <c r="UYW13" s="687"/>
      <c r="UYX13" s="687"/>
      <c r="UYY13" s="687"/>
      <c r="UYZ13" s="687"/>
      <c r="UZA13" s="687"/>
      <c r="UZB13" s="687"/>
      <c r="UZC13" s="687"/>
      <c r="UZD13" s="687"/>
      <c r="UZE13" s="687"/>
      <c r="UZF13" s="687"/>
      <c r="UZG13" s="687"/>
      <c r="UZH13" s="687"/>
      <c r="UZI13" s="687"/>
      <c r="UZJ13" s="687"/>
      <c r="UZK13" s="687"/>
      <c r="UZL13" s="687"/>
      <c r="UZM13" s="687"/>
      <c r="UZN13" s="687"/>
      <c r="UZO13" s="687"/>
      <c r="UZP13" s="687"/>
      <c r="UZQ13" s="687"/>
      <c r="UZR13" s="687"/>
      <c r="UZS13" s="687"/>
      <c r="UZT13" s="687"/>
      <c r="UZU13" s="687"/>
      <c r="UZV13" s="687"/>
      <c r="UZW13" s="687"/>
      <c r="UZX13" s="687"/>
      <c r="UZY13" s="687"/>
      <c r="UZZ13" s="687"/>
      <c r="VAA13" s="687"/>
      <c r="VAB13" s="687"/>
      <c r="VAC13" s="687"/>
      <c r="VAD13" s="687"/>
      <c r="VAE13" s="687"/>
      <c r="VAF13" s="687"/>
      <c r="VAG13" s="687"/>
      <c r="VAH13" s="687"/>
      <c r="VAI13" s="687"/>
      <c r="VAJ13" s="687"/>
      <c r="VAK13" s="687"/>
      <c r="VAL13" s="687"/>
      <c r="VAM13" s="687"/>
      <c r="VAN13" s="687"/>
      <c r="VAO13" s="687"/>
      <c r="VAP13" s="687"/>
      <c r="VAQ13" s="687"/>
      <c r="VAR13" s="687"/>
      <c r="VAS13" s="687"/>
      <c r="VAT13" s="687"/>
      <c r="VAU13" s="687"/>
      <c r="VAV13" s="687"/>
      <c r="VAW13" s="687"/>
      <c r="VAX13" s="687"/>
      <c r="VAY13" s="687"/>
      <c r="VAZ13" s="687"/>
      <c r="VBA13" s="687"/>
      <c r="VBB13" s="687"/>
      <c r="VBC13" s="687"/>
      <c r="VBD13" s="687"/>
      <c r="VBE13" s="687"/>
      <c r="VBF13" s="687"/>
      <c r="VBG13" s="687"/>
      <c r="VBH13" s="687"/>
      <c r="VBI13" s="687"/>
      <c r="VBJ13" s="687"/>
      <c r="VBK13" s="687"/>
      <c r="VBL13" s="687"/>
      <c r="VBM13" s="687"/>
      <c r="VBN13" s="687"/>
      <c r="VBO13" s="687"/>
      <c r="VBP13" s="687"/>
      <c r="VBQ13" s="687"/>
      <c r="VBR13" s="687"/>
      <c r="VBS13" s="687"/>
      <c r="VBT13" s="687"/>
      <c r="VBU13" s="687"/>
      <c r="VBV13" s="687"/>
      <c r="VBW13" s="687"/>
      <c r="VBX13" s="687"/>
      <c r="VBY13" s="687"/>
      <c r="VBZ13" s="687"/>
      <c r="VCA13" s="687"/>
      <c r="VCB13" s="687"/>
      <c r="VCC13" s="687"/>
      <c r="VCD13" s="687"/>
      <c r="VCE13" s="687"/>
      <c r="VCF13" s="687"/>
      <c r="VCG13" s="687"/>
      <c r="VCH13" s="687"/>
      <c r="VCI13" s="687"/>
      <c r="VCJ13" s="687"/>
      <c r="VCK13" s="687"/>
      <c r="VCL13" s="687"/>
      <c r="VCM13" s="687"/>
      <c r="VCN13" s="687"/>
      <c r="VCO13" s="687"/>
      <c r="VCP13" s="687"/>
      <c r="VCQ13" s="687"/>
      <c r="VCR13" s="687"/>
      <c r="VCS13" s="687"/>
      <c r="VCT13" s="687"/>
      <c r="VCU13" s="687"/>
      <c r="VCV13" s="687"/>
      <c r="VCW13" s="687"/>
      <c r="VCX13" s="687"/>
      <c r="VCY13" s="687"/>
      <c r="VCZ13" s="687"/>
      <c r="VDA13" s="687"/>
      <c r="VDB13" s="687"/>
      <c r="VDC13" s="687"/>
      <c r="VDD13" s="687"/>
      <c r="VDE13" s="687"/>
      <c r="VDF13" s="687"/>
      <c r="VDG13" s="687"/>
      <c r="VDH13" s="687"/>
      <c r="VDI13" s="687"/>
      <c r="VDJ13" s="687"/>
      <c r="VDK13" s="687"/>
      <c r="VDL13" s="687"/>
      <c r="VDM13" s="687"/>
      <c r="VDN13" s="687"/>
      <c r="VDO13" s="687"/>
      <c r="VDP13" s="687"/>
      <c r="VDQ13" s="687"/>
      <c r="VDR13" s="687"/>
      <c r="VDS13" s="687"/>
      <c r="VDT13" s="687"/>
      <c r="VDU13" s="687"/>
      <c r="VDV13" s="687"/>
      <c r="VDW13" s="687"/>
      <c r="VDX13" s="687"/>
      <c r="VDY13" s="687"/>
      <c r="VDZ13" s="687"/>
      <c r="VEA13" s="687"/>
      <c r="VEB13" s="687"/>
      <c r="VEC13" s="687"/>
      <c r="VED13" s="687"/>
      <c r="VEE13" s="687"/>
      <c r="VEF13" s="687"/>
      <c r="VEG13" s="687"/>
      <c r="VEH13" s="687"/>
      <c r="VEI13" s="687"/>
      <c r="VEJ13" s="687"/>
      <c r="VEK13" s="687"/>
      <c r="VEL13" s="687"/>
      <c r="VEM13" s="687"/>
      <c r="VEN13" s="687"/>
      <c r="VEO13" s="687"/>
      <c r="VEP13" s="687"/>
      <c r="VEQ13" s="687"/>
      <c r="VER13" s="687"/>
      <c r="VES13" s="687"/>
      <c r="VET13" s="687"/>
      <c r="VEU13" s="687"/>
      <c r="VEV13" s="687"/>
      <c r="VEW13" s="687"/>
      <c r="VEX13" s="687"/>
      <c r="VEY13" s="687"/>
      <c r="VEZ13" s="687"/>
      <c r="VFA13" s="687"/>
      <c r="VFB13" s="687"/>
      <c r="VFC13" s="687"/>
      <c r="VFD13" s="687"/>
      <c r="VFE13" s="687"/>
      <c r="VFF13" s="687"/>
      <c r="VFG13" s="687"/>
      <c r="VFH13" s="687"/>
      <c r="VFI13" s="687"/>
      <c r="VFJ13" s="687"/>
      <c r="VFK13" s="687"/>
      <c r="VFL13" s="687"/>
      <c r="VFM13" s="687"/>
      <c r="VFN13" s="687"/>
      <c r="VFO13" s="687"/>
      <c r="VFP13" s="687"/>
      <c r="VFQ13" s="687"/>
      <c r="VFR13" s="687"/>
      <c r="VFS13" s="687"/>
      <c r="VFT13" s="687"/>
      <c r="VFU13" s="687"/>
      <c r="VFV13" s="687"/>
      <c r="VFW13" s="687"/>
      <c r="VFX13" s="687"/>
      <c r="VFY13" s="687"/>
      <c r="VFZ13" s="687"/>
      <c r="VGA13" s="687"/>
      <c r="VGB13" s="687"/>
      <c r="VGC13" s="687"/>
      <c r="VGD13" s="687"/>
      <c r="VGE13" s="687"/>
      <c r="VGF13" s="687"/>
      <c r="VGG13" s="687"/>
      <c r="VGH13" s="687"/>
      <c r="VGI13" s="687"/>
      <c r="VGJ13" s="687"/>
      <c r="VGK13" s="687"/>
      <c r="VGL13" s="687"/>
      <c r="VGM13" s="687"/>
      <c r="VGN13" s="687"/>
      <c r="VGO13" s="687"/>
      <c r="VGP13" s="687"/>
      <c r="VGQ13" s="687"/>
      <c r="VGR13" s="687"/>
      <c r="VGS13" s="687"/>
      <c r="VGT13" s="687"/>
      <c r="VGU13" s="687"/>
      <c r="VGV13" s="687"/>
      <c r="VGW13" s="687"/>
      <c r="VGX13" s="687"/>
      <c r="VGY13" s="687"/>
      <c r="VGZ13" s="687"/>
      <c r="VHA13" s="687"/>
      <c r="VHB13" s="687"/>
      <c r="VHC13" s="687"/>
      <c r="VHD13" s="687"/>
      <c r="VHE13" s="687"/>
      <c r="VHF13" s="687"/>
      <c r="VHG13" s="687"/>
      <c r="VHH13" s="687"/>
      <c r="VHI13" s="687"/>
      <c r="VHJ13" s="687"/>
      <c r="VHK13" s="687"/>
      <c r="VHL13" s="687"/>
      <c r="VHM13" s="687"/>
      <c r="VHN13" s="687"/>
      <c r="VHO13" s="687"/>
      <c r="VHP13" s="687"/>
      <c r="VHQ13" s="687"/>
      <c r="VHR13" s="687"/>
      <c r="VHS13" s="687"/>
      <c r="VHT13" s="687"/>
      <c r="VHU13" s="687"/>
      <c r="VHV13" s="687"/>
      <c r="VHW13" s="687"/>
      <c r="VHX13" s="687"/>
      <c r="VHY13" s="687"/>
      <c r="VHZ13" s="687"/>
      <c r="VIA13" s="687"/>
      <c r="VIB13" s="687"/>
      <c r="VIC13" s="687"/>
      <c r="VID13" s="687"/>
      <c r="VIE13" s="687"/>
      <c r="VIF13" s="687"/>
      <c r="VIG13" s="687"/>
      <c r="VIH13" s="687"/>
      <c r="VII13" s="687"/>
      <c r="VIJ13" s="687"/>
      <c r="VIK13" s="687"/>
      <c r="VIL13" s="687"/>
      <c r="VIM13" s="687"/>
      <c r="VIN13" s="687"/>
      <c r="VIO13" s="687"/>
      <c r="VIP13" s="687"/>
      <c r="VIQ13" s="687"/>
      <c r="VIR13" s="687"/>
      <c r="VIS13" s="687"/>
      <c r="VIT13" s="687"/>
      <c r="VIU13" s="687"/>
      <c r="VIV13" s="687"/>
      <c r="VIW13" s="687"/>
      <c r="VIX13" s="687"/>
      <c r="VIY13" s="687"/>
      <c r="VIZ13" s="687"/>
      <c r="VJA13" s="687"/>
      <c r="VJB13" s="687"/>
      <c r="VJC13" s="687"/>
      <c r="VJD13" s="687"/>
      <c r="VJE13" s="687"/>
      <c r="VJF13" s="687"/>
      <c r="VJG13" s="687"/>
      <c r="VJH13" s="687"/>
      <c r="VJI13" s="687"/>
      <c r="VJJ13" s="687"/>
      <c r="VJK13" s="687"/>
      <c r="VJL13" s="687"/>
      <c r="VJM13" s="687"/>
      <c r="VJN13" s="687"/>
      <c r="VJO13" s="687"/>
      <c r="VJP13" s="687"/>
      <c r="VJQ13" s="687"/>
      <c r="VJR13" s="687"/>
      <c r="VJS13" s="687"/>
      <c r="VJT13" s="687"/>
      <c r="VJU13" s="687"/>
      <c r="VJV13" s="687"/>
      <c r="VJW13" s="687"/>
      <c r="VJX13" s="687"/>
      <c r="VJY13" s="687"/>
      <c r="VJZ13" s="687"/>
      <c r="VKA13" s="687"/>
      <c r="VKB13" s="687"/>
      <c r="VKC13" s="687"/>
      <c r="VKD13" s="687"/>
      <c r="VKE13" s="687"/>
      <c r="VKF13" s="687"/>
      <c r="VKG13" s="687"/>
      <c r="VKH13" s="687"/>
      <c r="VKI13" s="687"/>
      <c r="VKJ13" s="687"/>
      <c r="VKK13" s="687"/>
      <c r="VKL13" s="687"/>
      <c r="VKM13" s="687"/>
      <c r="VKN13" s="687"/>
      <c r="VKO13" s="687"/>
      <c r="VKP13" s="687"/>
      <c r="VKQ13" s="687"/>
      <c r="VKR13" s="687"/>
      <c r="VKS13" s="687"/>
      <c r="VKT13" s="687"/>
      <c r="VKU13" s="687"/>
      <c r="VKV13" s="687"/>
      <c r="VKW13" s="687"/>
      <c r="VKX13" s="687"/>
      <c r="VKY13" s="687"/>
      <c r="VKZ13" s="687"/>
      <c r="VLA13" s="687"/>
      <c r="VLB13" s="687"/>
      <c r="VLC13" s="687"/>
      <c r="VLD13" s="687"/>
      <c r="VLE13" s="687"/>
      <c r="VLF13" s="687"/>
      <c r="VLG13" s="687"/>
      <c r="VLH13" s="687"/>
      <c r="VLI13" s="687"/>
      <c r="VLJ13" s="687"/>
      <c r="VLK13" s="687"/>
      <c r="VLL13" s="687"/>
      <c r="VLM13" s="687"/>
      <c r="VLN13" s="687"/>
      <c r="VLO13" s="687"/>
      <c r="VLP13" s="687"/>
      <c r="VLQ13" s="687"/>
      <c r="VLR13" s="687"/>
      <c r="VLS13" s="687"/>
      <c r="VLT13" s="687"/>
      <c r="VLU13" s="687"/>
      <c r="VLV13" s="687"/>
      <c r="VLW13" s="687"/>
      <c r="VLX13" s="687"/>
      <c r="VLY13" s="687"/>
      <c r="VLZ13" s="687"/>
      <c r="VMA13" s="687"/>
      <c r="VMB13" s="687"/>
      <c r="VMC13" s="687"/>
      <c r="VMD13" s="687"/>
      <c r="VME13" s="687"/>
      <c r="VMF13" s="687"/>
      <c r="VMG13" s="687"/>
      <c r="VMH13" s="687"/>
      <c r="VMI13" s="687"/>
      <c r="VMJ13" s="687"/>
      <c r="VMK13" s="687"/>
      <c r="VML13" s="687"/>
      <c r="VMM13" s="687"/>
      <c r="VMN13" s="687"/>
      <c r="VMO13" s="687"/>
      <c r="VMP13" s="687"/>
      <c r="VMQ13" s="687"/>
      <c r="VMR13" s="687"/>
      <c r="VMS13" s="687"/>
      <c r="VMT13" s="687"/>
      <c r="VMU13" s="687"/>
      <c r="VMV13" s="687"/>
      <c r="VMW13" s="687"/>
      <c r="VMX13" s="687"/>
      <c r="VMY13" s="687"/>
      <c r="VMZ13" s="687"/>
      <c r="VNA13" s="687"/>
      <c r="VNB13" s="687"/>
      <c r="VNC13" s="687"/>
      <c r="VND13" s="687"/>
      <c r="VNE13" s="687"/>
      <c r="VNF13" s="687"/>
      <c r="VNG13" s="687"/>
      <c r="VNH13" s="687"/>
      <c r="VNI13" s="687"/>
      <c r="VNJ13" s="687"/>
      <c r="VNK13" s="687"/>
      <c r="VNL13" s="687"/>
      <c r="VNM13" s="687"/>
      <c r="VNN13" s="687"/>
      <c r="VNO13" s="687"/>
      <c r="VNP13" s="687"/>
      <c r="VNQ13" s="687"/>
      <c r="VNR13" s="687"/>
      <c r="VNS13" s="687"/>
      <c r="VNT13" s="687"/>
      <c r="VNU13" s="687"/>
      <c r="VNV13" s="687"/>
      <c r="VNW13" s="687"/>
      <c r="VNX13" s="687"/>
      <c r="VNY13" s="687"/>
      <c r="VNZ13" s="687"/>
      <c r="VOA13" s="687"/>
      <c r="VOB13" s="687"/>
      <c r="VOC13" s="687"/>
      <c r="VOD13" s="687"/>
      <c r="VOE13" s="687"/>
      <c r="VOF13" s="687"/>
      <c r="VOG13" s="687"/>
      <c r="VOH13" s="687"/>
      <c r="VOI13" s="687"/>
      <c r="VOJ13" s="687"/>
      <c r="VOK13" s="687"/>
      <c r="VOL13" s="687"/>
      <c r="VOM13" s="687"/>
      <c r="VON13" s="687"/>
      <c r="VOO13" s="687"/>
      <c r="VOP13" s="687"/>
      <c r="VOQ13" s="687"/>
      <c r="VOR13" s="687"/>
      <c r="VOS13" s="687"/>
      <c r="VOT13" s="687"/>
      <c r="VOU13" s="687"/>
      <c r="VOV13" s="687"/>
      <c r="VOW13" s="687"/>
      <c r="VOX13" s="687"/>
      <c r="VOY13" s="687"/>
      <c r="VOZ13" s="687"/>
      <c r="VPA13" s="687"/>
      <c r="VPB13" s="687"/>
      <c r="VPC13" s="687"/>
      <c r="VPD13" s="687"/>
      <c r="VPE13" s="687"/>
      <c r="VPF13" s="687"/>
      <c r="VPG13" s="687"/>
      <c r="VPH13" s="687"/>
      <c r="VPI13" s="687"/>
      <c r="VPJ13" s="687"/>
      <c r="VPK13" s="687"/>
      <c r="VPL13" s="687"/>
      <c r="VPM13" s="687"/>
      <c r="VPN13" s="687"/>
      <c r="VPO13" s="687"/>
      <c r="VPP13" s="687"/>
      <c r="VPQ13" s="687"/>
      <c r="VPR13" s="687"/>
      <c r="VPS13" s="687"/>
      <c r="VPT13" s="687"/>
      <c r="VPU13" s="687"/>
      <c r="VPV13" s="687"/>
      <c r="VPW13" s="687"/>
      <c r="VPX13" s="687"/>
      <c r="VPY13" s="687"/>
      <c r="VPZ13" s="687"/>
      <c r="VQA13" s="687"/>
      <c r="VQB13" s="687"/>
      <c r="VQC13" s="687"/>
      <c r="VQD13" s="687"/>
      <c r="VQE13" s="687"/>
      <c r="VQF13" s="687"/>
      <c r="VQG13" s="687"/>
      <c r="VQH13" s="687"/>
      <c r="VQI13" s="687"/>
      <c r="VQJ13" s="687"/>
      <c r="VQK13" s="687"/>
      <c r="VQL13" s="687"/>
      <c r="VQM13" s="687"/>
      <c r="VQN13" s="687"/>
      <c r="VQO13" s="687"/>
      <c r="VQP13" s="687"/>
      <c r="VQQ13" s="687"/>
      <c r="VQR13" s="687"/>
      <c r="VQS13" s="687"/>
      <c r="VQT13" s="687"/>
      <c r="VQU13" s="687"/>
      <c r="VQV13" s="687"/>
      <c r="VQW13" s="687"/>
      <c r="VQX13" s="687"/>
      <c r="VQY13" s="687"/>
      <c r="VQZ13" s="687"/>
      <c r="VRA13" s="687"/>
      <c r="VRB13" s="687"/>
      <c r="VRC13" s="687"/>
      <c r="VRD13" s="687"/>
      <c r="VRE13" s="687"/>
      <c r="VRF13" s="687"/>
      <c r="VRG13" s="687"/>
      <c r="VRH13" s="687"/>
      <c r="VRI13" s="687"/>
      <c r="VRJ13" s="687"/>
      <c r="VRK13" s="687"/>
      <c r="VRL13" s="687"/>
      <c r="VRM13" s="687"/>
      <c r="VRN13" s="687"/>
      <c r="VRO13" s="687"/>
      <c r="VRP13" s="687"/>
      <c r="VRQ13" s="687"/>
      <c r="VRR13" s="687"/>
      <c r="VRS13" s="687"/>
      <c r="VRT13" s="687"/>
      <c r="VRU13" s="687"/>
      <c r="VRV13" s="687"/>
      <c r="VRW13" s="687"/>
      <c r="VRX13" s="687"/>
      <c r="VRY13" s="687"/>
      <c r="VRZ13" s="687"/>
      <c r="VSA13" s="687"/>
      <c r="VSB13" s="687"/>
      <c r="VSC13" s="687"/>
      <c r="VSD13" s="687"/>
      <c r="VSE13" s="687"/>
      <c r="VSF13" s="687"/>
      <c r="VSG13" s="687"/>
      <c r="VSH13" s="687"/>
      <c r="VSI13" s="687"/>
      <c r="VSJ13" s="687"/>
      <c r="VSK13" s="687"/>
      <c r="VSL13" s="687"/>
      <c r="VSM13" s="687"/>
      <c r="VSN13" s="687"/>
      <c r="VSO13" s="687"/>
      <c r="VSP13" s="687"/>
      <c r="VSQ13" s="687"/>
      <c r="VSR13" s="687"/>
      <c r="VSS13" s="687"/>
      <c r="VST13" s="687"/>
      <c r="VSU13" s="687"/>
      <c r="VSV13" s="687"/>
      <c r="VSW13" s="687"/>
      <c r="VSX13" s="687"/>
      <c r="VSY13" s="687"/>
      <c r="VSZ13" s="687"/>
      <c r="VTA13" s="687"/>
      <c r="VTB13" s="687"/>
      <c r="VTC13" s="687"/>
      <c r="VTD13" s="687"/>
      <c r="VTE13" s="687"/>
      <c r="VTF13" s="687"/>
      <c r="VTG13" s="687"/>
      <c r="VTH13" s="687"/>
      <c r="VTI13" s="687"/>
      <c r="VTJ13" s="687"/>
      <c r="VTK13" s="687"/>
      <c r="VTL13" s="687"/>
      <c r="VTM13" s="687"/>
      <c r="VTN13" s="687"/>
      <c r="VTO13" s="687"/>
      <c r="VTP13" s="687"/>
      <c r="VTQ13" s="687"/>
      <c r="VTR13" s="687"/>
      <c r="VTS13" s="687"/>
      <c r="VTT13" s="687"/>
      <c r="VTU13" s="687"/>
      <c r="VTV13" s="687"/>
      <c r="VTW13" s="687"/>
      <c r="VTX13" s="687"/>
      <c r="VTY13" s="687"/>
      <c r="VTZ13" s="687"/>
      <c r="VUA13" s="687"/>
      <c r="VUB13" s="687"/>
      <c r="VUC13" s="687"/>
      <c r="VUD13" s="687"/>
      <c r="VUE13" s="687"/>
      <c r="VUF13" s="687"/>
      <c r="VUG13" s="687"/>
      <c r="VUH13" s="687"/>
      <c r="VUI13" s="687"/>
      <c r="VUJ13" s="687"/>
      <c r="VUK13" s="687"/>
      <c r="VUL13" s="687"/>
      <c r="VUM13" s="687"/>
      <c r="VUN13" s="687"/>
      <c r="VUO13" s="687"/>
      <c r="VUP13" s="687"/>
      <c r="VUQ13" s="687"/>
      <c r="VUR13" s="687"/>
      <c r="VUS13" s="687"/>
      <c r="VUT13" s="687"/>
      <c r="VUU13" s="687"/>
      <c r="VUV13" s="687"/>
      <c r="VUW13" s="687"/>
      <c r="VUX13" s="687"/>
      <c r="VUY13" s="687"/>
      <c r="VUZ13" s="687"/>
      <c r="VVA13" s="687"/>
      <c r="VVB13" s="687"/>
      <c r="VVC13" s="687"/>
      <c r="VVD13" s="687"/>
      <c r="VVE13" s="687"/>
      <c r="VVF13" s="687"/>
      <c r="VVG13" s="687"/>
      <c r="VVH13" s="687"/>
      <c r="VVI13" s="687"/>
      <c r="VVJ13" s="687"/>
      <c r="VVK13" s="687"/>
      <c r="VVL13" s="687"/>
      <c r="VVM13" s="687"/>
      <c r="VVN13" s="687"/>
      <c r="VVO13" s="687"/>
      <c r="VVP13" s="687"/>
      <c r="VVQ13" s="687"/>
      <c r="VVR13" s="687"/>
      <c r="VVS13" s="687"/>
      <c r="VVT13" s="687"/>
      <c r="VVU13" s="687"/>
      <c r="VVV13" s="687"/>
      <c r="VVW13" s="687"/>
      <c r="VVX13" s="687"/>
      <c r="VVY13" s="687"/>
      <c r="VVZ13" s="687"/>
      <c r="VWA13" s="687"/>
      <c r="VWB13" s="687"/>
      <c r="VWC13" s="687"/>
      <c r="VWD13" s="687"/>
      <c r="VWE13" s="687"/>
      <c r="VWF13" s="687"/>
      <c r="VWG13" s="687"/>
      <c r="VWH13" s="687"/>
      <c r="VWI13" s="687"/>
      <c r="VWJ13" s="687"/>
      <c r="VWK13" s="687"/>
      <c r="VWL13" s="687"/>
      <c r="VWM13" s="687"/>
      <c r="VWN13" s="687"/>
      <c r="VWO13" s="687"/>
      <c r="VWP13" s="687"/>
      <c r="VWQ13" s="687"/>
      <c r="VWR13" s="687"/>
      <c r="VWS13" s="687"/>
      <c r="VWT13" s="687"/>
      <c r="VWU13" s="687"/>
      <c r="VWV13" s="687"/>
      <c r="VWW13" s="687"/>
      <c r="VWX13" s="687"/>
      <c r="VWY13" s="687"/>
      <c r="VWZ13" s="687"/>
      <c r="VXA13" s="687"/>
      <c r="VXB13" s="687"/>
      <c r="VXC13" s="687"/>
      <c r="VXD13" s="687"/>
      <c r="VXE13" s="687"/>
      <c r="VXF13" s="687"/>
      <c r="VXG13" s="687"/>
      <c r="VXH13" s="687"/>
      <c r="VXI13" s="687"/>
      <c r="VXJ13" s="687"/>
      <c r="VXK13" s="687"/>
      <c r="VXL13" s="687"/>
      <c r="VXM13" s="687"/>
      <c r="VXN13" s="687"/>
      <c r="VXO13" s="687"/>
      <c r="VXP13" s="687"/>
      <c r="VXQ13" s="687"/>
      <c r="VXR13" s="687"/>
      <c r="VXS13" s="687"/>
      <c r="VXT13" s="687"/>
      <c r="VXU13" s="687"/>
      <c r="VXV13" s="687"/>
      <c r="VXW13" s="687"/>
      <c r="VXX13" s="687"/>
      <c r="VXY13" s="687"/>
      <c r="VXZ13" s="687"/>
      <c r="VYA13" s="687"/>
      <c r="VYB13" s="687"/>
      <c r="VYC13" s="687"/>
      <c r="VYD13" s="687"/>
      <c r="VYE13" s="687"/>
      <c r="VYF13" s="687"/>
      <c r="VYG13" s="687"/>
      <c r="VYH13" s="687"/>
      <c r="VYI13" s="687"/>
      <c r="VYJ13" s="687"/>
      <c r="VYK13" s="687"/>
      <c r="VYL13" s="687"/>
      <c r="VYM13" s="687"/>
      <c r="VYN13" s="687"/>
      <c r="VYO13" s="687"/>
      <c r="VYP13" s="687"/>
      <c r="VYQ13" s="687"/>
      <c r="VYR13" s="687"/>
      <c r="VYS13" s="687"/>
      <c r="VYT13" s="687"/>
      <c r="VYU13" s="687"/>
      <c r="VYV13" s="687"/>
      <c r="VYW13" s="687"/>
      <c r="VYX13" s="687"/>
      <c r="VYY13" s="687"/>
      <c r="VYZ13" s="687"/>
      <c r="VZA13" s="687"/>
      <c r="VZB13" s="687"/>
      <c r="VZC13" s="687"/>
      <c r="VZD13" s="687"/>
      <c r="VZE13" s="687"/>
      <c r="VZF13" s="687"/>
      <c r="VZG13" s="687"/>
      <c r="VZH13" s="687"/>
      <c r="VZI13" s="687"/>
      <c r="VZJ13" s="687"/>
      <c r="VZK13" s="687"/>
      <c r="VZL13" s="687"/>
      <c r="VZM13" s="687"/>
      <c r="VZN13" s="687"/>
      <c r="VZO13" s="687"/>
      <c r="VZP13" s="687"/>
      <c r="VZQ13" s="687"/>
      <c r="VZR13" s="687"/>
      <c r="VZS13" s="687"/>
      <c r="VZT13" s="687"/>
      <c r="VZU13" s="687"/>
      <c r="VZV13" s="687"/>
      <c r="VZW13" s="687"/>
      <c r="VZX13" s="687"/>
      <c r="VZY13" s="687"/>
      <c r="VZZ13" s="687"/>
      <c r="WAA13" s="687"/>
      <c r="WAB13" s="687"/>
      <c r="WAC13" s="687"/>
      <c r="WAD13" s="687"/>
      <c r="WAE13" s="687"/>
      <c r="WAF13" s="687"/>
      <c r="WAG13" s="687"/>
      <c r="WAH13" s="687"/>
      <c r="WAI13" s="687"/>
      <c r="WAJ13" s="687"/>
      <c r="WAK13" s="687"/>
      <c r="WAL13" s="687"/>
      <c r="WAM13" s="687"/>
      <c r="WAN13" s="687"/>
      <c r="WAO13" s="687"/>
      <c r="WAP13" s="687"/>
      <c r="WAQ13" s="687"/>
      <c r="WAR13" s="687"/>
      <c r="WAS13" s="687"/>
      <c r="WAT13" s="687"/>
      <c r="WAU13" s="687"/>
      <c r="WAV13" s="687"/>
      <c r="WAW13" s="687"/>
      <c r="WAX13" s="687"/>
      <c r="WAY13" s="687"/>
      <c r="WAZ13" s="687"/>
      <c r="WBA13" s="687"/>
      <c r="WBB13" s="687"/>
      <c r="WBC13" s="687"/>
      <c r="WBD13" s="687"/>
      <c r="WBE13" s="687"/>
      <c r="WBF13" s="687"/>
      <c r="WBG13" s="687"/>
      <c r="WBH13" s="687"/>
      <c r="WBI13" s="687"/>
      <c r="WBJ13" s="687"/>
      <c r="WBK13" s="687"/>
      <c r="WBL13" s="687"/>
      <c r="WBM13" s="687"/>
      <c r="WBN13" s="687"/>
      <c r="WBO13" s="687"/>
      <c r="WBP13" s="687"/>
      <c r="WBQ13" s="687"/>
      <c r="WBR13" s="687"/>
      <c r="WBS13" s="687"/>
      <c r="WBT13" s="687"/>
      <c r="WBU13" s="687"/>
      <c r="WBV13" s="687"/>
      <c r="WBW13" s="687"/>
      <c r="WBX13" s="687"/>
      <c r="WBY13" s="687"/>
      <c r="WBZ13" s="687"/>
      <c r="WCA13" s="687"/>
      <c r="WCB13" s="687"/>
      <c r="WCC13" s="687"/>
      <c r="WCD13" s="687"/>
      <c r="WCE13" s="687"/>
      <c r="WCF13" s="687"/>
      <c r="WCG13" s="687"/>
      <c r="WCH13" s="687"/>
      <c r="WCI13" s="687"/>
      <c r="WCJ13" s="687"/>
      <c r="WCK13" s="687"/>
      <c r="WCL13" s="687"/>
      <c r="WCM13" s="687"/>
      <c r="WCN13" s="687"/>
      <c r="WCO13" s="687"/>
      <c r="WCP13" s="687"/>
      <c r="WCQ13" s="687"/>
      <c r="WCR13" s="687"/>
      <c r="WCS13" s="687"/>
      <c r="WCT13" s="687"/>
      <c r="WCU13" s="687"/>
      <c r="WCV13" s="687"/>
      <c r="WCW13" s="687"/>
      <c r="WCX13" s="687"/>
      <c r="WCY13" s="687"/>
      <c r="WCZ13" s="687"/>
      <c r="WDA13" s="687"/>
      <c r="WDB13" s="687"/>
      <c r="WDC13" s="687"/>
      <c r="WDD13" s="687"/>
      <c r="WDE13" s="687"/>
      <c r="WDF13" s="687"/>
      <c r="WDG13" s="687"/>
      <c r="WDH13" s="687"/>
      <c r="WDI13" s="687"/>
      <c r="WDJ13" s="687"/>
      <c r="WDK13" s="687"/>
      <c r="WDL13" s="687"/>
      <c r="WDM13" s="687"/>
      <c r="WDN13" s="687"/>
      <c r="WDO13" s="687"/>
      <c r="WDP13" s="687"/>
      <c r="WDQ13" s="687"/>
      <c r="WDR13" s="687"/>
      <c r="WDS13" s="687"/>
      <c r="WDT13" s="687"/>
      <c r="WDU13" s="687"/>
      <c r="WDV13" s="687"/>
      <c r="WDW13" s="687"/>
      <c r="WDX13" s="687"/>
      <c r="WDY13" s="687"/>
      <c r="WDZ13" s="687"/>
      <c r="WEA13" s="687"/>
      <c r="WEB13" s="687"/>
      <c r="WEC13" s="687"/>
      <c r="WED13" s="687"/>
      <c r="WEE13" s="687"/>
      <c r="WEF13" s="687"/>
      <c r="WEG13" s="687"/>
      <c r="WEH13" s="687"/>
      <c r="WEI13" s="687"/>
      <c r="WEJ13" s="687"/>
      <c r="WEK13" s="687"/>
      <c r="WEL13" s="687"/>
      <c r="WEM13" s="687"/>
      <c r="WEN13" s="687"/>
      <c r="WEO13" s="687"/>
      <c r="WEP13" s="687"/>
      <c r="WEQ13" s="687"/>
      <c r="WER13" s="687"/>
      <c r="WES13" s="687"/>
      <c r="WET13" s="687"/>
      <c r="WEU13" s="687"/>
      <c r="WEV13" s="687"/>
      <c r="WEW13" s="687"/>
      <c r="WEX13" s="687"/>
      <c r="WEY13" s="687"/>
      <c r="WEZ13" s="687"/>
      <c r="WFA13" s="687"/>
      <c r="WFB13" s="687"/>
      <c r="WFC13" s="687"/>
      <c r="WFD13" s="687"/>
      <c r="WFE13" s="687"/>
      <c r="WFF13" s="687"/>
      <c r="WFG13" s="687"/>
      <c r="WFH13" s="687"/>
      <c r="WFI13" s="687"/>
      <c r="WFJ13" s="687"/>
      <c r="WFK13" s="687"/>
      <c r="WFL13" s="687"/>
      <c r="WFM13" s="687"/>
      <c r="WFN13" s="687"/>
      <c r="WFO13" s="687"/>
      <c r="WFP13" s="687"/>
      <c r="WFQ13" s="687"/>
      <c r="WFR13" s="687"/>
      <c r="WFS13" s="687"/>
      <c r="WFT13" s="687"/>
      <c r="WFU13" s="687"/>
      <c r="WFV13" s="687"/>
      <c r="WFW13" s="687"/>
      <c r="WFX13" s="687"/>
      <c r="WFY13" s="687"/>
      <c r="WFZ13" s="687"/>
      <c r="WGA13" s="687"/>
      <c r="WGB13" s="687"/>
      <c r="WGC13" s="687"/>
      <c r="WGD13" s="687"/>
      <c r="WGE13" s="687"/>
      <c r="WGF13" s="687"/>
      <c r="WGG13" s="687"/>
      <c r="WGH13" s="687"/>
      <c r="WGI13" s="687"/>
      <c r="WGJ13" s="687"/>
      <c r="WGK13" s="687"/>
      <c r="WGL13" s="687"/>
      <c r="WGM13" s="687"/>
      <c r="WGN13" s="687"/>
      <c r="WGO13" s="687"/>
      <c r="WGP13" s="687"/>
      <c r="WGQ13" s="687"/>
      <c r="WGR13" s="687"/>
      <c r="WGS13" s="687"/>
      <c r="WGT13" s="687"/>
      <c r="WGU13" s="687"/>
      <c r="WGV13" s="687"/>
      <c r="WGW13" s="687"/>
      <c r="WGX13" s="687"/>
      <c r="WGY13" s="687"/>
      <c r="WGZ13" s="687"/>
      <c r="WHA13" s="687"/>
      <c r="WHB13" s="687"/>
      <c r="WHC13" s="687"/>
      <c r="WHD13" s="687"/>
      <c r="WHE13" s="687"/>
      <c r="WHF13" s="687"/>
      <c r="WHG13" s="687"/>
      <c r="WHH13" s="687"/>
      <c r="WHI13" s="687"/>
      <c r="WHJ13" s="687"/>
      <c r="WHK13" s="687"/>
      <c r="WHL13" s="687"/>
      <c r="WHM13" s="687"/>
      <c r="WHN13" s="687"/>
      <c r="WHO13" s="687"/>
      <c r="WHP13" s="687"/>
      <c r="WHQ13" s="687"/>
      <c r="WHR13" s="687"/>
      <c r="WHS13" s="687"/>
      <c r="WHT13" s="687"/>
      <c r="WHU13" s="687"/>
      <c r="WHV13" s="687"/>
      <c r="WHW13" s="687"/>
      <c r="WHX13" s="687"/>
      <c r="WHY13" s="687"/>
      <c r="WHZ13" s="687"/>
      <c r="WIA13" s="687"/>
      <c r="WIB13" s="687"/>
      <c r="WIC13" s="687"/>
      <c r="WID13" s="687"/>
      <c r="WIE13" s="687"/>
      <c r="WIF13" s="687"/>
      <c r="WIG13" s="687"/>
      <c r="WIH13" s="687"/>
      <c r="WII13" s="687"/>
      <c r="WIJ13" s="687"/>
      <c r="WIK13" s="687"/>
      <c r="WIL13" s="687"/>
      <c r="WIM13" s="687"/>
      <c r="WIN13" s="687"/>
      <c r="WIO13" s="687"/>
      <c r="WIP13" s="687"/>
      <c r="WIQ13" s="687"/>
      <c r="WIR13" s="687"/>
      <c r="WIS13" s="687"/>
      <c r="WIT13" s="687"/>
      <c r="WIU13" s="687"/>
      <c r="WIV13" s="687"/>
      <c r="WIW13" s="687"/>
      <c r="WIX13" s="687"/>
      <c r="WIY13" s="687"/>
      <c r="WIZ13" s="687"/>
      <c r="WJA13" s="687"/>
      <c r="WJB13" s="687"/>
      <c r="WJC13" s="687"/>
      <c r="WJD13" s="687"/>
      <c r="WJE13" s="687"/>
      <c r="WJF13" s="687"/>
      <c r="WJG13" s="687"/>
      <c r="WJH13" s="687"/>
      <c r="WJI13" s="687"/>
      <c r="WJJ13" s="687"/>
      <c r="WJK13" s="687"/>
      <c r="WJL13" s="687"/>
      <c r="WJM13" s="687"/>
      <c r="WJN13" s="687"/>
      <c r="WJO13" s="687"/>
      <c r="WJP13" s="687"/>
      <c r="WJQ13" s="687"/>
      <c r="WJR13" s="687"/>
      <c r="WJS13" s="687"/>
      <c r="WJT13" s="687"/>
      <c r="WJU13" s="687"/>
      <c r="WJV13" s="687"/>
      <c r="WJW13" s="687"/>
      <c r="WJX13" s="687"/>
      <c r="WJY13" s="687"/>
      <c r="WJZ13" s="687"/>
      <c r="WKA13" s="687"/>
      <c r="WKB13" s="687"/>
      <c r="WKC13" s="687"/>
      <c r="WKD13" s="687"/>
      <c r="WKE13" s="687"/>
      <c r="WKF13" s="687"/>
      <c r="WKG13" s="687"/>
      <c r="WKH13" s="687"/>
      <c r="WKI13" s="687"/>
      <c r="WKJ13" s="687"/>
      <c r="WKK13" s="687"/>
      <c r="WKL13" s="687"/>
      <c r="WKM13" s="687"/>
      <c r="WKN13" s="687"/>
      <c r="WKO13" s="687"/>
      <c r="WKP13" s="687"/>
      <c r="WKQ13" s="687"/>
      <c r="WKR13" s="687"/>
      <c r="WKS13" s="687"/>
      <c r="WKT13" s="687"/>
      <c r="WKU13" s="687"/>
      <c r="WKV13" s="687"/>
      <c r="WKW13" s="687"/>
      <c r="WKX13" s="687"/>
      <c r="WKY13" s="687"/>
      <c r="WKZ13" s="687"/>
      <c r="WLA13" s="687"/>
      <c r="WLB13" s="687"/>
      <c r="WLC13" s="687"/>
      <c r="WLD13" s="687"/>
      <c r="WLE13" s="687"/>
      <c r="WLF13" s="687"/>
      <c r="WLG13" s="687"/>
      <c r="WLH13" s="687"/>
      <c r="WLI13" s="687"/>
      <c r="WLJ13" s="687"/>
      <c r="WLK13" s="687"/>
      <c r="WLL13" s="687"/>
      <c r="WLM13" s="687"/>
      <c r="WLN13" s="687"/>
      <c r="WLO13" s="687"/>
      <c r="WLP13" s="687"/>
      <c r="WLQ13" s="687"/>
      <c r="WLR13" s="687"/>
      <c r="WLS13" s="687"/>
      <c r="WLT13" s="687"/>
      <c r="WLU13" s="687"/>
      <c r="WLV13" s="687"/>
      <c r="WLW13" s="687"/>
      <c r="WLX13" s="687"/>
      <c r="WLY13" s="687"/>
      <c r="WLZ13" s="687"/>
      <c r="WMA13" s="687"/>
      <c r="WMB13" s="687"/>
      <c r="WMC13" s="687"/>
      <c r="WMD13" s="687"/>
      <c r="WME13" s="687"/>
      <c r="WMF13" s="687"/>
      <c r="WMG13" s="687"/>
      <c r="WMH13" s="687"/>
      <c r="WMI13" s="687"/>
      <c r="WMJ13" s="687"/>
      <c r="WMK13" s="687"/>
      <c r="WML13" s="687"/>
      <c r="WMM13" s="687"/>
      <c r="WMN13" s="687"/>
      <c r="WMO13" s="687"/>
      <c r="WMP13" s="687"/>
      <c r="WMQ13" s="687"/>
      <c r="WMR13" s="687"/>
      <c r="WMS13" s="687"/>
      <c r="WMT13" s="687"/>
      <c r="WMU13" s="687"/>
      <c r="WMV13" s="687"/>
      <c r="WMW13" s="687"/>
      <c r="WMX13" s="687"/>
      <c r="WMY13" s="687"/>
      <c r="WMZ13" s="687"/>
      <c r="WNA13" s="687"/>
      <c r="WNB13" s="687"/>
      <c r="WNC13" s="687"/>
      <c r="WND13" s="687"/>
      <c r="WNE13" s="687"/>
      <c r="WNF13" s="687"/>
      <c r="WNG13" s="687"/>
      <c r="WNH13" s="687"/>
      <c r="WNI13" s="687"/>
      <c r="WNJ13" s="687"/>
      <c r="WNK13" s="687"/>
      <c r="WNL13" s="687"/>
      <c r="WNM13" s="687"/>
      <c r="WNN13" s="687"/>
      <c r="WNO13" s="687"/>
      <c r="WNP13" s="687"/>
      <c r="WNQ13" s="687"/>
      <c r="WNR13" s="687"/>
      <c r="WNS13" s="687"/>
      <c r="WNT13" s="687"/>
      <c r="WNU13" s="687"/>
      <c r="WNV13" s="687"/>
      <c r="WNW13" s="687"/>
      <c r="WNX13" s="687"/>
      <c r="WNY13" s="687"/>
      <c r="WNZ13" s="687"/>
      <c r="WOA13" s="687"/>
      <c r="WOB13" s="687"/>
      <c r="WOC13" s="687"/>
      <c r="WOD13" s="687"/>
      <c r="WOE13" s="687"/>
      <c r="WOF13" s="687"/>
      <c r="WOG13" s="687"/>
      <c r="WOH13" s="687"/>
      <c r="WOI13" s="687"/>
      <c r="WOJ13" s="687"/>
      <c r="WOK13" s="687"/>
      <c r="WOL13" s="687"/>
      <c r="WOM13" s="687"/>
      <c r="WON13" s="687"/>
      <c r="WOO13" s="687"/>
      <c r="WOP13" s="687"/>
      <c r="WOQ13" s="687"/>
      <c r="WOR13" s="687"/>
      <c r="WOS13" s="687"/>
      <c r="WOT13" s="687"/>
      <c r="WOU13" s="687"/>
      <c r="WOV13" s="687"/>
      <c r="WOW13" s="687"/>
      <c r="WOX13" s="687"/>
      <c r="WOY13" s="687"/>
      <c r="WOZ13" s="687"/>
      <c r="WPA13" s="687"/>
      <c r="WPB13" s="687"/>
      <c r="WPC13" s="687"/>
      <c r="WPD13" s="687"/>
      <c r="WPE13" s="687"/>
      <c r="WPF13" s="687"/>
      <c r="WPG13" s="687"/>
      <c r="WPH13" s="687"/>
      <c r="WPI13" s="687"/>
      <c r="WPJ13" s="687"/>
      <c r="WPK13" s="687"/>
      <c r="WPL13" s="687"/>
      <c r="WPM13" s="687"/>
      <c r="WPN13" s="687"/>
      <c r="WPO13" s="687"/>
      <c r="WPP13" s="687"/>
      <c r="WPQ13" s="687"/>
      <c r="WPR13" s="687"/>
      <c r="WPS13" s="687"/>
      <c r="WPT13" s="687"/>
      <c r="WPU13" s="687"/>
      <c r="WPV13" s="687"/>
      <c r="WPW13" s="687"/>
      <c r="WPX13" s="687"/>
      <c r="WPY13" s="687"/>
      <c r="WPZ13" s="687"/>
      <c r="WQA13" s="687"/>
      <c r="WQB13" s="687"/>
      <c r="WQC13" s="687"/>
      <c r="WQD13" s="687"/>
      <c r="WQE13" s="687"/>
      <c r="WQF13" s="687"/>
      <c r="WQG13" s="687"/>
      <c r="WQH13" s="687"/>
      <c r="WQI13" s="687"/>
      <c r="WQJ13" s="687"/>
      <c r="WQK13" s="687"/>
      <c r="WQL13" s="687"/>
      <c r="WQM13" s="687"/>
      <c r="WQN13" s="687"/>
      <c r="WQO13" s="687"/>
      <c r="WQP13" s="687"/>
      <c r="WQQ13" s="687"/>
      <c r="WQR13" s="687"/>
      <c r="WQS13" s="687"/>
      <c r="WQT13" s="687"/>
      <c r="WQU13" s="687"/>
      <c r="WQV13" s="687"/>
      <c r="WQW13" s="687"/>
      <c r="WQX13" s="687"/>
      <c r="WQY13" s="687"/>
      <c r="WQZ13" s="687"/>
      <c r="WRA13" s="687"/>
      <c r="WRB13" s="687"/>
      <c r="WRC13" s="687"/>
      <c r="WRD13" s="687"/>
      <c r="WRE13" s="687"/>
      <c r="WRF13" s="687"/>
      <c r="WRG13" s="687"/>
      <c r="WRH13" s="687"/>
      <c r="WRI13" s="687"/>
      <c r="WRJ13" s="687"/>
      <c r="WRK13" s="687"/>
      <c r="WRL13" s="687"/>
      <c r="WRM13" s="687"/>
      <c r="WRN13" s="687"/>
      <c r="WRO13" s="687"/>
      <c r="WRP13" s="687"/>
      <c r="WRQ13" s="687"/>
      <c r="WRR13" s="687"/>
      <c r="WRS13" s="687"/>
      <c r="WRT13" s="687"/>
      <c r="WRU13" s="687"/>
      <c r="WRV13" s="687"/>
      <c r="WRW13" s="687"/>
      <c r="WRX13" s="687"/>
      <c r="WRY13" s="687"/>
      <c r="WRZ13" s="687"/>
      <c r="WSA13" s="687"/>
      <c r="WSB13" s="687"/>
      <c r="WSC13" s="687"/>
      <c r="WSD13" s="687"/>
      <c r="WSE13" s="687"/>
      <c r="WSF13" s="687"/>
      <c r="WSG13" s="687"/>
      <c r="WSH13" s="687"/>
      <c r="WSI13" s="687"/>
      <c r="WSJ13" s="687"/>
      <c r="WSK13" s="687"/>
      <c r="WSL13" s="687"/>
      <c r="WSM13" s="687"/>
      <c r="WSN13" s="687"/>
      <c r="WSO13" s="687"/>
      <c r="WSP13" s="687"/>
      <c r="WSQ13" s="687"/>
      <c r="WSR13" s="687"/>
      <c r="WSS13" s="687"/>
      <c r="WST13" s="687"/>
      <c r="WSU13" s="687"/>
      <c r="WSV13" s="687"/>
      <c r="WSW13" s="687"/>
      <c r="WSX13" s="687"/>
      <c r="WSY13" s="687"/>
      <c r="WSZ13" s="687"/>
      <c r="WTA13" s="687"/>
      <c r="WTB13" s="687"/>
      <c r="WTC13" s="687"/>
      <c r="WTD13" s="687"/>
      <c r="WTE13" s="687"/>
      <c r="WTF13" s="687"/>
      <c r="WTG13" s="687"/>
      <c r="WTH13" s="687"/>
      <c r="WTI13" s="687"/>
      <c r="WTJ13" s="687"/>
      <c r="WTK13" s="687"/>
      <c r="WTL13" s="687"/>
      <c r="WTM13" s="687"/>
      <c r="WTN13" s="687"/>
      <c r="WTO13" s="687"/>
      <c r="WTP13" s="687"/>
      <c r="WTQ13" s="687"/>
      <c r="WTR13" s="687"/>
      <c r="WTS13" s="687"/>
      <c r="WTT13" s="687"/>
      <c r="WTU13" s="687"/>
      <c r="WTV13" s="687"/>
      <c r="WTW13" s="687"/>
      <c r="WTX13" s="687"/>
      <c r="WTY13" s="687"/>
      <c r="WTZ13" s="687"/>
      <c r="WUA13" s="687"/>
      <c r="WUB13" s="687"/>
      <c r="WUC13" s="687"/>
      <c r="WUD13" s="687"/>
      <c r="WUE13" s="687"/>
      <c r="WUF13" s="687"/>
      <c r="WUG13" s="687"/>
      <c r="WUH13" s="687"/>
      <c r="WUI13" s="687"/>
      <c r="WUJ13" s="687"/>
      <c r="WUK13" s="687"/>
      <c r="WUL13" s="687"/>
      <c r="WUM13" s="687"/>
      <c r="WUN13" s="687"/>
      <c r="WUO13" s="687"/>
      <c r="WUP13" s="687"/>
      <c r="WUQ13" s="687"/>
      <c r="WUR13" s="687"/>
      <c r="WUS13" s="687"/>
      <c r="WUT13" s="687"/>
      <c r="WUU13" s="687"/>
      <c r="WUV13" s="687"/>
      <c r="WUW13" s="687"/>
      <c r="WUX13" s="687"/>
      <c r="WUY13" s="687"/>
      <c r="WUZ13" s="687"/>
      <c r="WVA13" s="687"/>
      <c r="WVB13" s="687"/>
      <c r="WVC13" s="687"/>
      <c r="WVD13" s="687"/>
      <c r="WVE13" s="687"/>
      <c r="WVF13" s="687"/>
      <c r="WVG13" s="687"/>
      <c r="WVH13" s="687"/>
      <c r="WVI13" s="687"/>
      <c r="WVJ13" s="687"/>
      <c r="WVK13" s="687"/>
      <c r="WVL13" s="687"/>
      <c r="WVM13" s="687"/>
      <c r="WVN13" s="687"/>
      <c r="WVO13" s="687"/>
      <c r="WVP13" s="687"/>
      <c r="WVQ13" s="687"/>
      <c r="WVR13" s="687"/>
      <c r="WVS13" s="687"/>
      <c r="WVT13" s="687"/>
      <c r="WVU13" s="687"/>
      <c r="WVV13" s="687"/>
      <c r="WVW13" s="687"/>
      <c r="WVX13" s="687"/>
      <c r="WVY13" s="687"/>
      <c r="WVZ13" s="687"/>
      <c r="WWA13" s="687"/>
      <c r="WWB13" s="687"/>
      <c r="WWC13" s="687"/>
      <c r="WWD13" s="687"/>
      <c r="WWE13" s="687"/>
      <c r="WWF13" s="687"/>
      <c r="WWG13" s="687"/>
      <c r="WWH13" s="687"/>
      <c r="WWI13" s="687"/>
      <c r="WWJ13" s="687"/>
      <c r="WWK13" s="687"/>
      <c r="WWL13" s="687"/>
      <c r="WWM13" s="687"/>
      <c r="WWN13" s="687"/>
      <c r="WWO13" s="687"/>
      <c r="WWP13" s="687"/>
      <c r="WWQ13" s="687"/>
      <c r="WWR13" s="687"/>
      <c r="WWS13" s="687"/>
      <c r="WWT13" s="687"/>
      <c r="WWU13" s="687"/>
      <c r="WWV13" s="687"/>
      <c r="WWW13" s="687"/>
      <c r="WWX13" s="687"/>
      <c r="WWY13" s="687"/>
      <c r="WWZ13" s="687"/>
      <c r="WXA13" s="687"/>
      <c r="WXB13" s="687"/>
      <c r="WXC13" s="687"/>
      <c r="WXD13" s="687"/>
      <c r="WXE13" s="687"/>
      <c r="WXF13" s="687"/>
      <c r="WXG13" s="687"/>
      <c r="WXH13" s="687"/>
      <c r="WXI13" s="687"/>
      <c r="WXJ13" s="687"/>
      <c r="WXK13" s="687"/>
      <c r="WXL13" s="687"/>
      <c r="WXM13" s="687"/>
      <c r="WXN13" s="687"/>
      <c r="WXO13" s="687"/>
      <c r="WXP13" s="687"/>
      <c r="WXQ13" s="687"/>
      <c r="WXR13" s="687"/>
      <c r="WXS13" s="687"/>
      <c r="WXT13" s="687"/>
      <c r="WXU13" s="687"/>
      <c r="WXV13" s="687"/>
      <c r="WXW13" s="687"/>
      <c r="WXX13" s="687"/>
      <c r="WXY13" s="687"/>
      <c r="WXZ13" s="687"/>
      <c r="WYA13" s="687"/>
      <c r="WYB13" s="687"/>
      <c r="WYC13" s="687"/>
      <c r="WYD13" s="687"/>
      <c r="WYE13" s="687"/>
      <c r="WYF13" s="687"/>
      <c r="WYG13" s="687"/>
      <c r="WYH13" s="687"/>
      <c r="WYI13" s="687"/>
      <c r="WYJ13" s="687"/>
      <c r="WYK13" s="687"/>
      <c r="WYL13" s="687"/>
      <c r="WYM13" s="687"/>
      <c r="WYN13" s="687"/>
      <c r="WYO13" s="687"/>
      <c r="WYP13" s="687"/>
      <c r="WYQ13" s="687"/>
      <c r="WYR13" s="687"/>
      <c r="WYS13" s="687"/>
      <c r="WYT13" s="687"/>
      <c r="WYU13" s="687"/>
      <c r="WYV13" s="687"/>
      <c r="WYW13" s="687"/>
      <c r="WYX13" s="687"/>
      <c r="WYY13" s="687"/>
      <c r="WYZ13" s="687"/>
      <c r="WZA13" s="687"/>
      <c r="WZB13" s="687"/>
      <c r="WZC13" s="687"/>
      <c r="WZD13" s="687"/>
      <c r="WZE13" s="687"/>
      <c r="WZF13" s="687"/>
      <c r="WZG13" s="687"/>
      <c r="WZH13" s="687"/>
      <c r="WZI13" s="687"/>
      <c r="WZJ13" s="687"/>
      <c r="WZK13" s="687"/>
      <c r="WZL13" s="687"/>
      <c r="WZM13" s="687"/>
      <c r="WZN13" s="687"/>
      <c r="WZO13" s="687"/>
      <c r="WZP13" s="687"/>
      <c r="WZQ13" s="687"/>
      <c r="WZR13" s="687"/>
      <c r="WZS13" s="687"/>
      <c r="WZT13" s="687"/>
      <c r="WZU13" s="687"/>
      <c r="WZV13" s="687"/>
      <c r="WZW13" s="687"/>
      <c r="WZX13" s="687"/>
      <c r="WZY13" s="687"/>
      <c r="WZZ13" s="687"/>
      <c r="XAA13" s="687"/>
      <c r="XAB13" s="687"/>
      <c r="XAC13" s="687"/>
      <c r="XAD13" s="687"/>
      <c r="XAE13" s="687"/>
      <c r="XAF13" s="687"/>
      <c r="XAG13" s="687"/>
      <c r="XAH13" s="687"/>
      <c r="XAI13" s="687"/>
      <c r="XAJ13" s="687"/>
      <c r="XAK13" s="687"/>
      <c r="XAL13" s="687"/>
      <c r="XAM13" s="687"/>
      <c r="XAN13" s="687"/>
      <c r="XAO13" s="687"/>
      <c r="XAP13" s="687"/>
      <c r="XAQ13" s="687"/>
      <c r="XAR13" s="687"/>
      <c r="XAS13" s="687"/>
      <c r="XAT13" s="687"/>
      <c r="XAU13" s="687"/>
      <c r="XAV13" s="687"/>
      <c r="XAW13" s="687"/>
      <c r="XAX13" s="687"/>
      <c r="XAY13" s="687"/>
      <c r="XAZ13" s="687"/>
      <c r="XBA13" s="687"/>
      <c r="XBB13" s="687"/>
      <c r="XBC13" s="687"/>
      <c r="XBD13" s="687"/>
      <c r="XBE13" s="687"/>
      <c r="XBF13" s="687"/>
      <c r="XBG13" s="687"/>
      <c r="XBH13" s="687"/>
      <c r="XBI13" s="687"/>
      <c r="XBJ13" s="687"/>
      <c r="XBK13" s="687"/>
      <c r="XBL13" s="687"/>
      <c r="XBM13" s="687"/>
      <c r="XBN13" s="687"/>
      <c r="XBO13" s="687"/>
      <c r="XBP13" s="687"/>
      <c r="XBQ13" s="687"/>
      <c r="XBR13" s="687"/>
      <c r="XBS13" s="687"/>
      <c r="XBT13" s="687"/>
      <c r="XBU13" s="687"/>
      <c r="XBV13" s="687"/>
      <c r="XBW13" s="687"/>
      <c r="XBX13" s="687"/>
      <c r="XBY13" s="687"/>
      <c r="XBZ13" s="687"/>
      <c r="XCA13" s="687"/>
      <c r="XCB13" s="687"/>
      <c r="XCC13" s="687"/>
      <c r="XCD13" s="687"/>
      <c r="XCE13" s="687"/>
      <c r="XCF13" s="687"/>
      <c r="XCG13" s="687"/>
      <c r="XCH13" s="687"/>
      <c r="XCI13" s="687"/>
      <c r="XCJ13" s="687"/>
      <c r="XCK13" s="687"/>
      <c r="XCL13" s="687"/>
      <c r="XCM13" s="687"/>
      <c r="XCN13" s="687"/>
      <c r="XCO13" s="687"/>
      <c r="XCP13" s="687"/>
      <c r="XCQ13" s="687"/>
      <c r="XCR13" s="687"/>
      <c r="XCS13" s="687"/>
      <c r="XCT13" s="687"/>
      <c r="XCU13" s="687"/>
      <c r="XCV13" s="687"/>
      <c r="XCW13" s="687"/>
      <c r="XCX13" s="687"/>
      <c r="XCY13" s="687"/>
      <c r="XCZ13" s="687"/>
      <c r="XDA13" s="687"/>
      <c r="XDB13" s="687"/>
      <c r="XDC13" s="687"/>
      <c r="XDD13" s="687"/>
      <c r="XDE13" s="687"/>
      <c r="XDF13" s="687"/>
      <c r="XDG13" s="687"/>
      <c r="XDH13" s="687"/>
      <c r="XDI13" s="687"/>
      <c r="XDJ13" s="687"/>
      <c r="XDK13" s="687"/>
      <c r="XDL13" s="687"/>
      <c r="XDM13" s="687"/>
      <c r="XDN13" s="687"/>
      <c r="XDO13" s="687"/>
      <c r="XDP13" s="687"/>
      <c r="XDQ13" s="687"/>
      <c r="XDR13" s="687"/>
      <c r="XDS13" s="687"/>
      <c r="XDT13" s="687"/>
      <c r="XDU13" s="687"/>
      <c r="XDV13" s="687"/>
      <c r="XDW13" s="687"/>
      <c r="XDX13" s="687"/>
      <c r="XDY13" s="687"/>
      <c r="XDZ13" s="687"/>
      <c r="XEA13" s="687"/>
      <c r="XEB13" s="687"/>
      <c r="XEC13" s="687"/>
      <c r="XED13" s="687"/>
      <c r="XEE13" s="687"/>
      <c r="XEF13" s="687"/>
      <c r="XEG13" s="687"/>
      <c r="XEH13" s="687"/>
      <c r="XEI13" s="687"/>
      <c r="XEJ13" s="687"/>
      <c r="XEK13" s="687"/>
      <c r="XEL13" s="687"/>
      <c r="XEM13" s="687"/>
      <c r="XEN13" s="687"/>
      <c r="XEO13" s="687"/>
      <c r="XEP13" s="687"/>
      <c r="XEQ13" s="687"/>
      <c r="XER13" s="687"/>
      <c r="XES13" s="687"/>
      <c r="XET13" s="687"/>
      <c r="XEU13" s="687"/>
      <c r="XEV13" s="687"/>
      <c r="XEW13" s="687"/>
      <c r="XEX13" s="687"/>
      <c r="XEY13" s="687"/>
    </row>
    <row r="14" spans="1:16379" x14ac:dyDescent="0.25">
      <c r="B14" s="1191" t="s">
        <v>1017</v>
      </c>
      <c r="C14" s="1191">
        <v>1003</v>
      </c>
      <c r="D14" s="976" t="s">
        <v>132</v>
      </c>
      <c r="E14" s="976" t="s">
        <v>799</v>
      </c>
      <c r="F14" s="1024">
        <v>4739000</v>
      </c>
      <c r="G14" s="973">
        <v>6770000</v>
      </c>
      <c r="H14" s="974"/>
      <c r="I14" s="974"/>
      <c r="J14" s="974"/>
      <c r="K14" s="975"/>
      <c r="L14" s="974"/>
      <c r="M14" s="974">
        <v>0</v>
      </c>
      <c r="N14" s="1325">
        <f t="shared" si="0"/>
        <v>4739000</v>
      </c>
      <c r="O14" s="1326">
        <f>IF($H14="",$G14-$N14,$H14-$N14)</f>
        <v>2031000</v>
      </c>
      <c r="P14" s="1147"/>
      <c r="Q14" s="974"/>
      <c r="R14" s="976"/>
      <c r="U14" s="687"/>
      <c r="V14" s="687"/>
      <c r="W14" s="686"/>
      <c r="AA14" s="687"/>
      <c r="AB14" s="687"/>
      <c r="AC14" s="687"/>
      <c r="AD14" s="687"/>
      <c r="AE14" s="687"/>
      <c r="AF14" s="687"/>
      <c r="AG14" s="687"/>
      <c r="AH14" s="687"/>
      <c r="AI14" s="687"/>
      <c r="AJ14" s="687"/>
      <c r="AK14" s="687"/>
      <c r="AL14" s="687"/>
      <c r="AM14" s="687"/>
      <c r="AN14" s="687"/>
      <c r="AO14" s="687"/>
      <c r="AP14" s="687"/>
      <c r="AQ14" s="687"/>
      <c r="AR14" s="687"/>
      <c r="AS14" s="687"/>
      <c r="AT14" s="687"/>
      <c r="AU14" s="687"/>
      <c r="AV14" s="687"/>
      <c r="AW14" s="687"/>
      <c r="AX14" s="687"/>
      <c r="AY14" s="687"/>
      <c r="AZ14" s="687"/>
      <c r="BA14" s="687"/>
      <c r="BB14" s="687"/>
      <c r="BC14" s="687"/>
      <c r="BD14" s="687"/>
      <c r="BE14" s="687"/>
      <c r="BF14" s="687"/>
      <c r="BG14" s="687"/>
      <c r="BH14" s="687"/>
      <c r="BI14" s="687"/>
      <c r="BJ14" s="687"/>
      <c r="BK14" s="687"/>
      <c r="BL14" s="687"/>
      <c r="BM14" s="687"/>
      <c r="BN14" s="687"/>
      <c r="BO14" s="687"/>
      <c r="BP14" s="687"/>
      <c r="BQ14" s="687"/>
      <c r="BR14" s="687"/>
      <c r="BS14" s="687"/>
      <c r="BT14" s="687"/>
      <c r="BU14" s="687"/>
      <c r="BV14" s="687"/>
      <c r="BW14" s="687"/>
      <c r="BX14" s="687"/>
      <c r="BY14" s="687"/>
      <c r="BZ14" s="687"/>
      <c r="CA14" s="687"/>
      <c r="CB14" s="687"/>
      <c r="CC14" s="687"/>
      <c r="CD14" s="687"/>
      <c r="CE14" s="687"/>
      <c r="CF14" s="687"/>
      <c r="CG14" s="687"/>
      <c r="CH14" s="687"/>
      <c r="CI14" s="687"/>
      <c r="CJ14" s="687"/>
      <c r="CK14" s="687"/>
      <c r="CL14" s="687"/>
      <c r="CM14" s="687"/>
      <c r="CN14" s="687"/>
      <c r="CO14" s="687"/>
      <c r="CP14" s="687"/>
      <c r="CQ14" s="687"/>
      <c r="CR14" s="687"/>
      <c r="CS14" s="687"/>
      <c r="CT14" s="687"/>
      <c r="CU14" s="687"/>
      <c r="CV14" s="687"/>
      <c r="CW14" s="687"/>
      <c r="CX14" s="687"/>
      <c r="CY14" s="687"/>
      <c r="CZ14" s="687"/>
      <c r="DA14" s="687"/>
      <c r="DB14" s="687"/>
      <c r="DC14" s="687"/>
      <c r="DD14" s="687"/>
      <c r="DE14" s="687"/>
      <c r="DF14" s="687"/>
      <c r="DG14" s="687"/>
      <c r="DH14" s="687"/>
      <c r="DI14" s="687"/>
      <c r="DJ14" s="687"/>
      <c r="DK14" s="687"/>
      <c r="DL14" s="687"/>
      <c r="DM14" s="687"/>
      <c r="DN14" s="687"/>
      <c r="DO14" s="687"/>
      <c r="DP14" s="687"/>
      <c r="DQ14" s="687"/>
      <c r="DR14" s="687"/>
      <c r="DS14" s="687"/>
      <c r="DT14" s="687"/>
      <c r="DU14" s="687"/>
      <c r="DV14" s="687"/>
      <c r="DW14" s="687"/>
      <c r="DX14" s="687"/>
      <c r="DY14" s="687"/>
      <c r="DZ14" s="687"/>
      <c r="EA14" s="687"/>
      <c r="EB14" s="687"/>
      <c r="EC14" s="687"/>
      <c r="ED14" s="687"/>
      <c r="EE14" s="687"/>
      <c r="EF14" s="687"/>
      <c r="EG14" s="687"/>
      <c r="EH14" s="687"/>
      <c r="EI14" s="687"/>
      <c r="EJ14" s="687"/>
      <c r="EK14" s="687"/>
      <c r="EL14" s="687"/>
      <c r="EM14" s="687"/>
      <c r="EN14" s="687"/>
      <c r="EO14" s="687"/>
      <c r="EP14" s="687"/>
      <c r="EQ14" s="687"/>
      <c r="ER14" s="687"/>
      <c r="ES14" s="687"/>
      <c r="ET14" s="687"/>
      <c r="EU14" s="687"/>
      <c r="EV14" s="687"/>
      <c r="EW14" s="687"/>
      <c r="EX14" s="687"/>
      <c r="EY14" s="687"/>
      <c r="EZ14" s="687"/>
      <c r="FA14" s="687"/>
      <c r="FB14" s="687"/>
      <c r="FC14" s="687"/>
      <c r="FD14" s="687"/>
      <c r="FE14" s="687"/>
      <c r="FF14" s="687"/>
      <c r="FG14" s="687"/>
      <c r="FH14" s="687"/>
      <c r="FI14" s="687"/>
      <c r="FJ14" s="687"/>
      <c r="FK14" s="687"/>
      <c r="FL14" s="687"/>
      <c r="FM14" s="687"/>
      <c r="FN14" s="687"/>
      <c r="FO14" s="687"/>
      <c r="FP14" s="687"/>
      <c r="FQ14" s="687"/>
      <c r="FR14" s="687"/>
      <c r="FS14" s="687"/>
      <c r="FT14" s="687"/>
      <c r="FU14" s="687"/>
      <c r="FV14" s="687"/>
      <c r="FW14" s="687"/>
      <c r="FX14" s="687"/>
      <c r="FY14" s="687"/>
      <c r="FZ14" s="687"/>
      <c r="GA14" s="687"/>
      <c r="GB14" s="687"/>
      <c r="GC14" s="687"/>
      <c r="GD14" s="687"/>
      <c r="GE14" s="687"/>
      <c r="GF14" s="687"/>
      <c r="GG14" s="687"/>
      <c r="GH14" s="687"/>
      <c r="GI14" s="687"/>
      <c r="GJ14" s="687"/>
      <c r="GK14" s="687"/>
      <c r="GL14" s="687"/>
      <c r="GM14" s="687"/>
      <c r="GN14" s="687"/>
      <c r="GO14" s="687"/>
      <c r="GP14" s="687"/>
      <c r="GQ14" s="687"/>
      <c r="GR14" s="687"/>
      <c r="GS14" s="687"/>
      <c r="GT14" s="687"/>
      <c r="GU14" s="687"/>
      <c r="GV14" s="687"/>
      <c r="GW14" s="687"/>
      <c r="GX14" s="687"/>
      <c r="GY14" s="687"/>
      <c r="GZ14" s="687"/>
      <c r="HA14" s="687"/>
      <c r="HB14" s="687"/>
      <c r="HC14" s="687"/>
      <c r="HD14" s="687"/>
      <c r="HE14" s="687"/>
      <c r="HF14" s="687"/>
      <c r="HG14" s="687"/>
      <c r="HH14" s="687"/>
      <c r="HI14" s="687"/>
      <c r="HJ14" s="687"/>
      <c r="HK14" s="687"/>
      <c r="HL14" s="687"/>
      <c r="HM14" s="687"/>
      <c r="HN14" s="687"/>
      <c r="HO14" s="687"/>
      <c r="HP14" s="687"/>
      <c r="HQ14" s="687"/>
      <c r="HR14" s="687"/>
      <c r="HS14" s="687"/>
      <c r="HT14" s="687"/>
      <c r="HU14" s="687"/>
      <c r="HV14" s="687"/>
      <c r="HW14" s="687"/>
      <c r="HX14" s="687"/>
      <c r="HY14" s="687"/>
      <c r="HZ14" s="687"/>
      <c r="IA14" s="687"/>
      <c r="IB14" s="687"/>
      <c r="IC14" s="687"/>
      <c r="ID14" s="687"/>
      <c r="IE14" s="687"/>
      <c r="IF14" s="687"/>
      <c r="IG14" s="687"/>
      <c r="IH14" s="687"/>
      <c r="II14" s="687"/>
      <c r="IJ14" s="687"/>
      <c r="IK14" s="687"/>
      <c r="IL14" s="687"/>
      <c r="IM14" s="687"/>
      <c r="IN14" s="687"/>
      <c r="IO14" s="687"/>
      <c r="IP14" s="687"/>
      <c r="IQ14" s="687"/>
      <c r="IR14" s="687"/>
      <c r="IS14" s="687"/>
      <c r="IT14" s="687"/>
      <c r="IU14" s="687"/>
      <c r="IV14" s="687"/>
      <c r="IW14" s="687"/>
      <c r="IX14" s="687"/>
      <c r="IY14" s="687"/>
      <c r="IZ14" s="687"/>
      <c r="JA14" s="687"/>
      <c r="JB14" s="687"/>
      <c r="JC14" s="687"/>
      <c r="JD14" s="687"/>
      <c r="JE14" s="687"/>
      <c r="JF14" s="687"/>
      <c r="JG14" s="687"/>
      <c r="JH14" s="687"/>
      <c r="JI14" s="687"/>
      <c r="JJ14" s="687"/>
      <c r="JK14" s="687"/>
      <c r="JL14" s="687"/>
      <c r="JM14" s="687"/>
      <c r="JN14" s="687"/>
      <c r="JO14" s="687"/>
      <c r="JP14" s="687"/>
      <c r="JQ14" s="687"/>
      <c r="JR14" s="687"/>
      <c r="JS14" s="687"/>
      <c r="JT14" s="687"/>
      <c r="JU14" s="687"/>
      <c r="JV14" s="687"/>
      <c r="JW14" s="687"/>
      <c r="JX14" s="687"/>
      <c r="JY14" s="687"/>
      <c r="JZ14" s="687"/>
      <c r="KA14" s="687"/>
      <c r="KB14" s="687"/>
      <c r="KC14" s="687"/>
      <c r="KD14" s="687"/>
      <c r="KE14" s="687"/>
      <c r="KF14" s="687"/>
      <c r="KG14" s="687"/>
      <c r="KH14" s="687"/>
      <c r="KI14" s="687"/>
      <c r="KJ14" s="687"/>
      <c r="KK14" s="687"/>
      <c r="KL14" s="687"/>
      <c r="KM14" s="687"/>
      <c r="KN14" s="687"/>
      <c r="KO14" s="687"/>
      <c r="KP14" s="687"/>
      <c r="KQ14" s="687"/>
      <c r="KR14" s="687"/>
      <c r="KS14" s="687"/>
      <c r="KT14" s="687"/>
      <c r="KU14" s="687"/>
      <c r="KV14" s="687"/>
      <c r="KW14" s="687"/>
      <c r="KX14" s="687"/>
      <c r="KY14" s="687"/>
      <c r="KZ14" s="687"/>
      <c r="LA14" s="687"/>
      <c r="LB14" s="687"/>
      <c r="LC14" s="687"/>
      <c r="LD14" s="687"/>
      <c r="LE14" s="687"/>
      <c r="LF14" s="687"/>
      <c r="LG14" s="687"/>
      <c r="LH14" s="687"/>
      <c r="LI14" s="687"/>
      <c r="LJ14" s="687"/>
      <c r="LK14" s="687"/>
      <c r="LL14" s="687"/>
      <c r="LM14" s="687"/>
      <c r="LN14" s="687"/>
      <c r="LO14" s="687"/>
      <c r="LP14" s="687"/>
      <c r="LQ14" s="687"/>
      <c r="LR14" s="687"/>
      <c r="LS14" s="687"/>
      <c r="LT14" s="687"/>
      <c r="LU14" s="687"/>
      <c r="LV14" s="687"/>
      <c r="LW14" s="687"/>
      <c r="LX14" s="687"/>
      <c r="LY14" s="687"/>
      <c r="LZ14" s="687"/>
      <c r="MA14" s="687"/>
      <c r="MB14" s="687"/>
      <c r="MC14" s="687"/>
      <c r="MD14" s="687"/>
      <c r="ME14" s="687"/>
      <c r="MF14" s="687"/>
      <c r="MG14" s="687"/>
      <c r="MH14" s="687"/>
      <c r="MI14" s="687"/>
      <c r="MJ14" s="687"/>
      <c r="MK14" s="687"/>
      <c r="ML14" s="687"/>
      <c r="MM14" s="687"/>
      <c r="MN14" s="687"/>
      <c r="MO14" s="687"/>
      <c r="MP14" s="687"/>
      <c r="MQ14" s="687"/>
      <c r="MR14" s="687"/>
      <c r="MS14" s="687"/>
      <c r="MT14" s="687"/>
      <c r="MU14" s="687"/>
      <c r="MV14" s="687"/>
      <c r="MW14" s="687"/>
      <c r="MX14" s="687"/>
      <c r="MY14" s="687"/>
      <c r="MZ14" s="687"/>
      <c r="NA14" s="687"/>
      <c r="NB14" s="687"/>
      <c r="NC14" s="687"/>
      <c r="ND14" s="687"/>
      <c r="NE14" s="687"/>
      <c r="NF14" s="687"/>
      <c r="NG14" s="687"/>
      <c r="NH14" s="687"/>
      <c r="NI14" s="687"/>
      <c r="NJ14" s="687"/>
      <c r="NK14" s="687"/>
      <c r="NL14" s="687"/>
      <c r="NM14" s="687"/>
      <c r="NN14" s="687"/>
      <c r="NO14" s="687"/>
      <c r="NP14" s="687"/>
      <c r="NQ14" s="687"/>
      <c r="NR14" s="687"/>
      <c r="NS14" s="687"/>
      <c r="NT14" s="687"/>
      <c r="NU14" s="687"/>
      <c r="NV14" s="687"/>
      <c r="NW14" s="687"/>
      <c r="NX14" s="687"/>
      <c r="NY14" s="687"/>
      <c r="NZ14" s="687"/>
      <c r="OA14" s="687"/>
      <c r="OB14" s="687"/>
      <c r="OC14" s="687"/>
      <c r="OD14" s="687"/>
      <c r="OE14" s="687"/>
      <c r="OF14" s="687"/>
      <c r="OG14" s="687"/>
      <c r="OH14" s="687"/>
      <c r="OI14" s="687"/>
      <c r="OJ14" s="687"/>
      <c r="OK14" s="687"/>
      <c r="OL14" s="687"/>
      <c r="OM14" s="687"/>
      <c r="ON14" s="687"/>
      <c r="OO14" s="687"/>
      <c r="OP14" s="687"/>
      <c r="OQ14" s="687"/>
      <c r="OR14" s="687"/>
      <c r="OS14" s="687"/>
      <c r="OT14" s="687"/>
      <c r="OU14" s="687"/>
      <c r="OV14" s="687"/>
      <c r="OW14" s="687"/>
      <c r="OX14" s="687"/>
      <c r="OY14" s="687"/>
      <c r="OZ14" s="687"/>
      <c r="PA14" s="687"/>
      <c r="PB14" s="687"/>
      <c r="PC14" s="687"/>
      <c r="PD14" s="687"/>
      <c r="PE14" s="687"/>
      <c r="PF14" s="687"/>
      <c r="PG14" s="687"/>
      <c r="PH14" s="687"/>
      <c r="PI14" s="687"/>
      <c r="PJ14" s="687"/>
      <c r="PK14" s="687"/>
      <c r="PL14" s="687"/>
      <c r="PM14" s="687"/>
      <c r="PN14" s="687"/>
      <c r="PO14" s="687"/>
      <c r="PP14" s="687"/>
      <c r="PQ14" s="687"/>
      <c r="PR14" s="687"/>
      <c r="PS14" s="687"/>
      <c r="PT14" s="687"/>
      <c r="PU14" s="687"/>
      <c r="PV14" s="687"/>
      <c r="PW14" s="687"/>
      <c r="PX14" s="687"/>
      <c r="PY14" s="687"/>
      <c r="PZ14" s="687"/>
      <c r="QA14" s="687"/>
      <c r="QB14" s="687"/>
      <c r="QC14" s="687"/>
      <c r="QD14" s="687"/>
      <c r="QE14" s="687"/>
      <c r="QF14" s="687"/>
      <c r="QG14" s="687"/>
      <c r="QH14" s="687"/>
      <c r="QI14" s="687"/>
      <c r="QJ14" s="687"/>
      <c r="QK14" s="687"/>
      <c r="QL14" s="687"/>
      <c r="QM14" s="687"/>
      <c r="QN14" s="687"/>
      <c r="QO14" s="687"/>
      <c r="QP14" s="687"/>
      <c r="QQ14" s="687"/>
      <c r="QR14" s="687"/>
      <c r="QS14" s="687"/>
      <c r="QT14" s="687"/>
      <c r="QU14" s="687"/>
      <c r="QV14" s="687"/>
      <c r="QW14" s="687"/>
      <c r="QX14" s="687"/>
      <c r="QY14" s="687"/>
      <c r="QZ14" s="687"/>
      <c r="RA14" s="687"/>
      <c r="RB14" s="687"/>
      <c r="RC14" s="687"/>
      <c r="RD14" s="687"/>
      <c r="RE14" s="687"/>
      <c r="RF14" s="687"/>
      <c r="RG14" s="687"/>
      <c r="RH14" s="687"/>
      <c r="RI14" s="687"/>
      <c r="RJ14" s="687"/>
      <c r="RK14" s="687"/>
      <c r="RL14" s="687"/>
      <c r="RM14" s="687"/>
      <c r="RN14" s="687"/>
      <c r="RO14" s="687"/>
      <c r="RP14" s="687"/>
      <c r="RQ14" s="687"/>
      <c r="RR14" s="687"/>
      <c r="RS14" s="687"/>
      <c r="RT14" s="687"/>
      <c r="RU14" s="687"/>
      <c r="RV14" s="687"/>
      <c r="RW14" s="687"/>
      <c r="RX14" s="687"/>
      <c r="RY14" s="687"/>
      <c r="RZ14" s="687"/>
      <c r="SA14" s="687"/>
      <c r="SB14" s="687"/>
      <c r="SC14" s="687"/>
      <c r="SD14" s="687"/>
      <c r="SE14" s="687"/>
      <c r="SF14" s="687"/>
      <c r="SG14" s="687"/>
      <c r="SH14" s="687"/>
      <c r="SI14" s="687"/>
      <c r="SJ14" s="687"/>
      <c r="SK14" s="687"/>
      <c r="SL14" s="687"/>
      <c r="SM14" s="687"/>
      <c r="SN14" s="687"/>
      <c r="SO14" s="687"/>
      <c r="SP14" s="687"/>
      <c r="SQ14" s="687"/>
      <c r="SR14" s="687"/>
      <c r="SS14" s="687"/>
      <c r="ST14" s="687"/>
      <c r="SU14" s="687"/>
      <c r="SV14" s="687"/>
      <c r="SW14" s="687"/>
      <c r="SX14" s="687"/>
      <c r="SY14" s="687"/>
      <c r="SZ14" s="687"/>
      <c r="TA14" s="687"/>
      <c r="TB14" s="687"/>
      <c r="TC14" s="687"/>
      <c r="TD14" s="687"/>
      <c r="TE14" s="687"/>
      <c r="TF14" s="687"/>
      <c r="TG14" s="687"/>
      <c r="TH14" s="687"/>
      <c r="TI14" s="687"/>
      <c r="TJ14" s="687"/>
      <c r="TK14" s="687"/>
      <c r="TL14" s="687"/>
      <c r="TM14" s="687"/>
      <c r="TN14" s="687"/>
      <c r="TO14" s="687"/>
      <c r="TP14" s="687"/>
      <c r="TQ14" s="687"/>
      <c r="TR14" s="687"/>
      <c r="TS14" s="687"/>
      <c r="TT14" s="687"/>
      <c r="TU14" s="687"/>
      <c r="TV14" s="687"/>
      <c r="TW14" s="687"/>
      <c r="TX14" s="687"/>
      <c r="TY14" s="687"/>
      <c r="TZ14" s="687"/>
      <c r="UA14" s="687"/>
      <c r="UB14" s="687"/>
      <c r="UC14" s="687"/>
      <c r="UD14" s="687"/>
      <c r="UE14" s="687"/>
      <c r="UF14" s="687"/>
      <c r="UG14" s="687"/>
      <c r="UH14" s="687"/>
      <c r="UI14" s="687"/>
      <c r="UJ14" s="687"/>
      <c r="UK14" s="687"/>
      <c r="UL14" s="687"/>
      <c r="UM14" s="687"/>
      <c r="UN14" s="687"/>
      <c r="UO14" s="687"/>
      <c r="UP14" s="687"/>
      <c r="UQ14" s="687"/>
      <c r="UR14" s="687"/>
      <c r="US14" s="687"/>
      <c r="UT14" s="687"/>
      <c r="UU14" s="687"/>
      <c r="UV14" s="687"/>
      <c r="UW14" s="687"/>
      <c r="UX14" s="687"/>
      <c r="UY14" s="687"/>
      <c r="UZ14" s="687"/>
      <c r="VA14" s="687"/>
      <c r="VB14" s="687"/>
      <c r="VC14" s="687"/>
      <c r="VD14" s="687"/>
      <c r="VE14" s="687"/>
      <c r="VF14" s="687"/>
      <c r="VG14" s="687"/>
      <c r="VH14" s="687"/>
      <c r="VI14" s="687"/>
      <c r="VJ14" s="687"/>
      <c r="VK14" s="687"/>
      <c r="VL14" s="687"/>
      <c r="VM14" s="687"/>
      <c r="VN14" s="687"/>
      <c r="VO14" s="687"/>
      <c r="VP14" s="687"/>
      <c r="VQ14" s="687"/>
      <c r="VR14" s="687"/>
      <c r="VS14" s="687"/>
      <c r="VT14" s="687"/>
      <c r="VU14" s="687"/>
      <c r="VV14" s="687"/>
      <c r="VW14" s="687"/>
      <c r="VX14" s="687"/>
      <c r="VY14" s="687"/>
      <c r="VZ14" s="687"/>
      <c r="WA14" s="687"/>
      <c r="WB14" s="687"/>
      <c r="WC14" s="687"/>
      <c r="WD14" s="687"/>
      <c r="WE14" s="687"/>
      <c r="WF14" s="687"/>
      <c r="WG14" s="687"/>
      <c r="WH14" s="687"/>
      <c r="WI14" s="687"/>
      <c r="WJ14" s="687"/>
      <c r="WK14" s="687"/>
      <c r="WL14" s="687"/>
      <c r="WM14" s="687"/>
      <c r="WN14" s="687"/>
      <c r="WO14" s="687"/>
      <c r="WP14" s="687"/>
      <c r="WQ14" s="687"/>
      <c r="WR14" s="687"/>
      <c r="WS14" s="687"/>
      <c r="WT14" s="687"/>
      <c r="WU14" s="687"/>
      <c r="WV14" s="687"/>
      <c r="WW14" s="687"/>
      <c r="WX14" s="687"/>
      <c r="WY14" s="687"/>
      <c r="WZ14" s="687"/>
      <c r="XA14" s="687"/>
      <c r="XB14" s="687"/>
      <c r="XC14" s="687"/>
      <c r="XD14" s="687"/>
      <c r="XE14" s="687"/>
      <c r="XF14" s="687"/>
      <c r="XG14" s="687"/>
      <c r="XH14" s="687"/>
      <c r="XI14" s="687"/>
      <c r="XJ14" s="687"/>
      <c r="XK14" s="687"/>
      <c r="XL14" s="687"/>
      <c r="XM14" s="687"/>
      <c r="XN14" s="687"/>
      <c r="XO14" s="687"/>
      <c r="XP14" s="687"/>
      <c r="XQ14" s="687"/>
      <c r="XR14" s="687"/>
      <c r="XS14" s="687"/>
      <c r="XT14" s="687"/>
      <c r="XU14" s="687"/>
      <c r="XV14" s="687"/>
      <c r="XW14" s="687"/>
      <c r="XX14" s="687"/>
      <c r="XY14" s="687"/>
      <c r="XZ14" s="687"/>
      <c r="YA14" s="687"/>
      <c r="YB14" s="687"/>
      <c r="YC14" s="687"/>
      <c r="YD14" s="687"/>
      <c r="YE14" s="687"/>
      <c r="YF14" s="687"/>
      <c r="YG14" s="687"/>
      <c r="YH14" s="687"/>
      <c r="YI14" s="687"/>
      <c r="YJ14" s="687"/>
      <c r="YK14" s="687"/>
      <c r="YL14" s="687"/>
      <c r="YM14" s="687"/>
      <c r="YN14" s="687"/>
      <c r="YO14" s="687"/>
      <c r="YP14" s="687"/>
      <c r="YQ14" s="687"/>
      <c r="YR14" s="687"/>
      <c r="YS14" s="687"/>
      <c r="YT14" s="687"/>
      <c r="YU14" s="687"/>
      <c r="YV14" s="687"/>
      <c r="YW14" s="687"/>
      <c r="YX14" s="687"/>
      <c r="YY14" s="687"/>
      <c r="YZ14" s="687"/>
      <c r="ZA14" s="687"/>
      <c r="ZB14" s="687"/>
      <c r="ZC14" s="687"/>
      <c r="ZD14" s="687"/>
      <c r="ZE14" s="687"/>
      <c r="ZF14" s="687"/>
      <c r="ZG14" s="687"/>
      <c r="ZH14" s="687"/>
      <c r="ZI14" s="687"/>
      <c r="ZJ14" s="687"/>
      <c r="ZK14" s="687"/>
      <c r="ZL14" s="687"/>
      <c r="ZM14" s="687"/>
      <c r="ZN14" s="687"/>
      <c r="ZO14" s="687"/>
      <c r="ZP14" s="687"/>
      <c r="ZQ14" s="687"/>
      <c r="ZR14" s="687"/>
      <c r="ZS14" s="687"/>
      <c r="ZT14" s="687"/>
      <c r="ZU14" s="687"/>
      <c r="ZV14" s="687"/>
      <c r="ZW14" s="687"/>
      <c r="ZX14" s="687"/>
      <c r="ZY14" s="687"/>
      <c r="ZZ14" s="687"/>
      <c r="AAA14" s="687"/>
      <c r="AAB14" s="687"/>
      <c r="AAC14" s="687"/>
      <c r="AAD14" s="687"/>
      <c r="AAE14" s="687"/>
      <c r="AAF14" s="687"/>
      <c r="AAG14" s="687"/>
      <c r="AAH14" s="687"/>
      <c r="AAI14" s="687"/>
      <c r="AAJ14" s="687"/>
      <c r="AAK14" s="687"/>
      <c r="AAL14" s="687"/>
      <c r="AAM14" s="687"/>
      <c r="AAN14" s="687"/>
      <c r="AAO14" s="687"/>
      <c r="AAP14" s="687"/>
      <c r="AAQ14" s="687"/>
      <c r="AAR14" s="687"/>
      <c r="AAS14" s="687"/>
      <c r="AAT14" s="687"/>
      <c r="AAU14" s="687"/>
      <c r="AAV14" s="687"/>
      <c r="AAW14" s="687"/>
      <c r="AAX14" s="687"/>
      <c r="AAY14" s="687"/>
      <c r="AAZ14" s="687"/>
      <c r="ABA14" s="687"/>
      <c r="ABB14" s="687"/>
      <c r="ABC14" s="687"/>
      <c r="ABD14" s="687"/>
      <c r="ABE14" s="687"/>
      <c r="ABF14" s="687"/>
      <c r="ABG14" s="687"/>
      <c r="ABH14" s="687"/>
      <c r="ABI14" s="687"/>
      <c r="ABJ14" s="687"/>
      <c r="ABK14" s="687"/>
      <c r="ABL14" s="687"/>
      <c r="ABM14" s="687"/>
      <c r="ABN14" s="687"/>
      <c r="ABO14" s="687"/>
      <c r="ABP14" s="687"/>
      <c r="ABQ14" s="687"/>
      <c r="ABR14" s="687"/>
      <c r="ABS14" s="687"/>
      <c r="ABT14" s="687"/>
      <c r="ABU14" s="687"/>
      <c r="ABV14" s="687"/>
      <c r="ABW14" s="687"/>
      <c r="ABX14" s="687"/>
      <c r="ABY14" s="687"/>
      <c r="ABZ14" s="687"/>
      <c r="ACA14" s="687"/>
      <c r="ACB14" s="687"/>
      <c r="ACC14" s="687"/>
      <c r="ACD14" s="687"/>
      <c r="ACE14" s="687"/>
      <c r="ACF14" s="687"/>
      <c r="ACG14" s="687"/>
      <c r="ACH14" s="687"/>
      <c r="ACI14" s="687"/>
      <c r="ACJ14" s="687"/>
      <c r="ACK14" s="687"/>
      <c r="ACL14" s="687"/>
      <c r="ACM14" s="687"/>
      <c r="ACN14" s="687"/>
      <c r="ACO14" s="687"/>
      <c r="ACP14" s="687"/>
      <c r="ACQ14" s="687"/>
      <c r="ACR14" s="687"/>
      <c r="ACS14" s="687"/>
      <c r="ACT14" s="687"/>
      <c r="ACU14" s="687"/>
      <c r="ACV14" s="687"/>
      <c r="ACW14" s="687"/>
      <c r="ACX14" s="687"/>
      <c r="ACY14" s="687"/>
      <c r="ACZ14" s="687"/>
      <c r="ADA14" s="687"/>
      <c r="ADB14" s="687"/>
      <c r="ADC14" s="687"/>
      <c r="ADD14" s="687"/>
      <c r="ADE14" s="687"/>
      <c r="ADF14" s="687"/>
      <c r="ADG14" s="687"/>
      <c r="ADH14" s="687"/>
      <c r="ADI14" s="687"/>
      <c r="ADJ14" s="687"/>
      <c r="ADK14" s="687"/>
      <c r="ADL14" s="687"/>
      <c r="ADM14" s="687"/>
      <c r="ADN14" s="687"/>
      <c r="ADO14" s="687"/>
      <c r="ADP14" s="687"/>
      <c r="ADQ14" s="687"/>
      <c r="ADR14" s="687"/>
      <c r="ADS14" s="687"/>
      <c r="ADT14" s="687"/>
      <c r="ADU14" s="687"/>
      <c r="ADV14" s="687"/>
      <c r="ADW14" s="687"/>
      <c r="ADX14" s="687"/>
      <c r="ADY14" s="687"/>
      <c r="ADZ14" s="687"/>
      <c r="AEA14" s="687"/>
      <c r="AEB14" s="687"/>
      <c r="AEC14" s="687"/>
      <c r="AED14" s="687"/>
      <c r="AEE14" s="687"/>
      <c r="AEF14" s="687"/>
      <c r="AEG14" s="687"/>
      <c r="AEH14" s="687"/>
      <c r="AEI14" s="687"/>
      <c r="AEJ14" s="687"/>
      <c r="AEK14" s="687"/>
      <c r="AEL14" s="687"/>
      <c r="AEM14" s="687"/>
      <c r="AEN14" s="687"/>
      <c r="AEO14" s="687"/>
      <c r="AEP14" s="687"/>
      <c r="AEQ14" s="687"/>
      <c r="AER14" s="687"/>
      <c r="AES14" s="687"/>
      <c r="AET14" s="687"/>
      <c r="AEU14" s="687"/>
      <c r="AEV14" s="687"/>
      <c r="AEW14" s="687"/>
      <c r="AEX14" s="687"/>
      <c r="AEY14" s="687"/>
      <c r="AEZ14" s="687"/>
      <c r="AFA14" s="687"/>
      <c r="AFB14" s="687"/>
      <c r="AFC14" s="687"/>
      <c r="AFD14" s="687"/>
      <c r="AFE14" s="687"/>
      <c r="AFF14" s="687"/>
      <c r="AFG14" s="687"/>
      <c r="AFH14" s="687"/>
      <c r="AFI14" s="687"/>
      <c r="AFJ14" s="687"/>
      <c r="AFK14" s="687"/>
      <c r="AFL14" s="687"/>
      <c r="AFM14" s="687"/>
      <c r="AFN14" s="687"/>
      <c r="AFO14" s="687"/>
      <c r="AFP14" s="687"/>
      <c r="AFQ14" s="687"/>
      <c r="AFR14" s="687"/>
      <c r="AFS14" s="687"/>
      <c r="AFT14" s="687"/>
      <c r="AFU14" s="687"/>
      <c r="AFV14" s="687"/>
      <c r="AFW14" s="687"/>
      <c r="AFX14" s="687"/>
      <c r="AFY14" s="687"/>
      <c r="AFZ14" s="687"/>
      <c r="AGA14" s="687"/>
      <c r="AGB14" s="687"/>
      <c r="AGC14" s="687"/>
      <c r="AGD14" s="687"/>
      <c r="AGE14" s="687"/>
      <c r="AGF14" s="687"/>
      <c r="AGG14" s="687"/>
      <c r="AGH14" s="687"/>
      <c r="AGI14" s="687"/>
      <c r="AGJ14" s="687"/>
      <c r="AGK14" s="687"/>
      <c r="AGL14" s="687"/>
      <c r="AGM14" s="687"/>
      <c r="AGN14" s="687"/>
      <c r="AGO14" s="687"/>
      <c r="AGP14" s="687"/>
      <c r="AGQ14" s="687"/>
      <c r="AGR14" s="687"/>
      <c r="AGS14" s="687"/>
      <c r="AGT14" s="687"/>
      <c r="AGU14" s="687"/>
      <c r="AGV14" s="687"/>
      <c r="AGW14" s="687"/>
      <c r="AGX14" s="687"/>
      <c r="AGY14" s="687"/>
      <c r="AGZ14" s="687"/>
      <c r="AHA14" s="687"/>
      <c r="AHB14" s="687"/>
      <c r="AHC14" s="687"/>
      <c r="AHD14" s="687"/>
      <c r="AHE14" s="687"/>
      <c r="AHF14" s="687"/>
      <c r="AHG14" s="687"/>
      <c r="AHH14" s="687"/>
      <c r="AHI14" s="687"/>
      <c r="AHJ14" s="687"/>
      <c r="AHK14" s="687"/>
      <c r="AHL14" s="687"/>
      <c r="AHM14" s="687"/>
      <c r="AHN14" s="687"/>
      <c r="AHO14" s="687"/>
      <c r="AHP14" s="687"/>
      <c r="AHQ14" s="687"/>
      <c r="AHR14" s="687"/>
      <c r="AHS14" s="687"/>
      <c r="AHT14" s="687"/>
      <c r="AHU14" s="687"/>
      <c r="AHV14" s="687"/>
      <c r="AHW14" s="687"/>
      <c r="AHX14" s="687"/>
      <c r="AHY14" s="687"/>
      <c r="AHZ14" s="687"/>
      <c r="AIA14" s="687"/>
      <c r="AIB14" s="687"/>
      <c r="AIC14" s="687"/>
      <c r="AID14" s="687"/>
      <c r="AIE14" s="687"/>
      <c r="AIF14" s="687"/>
      <c r="AIG14" s="687"/>
      <c r="AIH14" s="687"/>
      <c r="AII14" s="687"/>
      <c r="AIJ14" s="687"/>
      <c r="AIK14" s="687"/>
      <c r="AIL14" s="687"/>
      <c r="AIM14" s="687"/>
      <c r="AIN14" s="687"/>
      <c r="AIO14" s="687"/>
      <c r="AIP14" s="687"/>
      <c r="AIQ14" s="687"/>
      <c r="AIR14" s="687"/>
      <c r="AIS14" s="687"/>
      <c r="AIT14" s="687"/>
      <c r="AIU14" s="687"/>
      <c r="AIV14" s="687"/>
      <c r="AIW14" s="687"/>
      <c r="AIX14" s="687"/>
      <c r="AIY14" s="687"/>
      <c r="AIZ14" s="687"/>
      <c r="AJA14" s="687"/>
      <c r="AJB14" s="687"/>
      <c r="AJC14" s="687"/>
      <c r="AJD14" s="687"/>
      <c r="AJE14" s="687"/>
      <c r="AJF14" s="687"/>
      <c r="AJG14" s="687"/>
      <c r="AJH14" s="687"/>
      <c r="AJI14" s="687"/>
      <c r="AJJ14" s="687"/>
      <c r="AJK14" s="687"/>
      <c r="AJL14" s="687"/>
      <c r="AJM14" s="687"/>
      <c r="AJN14" s="687"/>
      <c r="AJO14" s="687"/>
      <c r="AJP14" s="687"/>
      <c r="AJQ14" s="687"/>
      <c r="AJR14" s="687"/>
      <c r="AJS14" s="687"/>
      <c r="AJT14" s="687"/>
      <c r="AJU14" s="687"/>
      <c r="AJV14" s="687"/>
      <c r="AJW14" s="687"/>
      <c r="AJX14" s="687"/>
      <c r="AJY14" s="687"/>
      <c r="AJZ14" s="687"/>
      <c r="AKA14" s="687"/>
      <c r="AKB14" s="687"/>
      <c r="AKC14" s="687"/>
      <c r="AKD14" s="687"/>
      <c r="AKE14" s="687"/>
      <c r="AKF14" s="687"/>
      <c r="AKG14" s="687"/>
      <c r="AKH14" s="687"/>
      <c r="AKI14" s="687"/>
      <c r="AKJ14" s="687"/>
      <c r="AKK14" s="687"/>
      <c r="AKL14" s="687"/>
      <c r="AKM14" s="687"/>
      <c r="AKN14" s="687"/>
      <c r="AKO14" s="687"/>
      <c r="AKP14" s="687"/>
      <c r="AKQ14" s="687"/>
      <c r="AKR14" s="687"/>
      <c r="AKS14" s="687"/>
      <c r="AKT14" s="687"/>
      <c r="AKU14" s="687"/>
      <c r="AKV14" s="687"/>
      <c r="AKW14" s="687"/>
      <c r="AKX14" s="687"/>
      <c r="AKY14" s="687"/>
      <c r="AKZ14" s="687"/>
      <c r="ALA14" s="687"/>
      <c r="ALB14" s="687"/>
      <c r="ALC14" s="687"/>
      <c r="ALD14" s="687"/>
      <c r="ALE14" s="687"/>
      <c r="ALF14" s="687"/>
      <c r="ALG14" s="687"/>
      <c r="ALH14" s="687"/>
      <c r="ALI14" s="687"/>
      <c r="ALJ14" s="687"/>
      <c r="ALK14" s="687"/>
      <c r="ALL14" s="687"/>
      <c r="ALM14" s="687"/>
      <c r="ALN14" s="687"/>
      <c r="ALO14" s="687"/>
      <c r="ALP14" s="687"/>
      <c r="ALQ14" s="687"/>
      <c r="ALR14" s="687"/>
      <c r="ALS14" s="687"/>
      <c r="ALT14" s="687"/>
      <c r="ALU14" s="687"/>
      <c r="ALV14" s="687"/>
      <c r="ALW14" s="687"/>
      <c r="ALX14" s="687"/>
      <c r="ALY14" s="687"/>
      <c r="ALZ14" s="687"/>
      <c r="AMA14" s="687"/>
      <c r="AMB14" s="687"/>
      <c r="AMC14" s="687"/>
      <c r="AMD14" s="687"/>
      <c r="AME14" s="687"/>
      <c r="AMF14" s="687"/>
      <c r="AMG14" s="687"/>
      <c r="AMH14" s="687"/>
      <c r="AMI14" s="687"/>
      <c r="AMJ14" s="687"/>
      <c r="AMK14" s="687"/>
      <c r="AML14" s="687"/>
      <c r="AMM14" s="687"/>
      <c r="AMN14" s="687"/>
      <c r="AMO14" s="687"/>
      <c r="AMP14" s="687"/>
      <c r="AMQ14" s="687"/>
      <c r="AMR14" s="687"/>
      <c r="AMS14" s="687"/>
      <c r="AMT14" s="687"/>
      <c r="AMU14" s="687"/>
      <c r="AMV14" s="687"/>
      <c r="AMW14" s="687"/>
      <c r="AMX14" s="687"/>
      <c r="AMY14" s="687"/>
      <c r="AMZ14" s="687"/>
      <c r="ANA14" s="687"/>
      <c r="ANB14" s="687"/>
      <c r="ANC14" s="687"/>
      <c r="AND14" s="687"/>
      <c r="ANE14" s="687"/>
      <c r="ANF14" s="687"/>
      <c r="ANG14" s="687"/>
      <c r="ANH14" s="687"/>
      <c r="ANI14" s="687"/>
      <c r="ANJ14" s="687"/>
      <c r="ANK14" s="687"/>
      <c r="ANL14" s="687"/>
      <c r="ANM14" s="687"/>
      <c r="ANN14" s="687"/>
      <c r="ANO14" s="687"/>
      <c r="ANP14" s="687"/>
      <c r="ANQ14" s="687"/>
      <c r="ANR14" s="687"/>
      <c r="ANS14" s="687"/>
      <c r="ANT14" s="687"/>
      <c r="ANU14" s="687"/>
      <c r="ANV14" s="687"/>
      <c r="ANW14" s="687"/>
      <c r="ANX14" s="687"/>
      <c r="ANY14" s="687"/>
      <c r="ANZ14" s="687"/>
      <c r="AOA14" s="687"/>
      <c r="AOB14" s="687"/>
      <c r="AOC14" s="687"/>
      <c r="AOD14" s="687"/>
      <c r="AOE14" s="687"/>
      <c r="AOF14" s="687"/>
      <c r="AOG14" s="687"/>
      <c r="AOH14" s="687"/>
      <c r="AOI14" s="687"/>
      <c r="AOJ14" s="687"/>
      <c r="AOK14" s="687"/>
      <c r="AOL14" s="687"/>
      <c r="AOM14" s="687"/>
      <c r="AON14" s="687"/>
      <c r="AOO14" s="687"/>
      <c r="AOP14" s="687"/>
      <c r="AOQ14" s="687"/>
      <c r="AOR14" s="687"/>
      <c r="AOS14" s="687"/>
      <c r="AOT14" s="687"/>
      <c r="AOU14" s="687"/>
      <c r="AOV14" s="687"/>
      <c r="AOW14" s="687"/>
      <c r="AOX14" s="687"/>
      <c r="AOY14" s="687"/>
      <c r="AOZ14" s="687"/>
      <c r="APA14" s="687"/>
      <c r="APB14" s="687"/>
      <c r="APC14" s="687"/>
      <c r="APD14" s="687"/>
      <c r="APE14" s="687"/>
      <c r="APF14" s="687"/>
      <c r="APG14" s="687"/>
      <c r="APH14" s="687"/>
      <c r="API14" s="687"/>
      <c r="APJ14" s="687"/>
      <c r="APK14" s="687"/>
      <c r="APL14" s="687"/>
      <c r="APM14" s="687"/>
      <c r="APN14" s="687"/>
      <c r="APO14" s="687"/>
      <c r="APP14" s="687"/>
      <c r="APQ14" s="687"/>
      <c r="APR14" s="687"/>
      <c r="APS14" s="687"/>
      <c r="APT14" s="687"/>
      <c r="APU14" s="687"/>
      <c r="APV14" s="687"/>
      <c r="APW14" s="687"/>
      <c r="APX14" s="687"/>
      <c r="APY14" s="687"/>
      <c r="APZ14" s="687"/>
      <c r="AQA14" s="687"/>
      <c r="AQB14" s="687"/>
      <c r="AQC14" s="687"/>
      <c r="AQD14" s="687"/>
      <c r="AQE14" s="687"/>
      <c r="AQF14" s="687"/>
      <c r="AQG14" s="687"/>
      <c r="AQH14" s="687"/>
      <c r="AQI14" s="687"/>
      <c r="AQJ14" s="687"/>
      <c r="AQK14" s="687"/>
      <c r="AQL14" s="687"/>
      <c r="AQM14" s="687"/>
      <c r="AQN14" s="687"/>
      <c r="AQO14" s="687"/>
      <c r="AQP14" s="687"/>
      <c r="AQQ14" s="687"/>
      <c r="AQR14" s="687"/>
      <c r="AQS14" s="687"/>
      <c r="AQT14" s="687"/>
      <c r="AQU14" s="687"/>
      <c r="AQV14" s="687"/>
      <c r="AQW14" s="687"/>
      <c r="AQX14" s="687"/>
      <c r="AQY14" s="687"/>
      <c r="AQZ14" s="687"/>
      <c r="ARA14" s="687"/>
      <c r="ARB14" s="687"/>
      <c r="ARC14" s="687"/>
      <c r="ARD14" s="687"/>
      <c r="ARE14" s="687"/>
      <c r="ARF14" s="687"/>
      <c r="ARG14" s="687"/>
      <c r="ARH14" s="687"/>
      <c r="ARI14" s="687"/>
      <c r="ARJ14" s="687"/>
      <c r="ARK14" s="687"/>
      <c r="ARL14" s="687"/>
      <c r="ARM14" s="687"/>
      <c r="ARN14" s="687"/>
      <c r="ARO14" s="687"/>
      <c r="ARP14" s="687"/>
      <c r="ARQ14" s="687"/>
      <c r="ARR14" s="687"/>
      <c r="ARS14" s="687"/>
      <c r="ART14" s="687"/>
      <c r="ARU14" s="687"/>
      <c r="ARV14" s="687"/>
      <c r="ARW14" s="687"/>
      <c r="ARX14" s="687"/>
      <c r="ARY14" s="687"/>
      <c r="ARZ14" s="687"/>
      <c r="ASA14" s="687"/>
      <c r="ASB14" s="687"/>
      <c r="ASC14" s="687"/>
      <c r="ASD14" s="687"/>
      <c r="ASE14" s="687"/>
      <c r="ASF14" s="687"/>
      <c r="ASG14" s="687"/>
      <c r="ASH14" s="687"/>
      <c r="ASI14" s="687"/>
      <c r="ASJ14" s="687"/>
      <c r="ASK14" s="687"/>
      <c r="ASL14" s="687"/>
      <c r="ASM14" s="687"/>
      <c r="ASN14" s="687"/>
      <c r="ASO14" s="687"/>
      <c r="ASP14" s="687"/>
      <c r="ASQ14" s="687"/>
      <c r="ASR14" s="687"/>
      <c r="ASS14" s="687"/>
      <c r="AST14" s="687"/>
      <c r="ASU14" s="687"/>
      <c r="ASV14" s="687"/>
      <c r="ASW14" s="687"/>
      <c r="ASX14" s="687"/>
      <c r="ASY14" s="687"/>
      <c r="ASZ14" s="687"/>
      <c r="ATA14" s="687"/>
      <c r="ATB14" s="687"/>
      <c r="ATC14" s="687"/>
      <c r="ATD14" s="687"/>
      <c r="ATE14" s="687"/>
      <c r="ATF14" s="687"/>
      <c r="ATG14" s="687"/>
      <c r="ATH14" s="687"/>
      <c r="ATI14" s="687"/>
      <c r="ATJ14" s="687"/>
      <c r="ATK14" s="687"/>
      <c r="ATL14" s="687"/>
      <c r="ATM14" s="687"/>
      <c r="ATN14" s="687"/>
      <c r="ATO14" s="687"/>
      <c r="ATP14" s="687"/>
      <c r="ATQ14" s="687"/>
      <c r="ATR14" s="687"/>
      <c r="ATS14" s="687"/>
      <c r="ATT14" s="687"/>
      <c r="ATU14" s="687"/>
      <c r="ATV14" s="687"/>
      <c r="ATW14" s="687"/>
      <c r="ATX14" s="687"/>
      <c r="ATY14" s="687"/>
      <c r="ATZ14" s="687"/>
      <c r="AUA14" s="687"/>
      <c r="AUB14" s="687"/>
      <c r="AUC14" s="687"/>
      <c r="AUD14" s="687"/>
      <c r="AUE14" s="687"/>
      <c r="AUF14" s="687"/>
      <c r="AUG14" s="687"/>
      <c r="AUH14" s="687"/>
      <c r="AUI14" s="687"/>
      <c r="AUJ14" s="687"/>
      <c r="AUK14" s="687"/>
      <c r="AUL14" s="687"/>
      <c r="AUM14" s="687"/>
      <c r="AUN14" s="687"/>
      <c r="AUO14" s="687"/>
      <c r="AUP14" s="687"/>
      <c r="AUQ14" s="687"/>
      <c r="AUR14" s="687"/>
      <c r="AUS14" s="687"/>
      <c r="AUT14" s="687"/>
      <c r="AUU14" s="687"/>
      <c r="AUV14" s="687"/>
      <c r="AUW14" s="687"/>
      <c r="AUX14" s="687"/>
      <c r="AUY14" s="687"/>
      <c r="AUZ14" s="687"/>
      <c r="AVA14" s="687"/>
      <c r="AVB14" s="687"/>
      <c r="AVC14" s="687"/>
      <c r="AVD14" s="687"/>
      <c r="AVE14" s="687"/>
      <c r="AVF14" s="687"/>
      <c r="AVG14" s="687"/>
      <c r="AVH14" s="687"/>
      <c r="AVI14" s="687"/>
      <c r="AVJ14" s="687"/>
      <c r="AVK14" s="687"/>
      <c r="AVL14" s="687"/>
      <c r="AVM14" s="687"/>
      <c r="AVN14" s="687"/>
      <c r="AVO14" s="687"/>
      <c r="AVP14" s="687"/>
      <c r="AVQ14" s="687"/>
      <c r="AVR14" s="687"/>
      <c r="AVS14" s="687"/>
      <c r="AVT14" s="687"/>
      <c r="AVU14" s="687"/>
      <c r="AVV14" s="687"/>
      <c r="AVW14" s="687"/>
      <c r="AVX14" s="687"/>
      <c r="AVY14" s="687"/>
      <c r="AVZ14" s="687"/>
      <c r="AWA14" s="687"/>
      <c r="AWB14" s="687"/>
      <c r="AWC14" s="687"/>
      <c r="AWD14" s="687"/>
      <c r="AWE14" s="687"/>
      <c r="AWF14" s="687"/>
      <c r="AWG14" s="687"/>
      <c r="AWH14" s="687"/>
      <c r="AWI14" s="687"/>
      <c r="AWJ14" s="687"/>
      <c r="AWK14" s="687"/>
      <c r="AWL14" s="687"/>
      <c r="AWM14" s="687"/>
      <c r="AWN14" s="687"/>
      <c r="AWO14" s="687"/>
      <c r="AWP14" s="687"/>
      <c r="AWQ14" s="687"/>
      <c r="AWR14" s="687"/>
      <c r="AWS14" s="687"/>
      <c r="AWT14" s="687"/>
      <c r="AWU14" s="687"/>
      <c r="AWV14" s="687"/>
      <c r="AWW14" s="687"/>
      <c r="AWX14" s="687"/>
      <c r="AWY14" s="687"/>
      <c r="AWZ14" s="687"/>
      <c r="AXA14" s="687"/>
      <c r="AXB14" s="687"/>
      <c r="AXC14" s="687"/>
      <c r="AXD14" s="687"/>
      <c r="AXE14" s="687"/>
      <c r="AXF14" s="687"/>
      <c r="AXG14" s="687"/>
      <c r="AXH14" s="687"/>
      <c r="AXI14" s="687"/>
      <c r="AXJ14" s="687"/>
      <c r="AXK14" s="687"/>
      <c r="AXL14" s="687"/>
      <c r="AXM14" s="687"/>
      <c r="AXN14" s="687"/>
      <c r="AXO14" s="687"/>
      <c r="AXP14" s="687"/>
      <c r="AXQ14" s="687"/>
      <c r="AXR14" s="687"/>
      <c r="AXS14" s="687"/>
      <c r="AXT14" s="687"/>
      <c r="AXU14" s="687"/>
      <c r="AXV14" s="687"/>
      <c r="AXW14" s="687"/>
      <c r="AXX14" s="687"/>
      <c r="AXY14" s="687"/>
      <c r="AXZ14" s="687"/>
      <c r="AYA14" s="687"/>
      <c r="AYB14" s="687"/>
      <c r="AYC14" s="687"/>
      <c r="AYD14" s="687"/>
      <c r="AYE14" s="687"/>
      <c r="AYF14" s="687"/>
      <c r="AYG14" s="687"/>
      <c r="AYH14" s="687"/>
      <c r="AYI14" s="687"/>
      <c r="AYJ14" s="687"/>
      <c r="AYK14" s="687"/>
      <c r="AYL14" s="687"/>
      <c r="AYM14" s="687"/>
      <c r="AYN14" s="687"/>
      <c r="AYO14" s="687"/>
      <c r="AYP14" s="687"/>
      <c r="AYQ14" s="687"/>
      <c r="AYR14" s="687"/>
      <c r="AYS14" s="687"/>
      <c r="AYT14" s="687"/>
      <c r="AYU14" s="687"/>
      <c r="AYV14" s="687"/>
      <c r="AYW14" s="687"/>
      <c r="AYX14" s="687"/>
      <c r="AYY14" s="687"/>
      <c r="AYZ14" s="687"/>
      <c r="AZA14" s="687"/>
      <c r="AZB14" s="687"/>
      <c r="AZC14" s="687"/>
      <c r="AZD14" s="687"/>
      <c r="AZE14" s="687"/>
      <c r="AZF14" s="687"/>
      <c r="AZG14" s="687"/>
      <c r="AZH14" s="687"/>
      <c r="AZI14" s="687"/>
      <c r="AZJ14" s="687"/>
      <c r="AZK14" s="687"/>
      <c r="AZL14" s="687"/>
      <c r="AZM14" s="687"/>
      <c r="AZN14" s="687"/>
      <c r="AZO14" s="687"/>
      <c r="AZP14" s="687"/>
      <c r="AZQ14" s="687"/>
      <c r="AZR14" s="687"/>
      <c r="AZS14" s="687"/>
      <c r="AZT14" s="687"/>
      <c r="AZU14" s="687"/>
      <c r="AZV14" s="687"/>
      <c r="AZW14" s="687"/>
      <c r="AZX14" s="687"/>
      <c r="AZY14" s="687"/>
      <c r="AZZ14" s="687"/>
      <c r="BAA14" s="687"/>
      <c r="BAB14" s="687"/>
      <c r="BAC14" s="687"/>
      <c r="BAD14" s="687"/>
      <c r="BAE14" s="687"/>
      <c r="BAF14" s="687"/>
      <c r="BAG14" s="687"/>
      <c r="BAH14" s="687"/>
      <c r="BAI14" s="687"/>
      <c r="BAJ14" s="687"/>
      <c r="BAK14" s="687"/>
      <c r="BAL14" s="687"/>
      <c r="BAM14" s="687"/>
      <c r="BAN14" s="687"/>
      <c r="BAO14" s="687"/>
      <c r="BAP14" s="687"/>
      <c r="BAQ14" s="687"/>
      <c r="BAR14" s="687"/>
      <c r="BAS14" s="687"/>
      <c r="BAT14" s="687"/>
      <c r="BAU14" s="687"/>
      <c r="BAV14" s="687"/>
      <c r="BAW14" s="687"/>
      <c r="BAX14" s="687"/>
      <c r="BAY14" s="687"/>
      <c r="BAZ14" s="687"/>
      <c r="BBA14" s="687"/>
      <c r="BBB14" s="687"/>
      <c r="BBC14" s="687"/>
      <c r="BBD14" s="687"/>
      <c r="BBE14" s="687"/>
      <c r="BBF14" s="687"/>
      <c r="BBG14" s="687"/>
      <c r="BBH14" s="687"/>
      <c r="BBI14" s="687"/>
      <c r="BBJ14" s="687"/>
      <c r="BBK14" s="687"/>
      <c r="BBL14" s="687"/>
      <c r="BBM14" s="687"/>
      <c r="BBN14" s="687"/>
      <c r="BBO14" s="687"/>
      <c r="BBP14" s="687"/>
      <c r="BBQ14" s="687"/>
      <c r="BBR14" s="687"/>
      <c r="BBS14" s="687"/>
      <c r="BBT14" s="687"/>
      <c r="BBU14" s="687"/>
      <c r="BBV14" s="687"/>
      <c r="BBW14" s="687"/>
      <c r="BBX14" s="687"/>
      <c r="BBY14" s="687"/>
      <c r="BBZ14" s="687"/>
      <c r="BCA14" s="687"/>
      <c r="BCB14" s="687"/>
      <c r="BCC14" s="687"/>
      <c r="BCD14" s="687"/>
      <c r="BCE14" s="687"/>
      <c r="BCF14" s="687"/>
      <c r="BCG14" s="687"/>
      <c r="BCH14" s="687"/>
      <c r="BCI14" s="687"/>
      <c r="BCJ14" s="687"/>
      <c r="BCK14" s="687"/>
      <c r="BCL14" s="687"/>
      <c r="BCM14" s="687"/>
      <c r="BCN14" s="687"/>
      <c r="BCO14" s="687"/>
      <c r="BCP14" s="687"/>
      <c r="BCQ14" s="687"/>
      <c r="BCR14" s="687"/>
      <c r="BCS14" s="687"/>
      <c r="BCT14" s="687"/>
      <c r="BCU14" s="687"/>
      <c r="BCV14" s="687"/>
      <c r="BCW14" s="687"/>
      <c r="BCX14" s="687"/>
      <c r="BCY14" s="687"/>
      <c r="BCZ14" s="687"/>
      <c r="BDA14" s="687"/>
      <c r="BDB14" s="687"/>
      <c r="BDC14" s="687"/>
      <c r="BDD14" s="687"/>
      <c r="BDE14" s="687"/>
      <c r="BDF14" s="687"/>
      <c r="BDG14" s="687"/>
      <c r="BDH14" s="687"/>
      <c r="BDI14" s="687"/>
      <c r="BDJ14" s="687"/>
      <c r="BDK14" s="687"/>
      <c r="BDL14" s="687"/>
      <c r="BDM14" s="687"/>
      <c r="BDN14" s="687"/>
      <c r="BDO14" s="687"/>
      <c r="BDP14" s="687"/>
      <c r="BDQ14" s="687"/>
      <c r="BDR14" s="687"/>
      <c r="BDS14" s="687"/>
      <c r="BDT14" s="687"/>
      <c r="BDU14" s="687"/>
      <c r="BDV14" s="687"/>
      <c r="BDW14" s="687"/>
      <c r="BDX14" s="687"/>
      <c r="BDY14" s="687"/>
      <c r="BDZ14" s="687"/>
      <c r="BEA14" s="687"/>
      <c r="BEB14" s="687"/>
      <c r="BEC14" s="687"/>
      <c r="BED14" s="687"/>
      <c r="BEE14" s="687"/>
      <c r="BEF14" s="687"/>
      <c r="BEG14" s="687"/>
      <c r="BEH14" s="687"/>
      <c r="BEI14" s="687"/>
      <c r="BEJ14" s="687"/>
      <c r="BEK14" s="687"/>
      <c r="BEL14" s="687"/>
      <c r="BEM14" s="687"/>
      <c r="BEN14" s="687"/>
      <c r="BEO14" s="687"/>
      <c r="BEP14" s="687"/>
      <c r="BEQ14" s="687"/>
      <c r="BER14" s="687"/>
      <c r="BES14" s="687"/>
      <c r="BET14" s="687"/>
      <c r="BEU14" s="687"/>
      <c r="BEV14" s="687"/>
      <c r="BEW14" s="687"/>
      <c r="BEX14" s="687"/>
      <c r="BEY14" s="687"/>
      <c r="BEZ14" s="687"/>
      <c r="BFA14" s="687"/>
      <c r="BFB14" s="687"/>
      <c r="BFC14" s="687"/>
      <c r="BFD14" s="687"/>
      <c r="BFE14" s="687"/>
      <c r="BFF14" s="687"/>
      <c r="BFG14" s="687"/>
      <c r="BFH14" s="687"/>
      <c r="BFI14" s="687"/>
      <c r="BFJ14" s="687"/>
      <c r="BFK14" s="687"/>
      <c r="BFL14" s="687"/>
      <c r="BFM14" s="687"/>
      <c r="BFN14" s="687"/>
      <c r="BFO14" s="687"/>
      <c r="BFP14" s="687"/>
      <c r="BFQ14" s="687"/>
      <c r="BFR14" s="687"/>
      <c r="BFS14" s="687"/>
      <c r="BFT14" s="687"/>
      <c r="BFU14" s="687"/>
      <c r="BFV14" s="687"/>
      <c r="BFW14" s="687"/>
      <c r="BFX14" s="687"/>
      <c r="BFY14" s="687"/>
      <c r="BFZ14" s="687"/>
      <c r="BGA14" s="687"/>
      <c r="BGB14" s="687"/>
      <c r="BGC14" s="687"/>
      <c r="BGD14" s="687"/>
      <c r="BGE14" s="687"/>
      <c r="BGF14" s="687"/>
      <c r="BGG14" s="687"/>
      <c r="BGH14" s="687"/>
      <c r="BGI14" s="687"/>
      <c r="BGJ14" s="687"/>
      <c r="BGK14" s="687"/>
      <c r="BGL14" s="687"/>
      <c r="BGM14" s="687"/>
      <c r="BGN14" s="687"/>
      <c r="BGO14" s="687"/>
      <c r="BGP14" s="687"/>
      <c r="BGQ14" s="687"/>
      <c r="BGR14" s="687"/>
      <c r="BGS14" s="687"/>
      <c r="BGT14" s="687"/>
      <c r="BGU14" s="687"/>
      <c r="BGV14" s="687"/>
      <c r="BGW14" s="687"/>
      <c r="BGX14" s="687"/>
      <c r="BGY14" s="687"/>
      <c r="BGZ14" s="687"/>
      <c r="BHA14" s="687"/>
      <c r="BHB14" s="687"/>
      <c r="BHC14" s="687"/>
      <c r="BHD14" s="687"/>
      <c r="BHE14" s="687"/>
      <c r="BHF14" s="687"/>
      <c r="BHG14" s="687"/>
      <c r="BHH14" s="687"/>
      <c r="BHI14" s="687"/>
      <c r="BHJ14" s="687"/>
      <c r="BHK14" s="687"/>
      <c r="BHL14" s="687"/>
      <c r="BHM14" s="687"/>
      <c r="BHN14" s="687"/>
      <c r="BHO14" s="687"/>
      <c r="BHP14" s="687"/>
      <c r="BHQ14" s="687"/>
      <c r="BHR14" s="687"/>
      <c r="BHS14" s="687"/>
      <c r="BHT14" s="687"/>
      <c r="BHU14" s="687"/>
      <c r="BHV14" s="687"/>
      <c r="BHW14" s="687"/>
      <c r="BHX14" s="687"/>
      <c r="BHY14" s="687"/>
      <c r="BHZ14" s="687"/>
      <c r="BIA14" s="687"/>
      <c r="BIB14" s="687"/>
      <c r="BIC14" s="687"/>
      <c r="BID14" s="687"/>
      <c r="BIE14" s="687"/>
      <c r="BIF14" s="687"/>
      <c r="BIG14" s="687"/>
      <c r="BIH14" s="687"/>
      <c r="BII14" s="687"/>
      <c r="BIJ14" s="687"/>
      <c r="BIK14" s="687"/>
      <c r="BIL14" s="687"/>
      <c r="BIM14" s="687"/>
      <c r="BIN14" s="687"/>
      <c r="BIO14" s="687"/>
      <c r="BIP14" s="687"/>
      <c r="BIQ14" s="687"/>
      <c r="BIR14" s="687"/>
      <c r="BIS14" s="687"/>
      <c r="BIT14" s="687"/>
      <c r="BIU14" s="687"/>
      <c r="BIV14" s="687"/>
      <c r="BIW14" s="687"/>
      <c r="BIX14" s="687"/>
      <c r="BIY14" s="687"/>
      <c r="BIZ14" s="687"/>
      <c r="BJA14" s="687"/>
      <c r="BJB14" s="687"/>
      <c r="BJC14" s="687"/>
      <c r="BJD14" s="687"/>
      <c r="BJE14" s="687"/>
      <c r="BJF14" s="687"/>
      <c r="BJG14" s="687"/>
      <c r="BJH14" s="687"/>
      <c r="BJI14" s="687"/>
      <c r="BJJ14" s="687"/>
      <c r="BJK14" s="687"/>
      <c r="BJL14" s="687"/>
      <c r="BJM14" s="687"/>
      <c r="BJN14" s="687"/>
      <c r="BJO14" s="687"/>
      <c r="BJP14" s="687"/>
      <c r="BJQ14" s="687"/>
      <c r="BJR14" s="687"/>
      <c r="BJS14" s="687"/>
      <c r="BJT14" s="687"/>
      <c r="BJU14" s="687"/>
      <c r="BJV14" s="687"/>
      <c r="BJW14" s="687"/>
      <c r="BJX14" s="687"/>
      <c r="BJY14" s="687"/>
      <c r="BJZ14" s="687"/>
      <c r="BKA14" s="687"/>
      <c r="BKB14" s="687"/>
      <c r="BKC14" s="687"/>
      <c r="BKD14" s="687"/>
      <c r="BKE14" s="687"/>
      <c r="BKF14" s="687"/>
      <c r="BKG14" s="687"/>
      <c r="BKH14" s="687"/>
      <c r="BKI14" s="687"/>
      <c r="BKJ14" s="687"/>
      <c r="BKK14" s="687"/>
      <c r="BKL14" s="687"/>
      <c r="BKM14" s="687"/>
      <c r="BKN14" s="687"/>
      <c r="BKO14" s="687"/>
      <c r="BKP14" s="687"/>
      <c r="BKQ14" s="687"/>
      <c r="BKR14" s="687"/>
      <c r="BKS14" s="687"/>
      <c r="BKT14" s="687"/>
      <c r="BKU14" s="687"/>
      <c r="BKV14" s="687"/>
      <c r="BKW14" s="687"/>
      <c r="BKX14" s="687"/>
      <c r="BKY14" s="687"/>
      <c r="BKZ14" s="687"/>
      <c r="BLA14" s="687"/>
      <c r="BLB14" s="687"/>
      <c r="BLC14" s="687"/>
      <c r="BLD14" s="687"/>
      <c r="BLE14" s="687"/>
      <c r="BLF14" s="687"/>
      <c r="BLG14" s="687"/>
      <c r="BLH14" s="687"/>
      <c r="BLI14" s="687"/>
      <c r="BLJ14" s="687"/>
      <c r="BLK14" s="687"/>
      <c r="BLL14" s="687"/>
      <c r="BLM14" s="687"/>
      <c r="BLN14" s="687"/>
      <c r="BLO14" s="687"/>
      <c r="BLP14" s="687"/>
      <c r="BLQ14" s="687"/>
      <c r="BLR14" s="687"/>
      <c r="BLS14" s="687"/>
      <c r="BLT14" s="687"/>
      <c r="BLU14" s="687"/>
      <c r="BLV14" s="687"/>
      <c r="BLW14" s="687"/>
      <c r="BLX14" s="687"/>
      <c r="BLY14" s="687"/>
      <c r="BLZ14" s="687"/>
      <c r="BMA14" s="687"/>
      <c r="BMB14" s="687"/>
      <c r="BMC14" s="687"/>
      <c r="BMD14" s="687"/>
      <c r="BME14" s="687"/>
      <c r="BMF14" s="687"/>
      <c r="BMG14" s="687"/>
      <c r="BMH14" s="687"/>
      <c r="BMI14" s="687"/>
      <c r="BMJ14" s="687"/>
      <c r="BMK14" s="687"/>
      <c r="BML14" s="687"/>
      <c r="BMM14" s="687"/>
      <c r="BMN14" s="687"/>
      <c r="BMO14" s="687"/>
      <c r="BMP14" s="687"/>
      <c r="BMQ14" s="687"/>
      <c r="BMR14" s="687"/>
      <c r="BMS14" s="687"/>
      <c r="BMT14" s="687"/>
      <c r="BMU14" s="687"/>
      <c r="BMV14" s="687"/>
      <c r="BMW14" s="687"/>
      <c r="BMX14" s="687"/>
      <c r="BMY14" s="687"/>
      <c r="BMZ14" s="687"/>
      <c r="BNA14" s="687"/>
      <c r="BNB14" s="687"/>
      <c r="BNC14" s="687"/>
      <c r="BND14" s="687"/>
      <c r="BNE14" s="687"/>
      <c r="BNF14" s="687"/>
      <c r="BNG14" s="687"/>
      <c r="BNH14" s="687"/>
      <c r="BNI14" s="687"/>
      <c r="BNJ14" s="687"/>
      <c r="BNK14" s="687"/>
      <c r="BNL14" s="687"/>
      <c r="BNM14" s="687"/>
      <c r="BNN14" s="687"/>
      <c r="BNO14" s="687"/>
      <c r="BNP14" s="687"/>
      <c r="BNQ14" s="687"/>
      <c r="BNR14" s="687"/>
      <c r="BNS14" s="687"/>
      <c r="BNT14" s="687"/>
      <c r="BNU14" s="687"/>
      <c r="BNV14" s="687"/>
      <c r="BNW14" s="687"/>
      <c r="BNX14" s="687"/>
      <c r="BNY14" s="687"/>
      <c r="BNZ14" s="687"/>
      <c r="BOA14" s="687"/>
      <c r="BOB14" s="687"/>
      <c r="BOC14" s="687"/>
      <c r="BOD14" s="687"/>
      <c r="BOE14" s="687"/>
      <c r="BOF14" s="687"/>
      <c r="BOG14" s="687"/>
      <c r="BOH14" s="687"/>
      <c r="BOI14" s="687"/>
      <c r="BOJ14" s="687"/>
      <c r="BOK14" s="687"/>
      <c r="BOL14" s="687"/>
      <c r="BOM14" s="687"/>
      <c r="BON14" s="687"/>
      <c r="BOO14" s="687"/>
      <c r="BOP14" s="687"/>
      <c r="BOQ14" s="687"/>
      <c r="BOR14" s="687"/>
      <c r="BOS14" s="687"/>
      <c r="BOT14" s="687"/>
      <c r="BOU14" s="687"/>
      <c r="BOV14" s="687"/>
      <c r="BOW14" s="687"/>
      <c r="BOX14" s="687"/>
      <c r="BOY14" s="687"/>
      <c r="BOZ14" s="687"/>
      <c r="BPA14" s="687"/>
      <c r="BPB14" s="687"/>
      <c r="BPC14" s="687"/>
      <c r="BPD14" s="687"/>
      <c r="BPE14" s="687"/>
      <c r="BPF14" s="687"/>
      <c r="BPG14" s="687"/>
      <c r="BPH14" s="687"/>
      <c r="BPI14" s="687"/>
      <c r="BPJ14" s="687"/>
      <c r="BPK14" s="687"/>
      <c r="BPL14" s="687"/>
      <c r="BPM14" s="687"/>
      <c r="BPN14" s="687"/>
      <c r="BPO14" s="687"/>
      <c r="BPP14" s="687"/>
      <c r="BPQ14" s="687"/>
      <c r="BPR14" s="687"/>
      <c r="BPS14" s="687"/>
      <c r="BPT14" s="687"/>
      <c r="BPU14" s="687"/>
      <c r="BPV14" s="687"/>
      <c r="BPW14" s="687"/>
      <c r="BPX14" s="687"/>
      <c r="BPY14" s="687"/>
      <c r="BPZ14" s="687"/>
      <c r="BQA14" s="687"/>
      <c r="BQB14" s="687"/>
      <c r="BQC14" s="687"/>
      <c r="BQD14" s="687"/>
      <c r="BQE14" s="687"/>
      <c r="BQF14" s="687"/>
      <c r="BQG14" s="687"/>
      <c r="BQH14" s="687"/>
      <c r="BQI14" s="687"/>
      <c r="BQJ14" s="687"/>
      <c r="BQK14" s="687"/>
      <c r="BQL14" s="687"/>
      <c r="BQM14" s="687"/>
      <c r="BQN14" s="687"/>
      <c r="BQO14" s="687"/>
      <c r="BQP14" s="687"/>
      <c r="BQQ14" s="687"/>
      <c r="BQR14" s="687"/>
      <c r="BQS14" s="687"/>
      <c r="BQT14" s="687"/>
      <c r="BQU14" s="687"/>
      <c r="BQV14" s="687"/>
      <c r="BQW14" s="687"/>
      <c r="BQX14" s="687"/>
      <c r="BQY14" s="687"/>
      <c r="BQZ14" s="687"/>
      <c r="BRA14" s="687"/>
      <c r="BRB14" s="687"/>
      <c r="BRC14" s="687"/>
      <c r="BRD14" s="687"/>
      <c r="BRE14" s="687"/>
      <c r="BRF14" s="687"/>
      <c r="BRG14" s="687"/>
      <c r="BRH14" s="687"/>
      <c r="BRI14" s="687"/>
      <c r="BRJ14" s="687"/>
      <c r="BRK14" s="687"/>
      <c r="BRL14" s="687"/>
      <c r="BRM14" s="687"/>
      <c r="BRN14" s="687"/>
      <c r="BRO14" s="687"/>
      <c r="BRP14" s="687"/>
      <c r="BRQ14" s="687"/>
      <c r="BRR14" s="687"/>
      <c r="BRS14" s="687"/>
      <c r="BRT14" s="687"/>
      <c r="BRU14" s="687"/>
      <c r="BRV14" s="687"/>
      <c r="BRW14" s="687"/>
      <c r="BRX14" s="687"/>
      <c r="BRY14" s="687"/>
      <c r="BRZ14" s="687"/>
      <c r="BSA14" s="687"/>
      <c r="BSB14" s="687"/>
      <c r="BSC14" s="687"/>
      <c r="BSD14" s="687"/>
      <c r="BSE14" s="687"/>
      <c r="BSF14" s="687"/>
      <c r="BSG14" s="687"/>
      <c r="BSH14" s="687"/>
      <c r="BSI14" s="687"/>
      <c r="BSJ14" s="687"/>
      <c r="BSK14" s="687"/>
      <c r="BSL14" s="687"/>
      <c r="BSM14" s="687"/>
      <c r="BSN14" s="687"/>
      <c r="BSO14" s="687"/>
      <c r="BSP14" s="687"/>
      <c r="BSQ14" s="687"/>
      <c r="BSR14" s="687"/>
      <c r="BSS14" s="687"/>
      <c r="BST14" s="687"/>
      <c r="BSU14" s="687"/>
      <c r="BSV14" s="687"/>
      <c r="BSW14" s="687"/>
      <c r="BSX14" s="687"/>
      <c r="BSY14" s="687"/>
      <c r="BSZ14" s="687"/>
      <c r="BTA14" s="687"/>
      <c r="BTB14" s="687"/>
      <c r="BTC14" s="687"/>
      <c r="BTD14" s="687"/>
      <c r="BTE14" s="687"/>
      <c r="BTF14" s="687"/>
      <c r="BTG14" s="687"/>
      <c r="BTH14" s="687"/>
      <c r="BTI14" s="687"/>
      <c r="BTJ14" s="687"/>
      <c r="BTK14" s="687"/>
      <c r="BTL14" s="687"/>
      <c r="BTM14" s="687"/>
      <c r="BTN14" s="687"/>
      <c r="BTO14" s="687"/>
      <c r="BTP14" s="687"/>
      <c r="BTQ14" s="687"/>
      <c r="BTR14" s="687"/>
      <c r="BTS14" s="687"/>
      <c r="BTT14" s="687"/>
      <c r="BTU14" s="687"/>
      <c r="BTV14" s="687"/>
      <c r="BTW14" s="687"/>
      <c r="BTX14" s="687"/>
      <c r="BTY14" s="687"/>
      <c r="BTZ14" s="687"/>
      <c r="BUA14" s="687"/>
      <c r="BUB14" s="687"/>
      <c r="BUC14" s="687"/>
      <c r="BUD14" s="687"/>
      <c r="BUE14" s="687"/>
      <c r="BUF14" s="687"/>
      <c r="BUG14" s="687"/>
      <c r="BUH14" s="687"/>
      <c r="BUI14" s="687"/>
      <c r="BUJ14" s="687"/>
      <c r="BUK14" s="687"/>
      <c r="BUL14" s="687"/>
      <c r="BUM14" s="687"/>
      <c r="BUN14" s="687"/>
      <c r="BUO14" s="687"/>
      <c r="BUP14" s="687"/>
      <c r="BUQ14" s="687"/>
      <c r="BUR14" s="687"/>
      <c r="BUS14" s="687"/>
      <c r="BUT14" s="687"/>
      <c r="BUU14" s="687"/>
      <c r="BUV14" s="687"/>
      <c r="BUW14" s="687"/>
      <c r="BUX14" s="687"/>
      <c r="BUY14" s="687"/>
      <c r="BUZ14" s="687"/>
      <c r="BVA14" s="687"/>
      <c r="BVB14" s="687"/>
      <c r="BVC14" s="687"/>
      <c r="BVD14" s="687"/>
      <c r="BVE14" s="687"/>
      <c r="BVF14" s="687"/>
      <c r="BVG14" s="687"/>
      <c r="BVH14" s="687"/>
      <c r="BVI14" s="687"/>
      <c r="BVJ14" s="687"/>
      <c r="BVK14" s="687"/>
      <c r="BVL14" s="687"/>
      <c r="BVM14" s="687"/>
      <c r="BVN14" s="687"/>
      <c r="BVO14" s="687"/>
      <c r="BVP14" s="687"/>
      <c r="BVQ14" s="687"/>
      <c r="BVR14" s="687"/>
      <c r="BVS14" s="687"/>
      <c r="BVT14" s="687"/>
      <c r="BVU14" s="687"/>
      <c r="BVV14" s="687"/>
      <c r="BVW14" s="687"/>
      <c r="BVX14" s="687"/>
      <c r="BVY14" s="687"/>
      <c r="BVZ14" s="687"/>
      <c r="BWA14" s="687"/>
      <c r="BWB14" s="687"/>
      <c r="BWC14" s="687"/>
      <c r="BWD14" s="687"/>
      <c r="BWE14" s="687"/>
      <c r="BWF14" s="687"/>
      <c r="BWG14" s="687"/>
      <c r="BWH14" s="687"/>
      <c r="BWI14" s="687"/>
      <c r="BWJ14" s="687"/>
      <c r="BWK14" s="687"/>
      <c r="BWL14" s="687"/>
      <c r="BWM14" s="687"/>
      <c r="BWN14" s="687"/>
      <c r="BWO14" s="687"/>
      <c r="BWP14" s="687"/>
      <c r="BWQ14" s="687"/>
      <c r="BWR14" s="687"/>
      <c r="BWS14" s="687"/>
      <c r="BWT14" s="687"/>
      <c r="BWU14" s="687"/>
      <c r="BWV14" s="687"/>
      <c r="BWW14" s="687"/>
      <c r="BWX14" s="687"/>
      <c r="BWY14" s="687"/>
      <c r="BWZ14" s="687"/>
      <c r="BXA14" s="687"/>
      <c r="BXB14" s="687"/>
      <c r="BXC14" s="687"/>
      <c r="BXD14" s="687"/>
      <c r="BXE14" s="687"/>
      <c r="BXF14" s="687"/>
      <c r="BXG14" s="687"/>
      <c r="BXH14" s="687"/>
      <c r="BXI14" s="687"/>
      <c r="BXJ14" s="687"/>
      <c r="BXK14" s="687"/>
      <c r="BXL14" s="687"/>
      <c r="BXM14" s="687"/>
      <c r="BXN14" s="687"/>
      <c r="BXO14" s="687"/>
      <c r="BXP14" s="687"/>
      <c r="BXQ14" s="687"/>
      <c r="BXR14" s="687"/>
      <c r="BXS14" s="687"/>
      <c r="BXT14" s="687"/>
      <c r="BXU14" s="687"/>
      <c r="BXV14" s="687"/>
      <c r="BXW14" s="687"/>
      <c r="BXX14" s="687"/>
      <c r="BXY14" s="687"/>
      <c r="BXZ14" s="687"/>
      <c r="BYA14" s="687"/>
      <c r="BYB14" s="687"/>
      <c r="BYC14" s="687"/>
      <c r="BYD14" s="687"/>
      <c r="BYE14" s="687"/>
      <c r="BYF14" s="687"/>
      <c r="BYG14" s="687"/>
      <c r="BYH14" s="687"/>
      <c r="BYI14" s="687"/>
      <c r="BYJ14" s="687"/>
      <c r="BYK14" s="687"/>
      <c r="BYL14" s="687"/>
      <c r="BYM14" s="687"/>
      <c r="BYN14" s="687"/>
      <c r="BYO14" s="687"/>
      <c r="BYP14" s="687"/>
      <c r="BYQ14" s="687"/>
      <c r="BYR14" s="687"/>
      <c r="BYS14" s="687"/>
      <c r="BYT14" s="687"/>
      <c r="BYU14" s="687"/>
      <c r="BYV14" s="687"/>
      <c r="BYW14" s="687"/>
      <c r="BYX14" s="687"/>
      <c r="BYY14" s="687"/>
      <c r="BYZ14" s="687"/>
      <c r="BZA14" s="687"/>
      <c r="BZB14" s="687"/>
      <c r="BZC14" s="687"/>
      <c r="BZD14" s="687"/>
      <c r="BZE14" s="687"/>
      <c r="BZF14" s="687"/>
      <c r="BZG14" s="687"/>
      <c r="BZH14" s="687"/>
      <c r="BZI14" s="687"/>
      <c r="BZJ14" s="687"/>
      <c r="BZK14" s="687"/>
      <c r="BZL14" s="687"/>
      <c r="BZM14" s="687"/>
      <c r="BZN14" s="687"/>
      <c r="BZO14" s="687"/>
      <c r="BZP14" s="687"/>
      <c r="BZQ14" s="687"/>
      <c r="BZR14" s="687"/>
      <c r="BZS14" s="687"/>
      <c r="BZT14" s="687"/>
      <c r="BZU14" s="687"/>
      <c r="BZV14" s="687"/>
      <c r="BZW14" s="687"/>
      <c r="BZX14" s="687"/>
      <c r="BZY14" s="687"/>
      <c r="BZZ14" s="687"/>
      <c r="CAA14" s="687"/>
      <c r="CAB14" s="687"/>
      <c r="CAC14" s="687"/>
      <c r="CAD14" s="687"/>
      <c r="CAE14" s="687"/>
      <c r="CAF14" s="687"/>
      <c r="CAG14" s="687"/>
      <c r="CAH14" s="687"/>
      <c r="CAI14" s="687"/>
      <c r="CAJ14" s="687"/>
      <c r="CAK14" s="687"/>
      <c r="CAL14" s="687"/>
      <c r="CAM14" s="687"/>
      <c r="CAN14" s="687"/>
      <c r="CAO14" s="687"/>
      <c r="CAP14" s="687"/>
      <c r="CAQ14" s="687"/>
      <c r="CAR14" s="687"/>
      <c r="CAS14" s="687"/>
      <c r="CAT14" s="687"/>
      <c r="CAU14" s="687"/>
      <c r="CAV14" s="687"/>
      <c r="CAW14" s="687"/>
      <c r="CAX14" s="687"/>
      <c r="CAY14" s="687"/>
      <c r="CAZ14" s="687"/>
      <c r="CBA14" s="687"/>
      <c r="CBB14" s="687"/>
      <c r="CBC14" s="687"/>
      <c r="CBD14" s="687"/>
      <c r="CBE14" s="687"/>
      <c r="CBF14" s="687"/>
      <c r="CBG14" s="687"/>
      <c r="CBH14" s="687"/>
      <c r="CBI14" s="687"/>
      <c r="CBJ14" s="687"/>
      <c r="CBK14" s="687"/>
      <c r="CBL14" s="687"/>
      <c r="CBM14" s="687"/>
      <c r="CBN14" s="687"/>
      <c r="CBO14" s="687"/>
      <c r="CBP14" s="687"/>
      <c r="CBQ14" s="687"/>
      <c r="CBR14" s="687"/>
      <c r="CBS14" s="687"/>
      <c r="CBT14" s="687"/>
      <c r="CBU14" s="687"/>
      <c r="CBV14" s="687"/>
      <c r="CBW14" s="687"/>
      <c r="CBX14" s="687"/>
      <c r="CBY14" s="687"/>
      <c r="CBZ14" s="687"/>
      <c r="CCA14" s="687"/>
      <c r="CCB14" s="687"/>
      <c r="CCC14" s="687"/>
      <c r="CCD14" s="687"/>
      <c r="CCE14" s="687"/>
      <c r="CCF14" s="687"/>
      <c r="CCG14" s="687"/>
      <c r="CCH14" s="687"/>
      <c r="CCI14" s="687"/>
      <c r="CCJ14" s="687"/>
      <c r="CCK14" s="687"/>
      <c r="CCL14" s="687"/>
      <c r="CCM14" s="687"/>
      <c r="CCN14" s="687"/>
      <c r="CCO14" s="687"/>
      <c r="CCP14" s="687"/>
      <c r="CCQ14" s="687"/>
      <c r="CCR14" s="687"/>
      <c r="CCS14" s="687"/>
      <c r="CCT14" s="687"/>
      <c r="CCU14" s="687"/>
      <c r="CCV14" s="687"/>
      <c r="CCW14" s="687"/>
      <c r="CCX14" s="687"/>
      <c r="CCY14" s="687"/>
      <c r="CCZ14" s="687"/>
      <c r="CDA14" s="687"/>
      <c r="CDB14" s="687"/>
      <c r="CDC14" s="687"/>
      <c r="CDD14" s="687"/>
      <c r="CDE14" s="687"/>
      <c r="CDF14" s="687"/>
      <c r="CDG14" s="687"/>
      <c r="CDH14" s="687"/>
      <c r="CDI14" s="687"/>
      <c r="CDJ14" s="687"/>
      <c r="CDK14" s="687"/>
      <c r="CDL14" s="687"/>
      <c r="CDM14" s="687"/>
      <c r="CDN14" s="687"/>
      <c r="CDO14" s="687"/>
      <c r="CDP14" s="687"/>
      <c r="CDQ14" s="687"/>
      <c r="CDR14" s="687"/>
      <c r="CDS14" s="687"/>
      <c r="CDT14" s="687"/>
      <c r="CDU14" s="687"/>
      <c r="CDV14" s="687"/>
      <c r="CDW14" s="687"/>
      <c r="CDX14" s="687"/>
      <c r="CDY14" s="687"/>
      <c r="CDZ14" s="687"/>
      <c r="CEA14" s="687"/>
      <c r="CEB14" s="687"/>
      <c r="CEC14" s="687"/>
      <c r="CED14" s="687"/>
      <c r="CEE14" s="687"/>
      <c r="CEF14" s="687"/>
      <c r="CEG14" s="687"/>
      <c r="CEH14" s="687"/>
      <c r="CEI14" s="687"/>
      <c r="CEJ14" s="687"/>
      <c r="CEK14" s="687"/>
      <c r="CEL14" s="687"/>
      <c r="CEM14" s="687"/>
      <c r="CEN14" s="687"/>
      <c r="CEO14" s="687"/>
      <c r="CEP14" s="687"/>
      <c r="CEQ14" s="687"/>
      <c r="CER14" s="687"/>
      <c r="CES14" s="687"/>
      <c r="CET14" s="687"/>
      <c r="CEU14" s="687"/>
      <c r="CEV14" s="687"/>
      <c r="CEW14" s="687"/>
      <c r="CEX14" s="687"/>
      <c r="CEY14" s="687"/>
      <c r="CEZ14" s="687"/>
      <c r="CFA14" s="687"/>
      <c r="CFB14" s="687"/>
      <c r="CFC14" s="687"/>
      <c r="CFD14" s="687"/>
      <c r="CFE14" s="687"/>
      <c r="CFF14" s="687"/>
      <c r="CFG14" s="687"/>
      <c r="CFH14" s="687"/>
      <c r="CFI14" s="687"/>
      <c r="CFJ14" s="687"/>
      <c r="CFK14" s="687"/>
      <c r="CFL14" s="687"/>
      <c r="CFM14" s="687"/>
      <c r="CFN14" s="687"/>
      <c r="CFO14" s="687"/>
      <c r="CFP14" s="687"/>
      <c r="CFQ14" s="687"/>
      <c r="CFR14" s="687"/>
      <c r="CFS14" s="687"/>
      <c r="CFT14" s="687"/>
      <c r="CFU14" s="687"/>
      <c r="CFV14" s="687"/>
      <c r="CFW14" s="687"/>
      <c r="CFX14" s="687"/>
      <c r="CFY14" s="687"/>
      <c r="CFZ14" s="687"/>
      <c r="CGA14" s="687"/>
      <c r="CGB14" s="687"/>
      <c r="CGC14" s="687"/>
      <c r="CGD14" s="687"/>
      <c r="CGE14" s="687"/>
      <c r="CGF14" s="687"/>
      <c r="CGG14" s="687"/>
      <c r="CGH14" s="687"/>
      <c r="CGI14" s="687"/>
      <c r="CGJ14" s="687"/>
      <c r="CGK14" s="687"/>
      <c r="CGL14" s="687"/>
      <c r="CGM14" s="687"/>
      <c r="CGN14" s="687"/>
      <c r="CGO14" s="687"/>
      <c r="CGP14" s="687"/>
      <c r="CGQ14" s="687"/>
      <c r="CGR14" s="687"/>
      <c r="CGS14" s="687"/>
      <c r="CGT14" s="687"/>
      <c r="CGU14" s="687"/>
      <c r="CGV14" s="687"/>
      <c r="CGW14" s="687"/>
      <c r="CGX14" s="687"/>
      <c r="CGY14" s="687"/>
      <c r="CGZ14" s="687"/>
      <c r="CHA14" s="687"/>
      <c r="CHB14" s="687"/>
      <c r="CHC14" s="687"/>
      <c r="CHD14" s="687"/>
      <c r="CHE14" s="687"/>
      <c r="CHF14" s="687"/>
      <c r="CHG14" s="687"/>
      <c r="CHH14" s="687"/>
      <c r="CHI14" s="687"/>
      <c r="CHJ14" s="687"/>
      <c r="CHK14" s="687"/>
      <c r="CHL14" s="687"/>
      <c r="CHM14" s="687"/>
      <c r="CHN14" s="687"/>
      <c r="CHO14" s="687"/>
      <c r="CHP14" s="687"/>
      <c r="CHQ14" s="687"/>
      <c r="CHR14" s="687"/>
      <c r="CHS14" s="687"/>
      <c r="CHT14" s="687"/>
      <c r="CHU14" s="687"/>
      <c r="CHV14" s="687"/>
      <c r="CHW14" s="687"/>
      <c r="CHX14" s="687"/>
      <c r="CHY14" s="687"/>
      <c r="CHZ14" s="687"/>
      <c r="CIA14" s="687"/>
      <c r="CIB14" s="687"/>
      <c r="CIC14" s="687"/>
      <c r="CID14" s="687"/>
      <c r="CIE14" s="687"/>
      <c r="CIF14" s="687"/>
      <c r="CIG14" s="687"/>
      <c r="CIH14" s="687"/>
      <c r="CII14" s="687"/>
      <c r="CIJ14" s="687"/>
      <c r="CIK14" s="687"/>
      <c r="CIL14" s="687"/>
      <c r="CIM14" s="687"/>
      <c r="CIN14" s="687"/>
      <c r="CIO14" s="687"/>
      <c r="CIP14" s="687"/>
      <c r="CIQ14" s="687"/>
      <c r="CIR14" s="687"/>
      <c r="CIS14" s="687"/>
      <c r="CIT14" s="687"/>
      <c r="CIU14" s="687"/>
      <c r="CIV14" s="687"/>
      <c r="CIW14" s="687"/>
      <c r="CIX14" s="687"/>
      <c r="CIY14" s="687"/>
      <c r="CIZ14" s="687"/>
      <c r="CJA14" s="687"/>
      <c r="CJB14" s="687"/>
      <c r="CJC14" s="687"/>
      <c r="CJD14" s="687"/>
      <c r="CJE14" s="687"/>
      <c r="CJF14" s="687"/>
      <c r="CJG14" s="687"/>
      <c r="CJH14" s="687"/>
      <c r="CJI14" s="687"/>
      <c r="CJJ14" s="687"/>
      <c r="CJK14" s="687"/>
      <c r="CJL14" s="687"/>
      <c r="CJM14" s="687"/>
      <c r="CJN14" s="687"/>
      <c r="CJO14" s="687"/>
      <c r="CJP14" s="687"/>
      <c r="CJQ14" s="687"/>
      <c r="CJR14" s="687"/>
      <c r="CJS14" s="687"/>
      <c r="CJT14" s="687"/>
      <c r="CJU14" s="687"/>
      <c r="CJV14" s="687"/>
      <c r="CJW14" s="687"/>
      <c r="CJX14" s="687"/>
      <c r="CJY14" s="687"/>
      <c r="CJZ14" s="687"/>
      <c r="CKA14" s="687"/>
      <c r="CKB14" s="687"/>
      <c r="CKC14" s="687"/>
      <c r="CKD14" s="687"/>
      <c r="CKE14" s="687"/>
      <c r="CKF14" s="687"/>
      <c r="CKG14" s="687"/>
      <c r="CKH14" s="687"/>
      <c r="CKI14" s="687"/>
      <c r="CKJ14" s="687"/>
      <c r="CKK14" s="687"/>
      <c r="CKL14" s="687"/>
      <c r="CKM14" s="687"/>
      <c r="CKN14" s="687"/>
      <c r="CKO14" s="687"/>
      <c r="CKP14" s="687"/>
      <c r="CKQ14" s="687"/>
      <c r="CKR14" s="687"/>
      <c r="CKS14" s="687"/>
      <c r="CKT14" s="687"/>
      <c r="CKU14" s="687"/>
      <c r="CKV14" s="687"/>
      <c r="CKW14" s="687"/>
      <c r="CKX14" s="687"/>
      <c r="CKY14" s="687"/>
      <c r="CKZ14" s="687"/>
      <c r="CLA14" s="687"/>
      <c r="CLB14" s="687"/>
      <c r="CLC14" s="687"/>
      <c r="CLD14" s="687"/>
      <c r="CLE14" s="687"/>
      <c r="CLF14" s="687"/>
      <c r="CLG14" s="687"/>
      <c r="CLH14" s="687"/>
      <c r="CLI14" s="687"/>
      <c r="CLJ14" s="687"/>
      <c r="CLK14" s="687"/>
      <c r="CLL14" s="687"/>
      <c r="CLM14" s="687"/>
      <c r="CLN14" s="687"/>
      <c r="CLO14" s="687"/>
      <c r="CLP14" s="687"/>
      <c r="CLQ14" s="687"/>
      <c r="CLR14" s="687"/>
      <c r="CLS14" s="687"/>
      <c r="CLT14" s="687"/>
      <c r="CLU14" s="687"/>
      <c r="CLV14" s="687"/>
      <c r="CLW14" s="687"/>
      <c r="CLX14" s="687"/>
      <c r="CLY14" s="687"/>
      <c r="CLZ14" s="687"/>
      <c r="CMA14" s="687"/>
      <c r="CMB14" s="687"/>
      <c r="CMC14" s="687"/>
      <c r="CMD14" s="687"/>
      <c r="CME14" s="687"/>
      <c r="CMF14" s="687"/>
      <c r="CMG14" s="687"/>
      <c r="CMH14" s="687"/>
      <c r="CMI14" s="687"/>
      <c r="CMJ14" s="687"/>
      <c r="CMK14" s="687"/>
      <c r="CML14" s="687"/>
      <c r="CMM14" s="687"/>
      <c r="CMN14" s="687"/>
      <c r="CMO14" s="687"/>
      <c r="CMP14" s="687"/>
      <c r="CMQ14" s="687"/>
      <c r="CMR14" s="687"/>
      <c r="CMS14" s="687"/>
      <c r="CMT14" s="687"/>
      <c r="CMU14" s="687"/>
      <c r="CMV14" s="687"/>
      <c r="CMW14" s="687"/>
      <c r="CMX14" s="687"/>
      <c r="CMY14" s="687"/>
      <c r="CMZ14" s="687"/>
      <c r="CNA14" s="687"/>
      <c r="CNB14" s="687"/>
      <c r="CNC14" s="687"/>
      <c r="CND14" s="687"/>
      <c r="CNE14" s="687"/>
      <c r="CNF14" s="687"/>
      <c r="CNG14" s="687"/>
      <c r="CNH14" s="687"/>
      <c r="CNI14" s="687"/>
      <c r="CNJ14" s="687"/>
      <c r="CNK14" s="687"/>
      <c r="CNL14" s="687"/>
      <c r="CNM14" s="687"/>
      <c r="CNN14" s="687"/>
      <c r="CNO14" s="687"/>
      <c r="CNP14" s="687"/>
      <c r="CNQ14" s="687"/>
      <c r="CNR14" s="687"/>
      <c r="CNS14" s="687"/>
      <c r="CNT14" s="687"/>
      <c r="CNU14" s="687"/>
      <c r="CNV14" s="687"/>
      <c r="CNW14" s="687"/>
      <c r="CNX14" s="687"/>
      <c r="CNY14" s="687"/>
      <c r="CNZ14" s="687"/>
      <c r="COA14" s="687"/>
      <c r="COB14" s="687"/>
      <c r="COC14" s="687"/>
      <c r="COD14" s="687"/>
      <c r="COE14" s="687"/>
      <c r="COF14" s="687"/>
      <c r="COG14" s="687"/>
      <c r="COH14" s="687"/>
      <c r="COI14" s="687"/>
      <c r="COJ14" s="687"/>
      <c r="COK14" s="687"/>
      <c r="COL14" s="687"/>
      <c r="COM14" s="687"/>
      <c r="CON14" s="687"/>
      <c r="COO14" s="687"/>
      <c r="COP14" s="687"/>
      <c r="COQ14" s="687"/>
      <c r="COR14" s="687"/>
      <c r="COS14" s="687"/>
      <c r="COT14" s="687"/>
      <c r="COU14" s="687"/>
      <c r="COV14" s="687"/>
      <c r="COW14" s="687"/>
      <c r="COX14" s="687"/>
      <c r="COY14" s="687"/>
      <c r="COZ14" s="687"/>
      <c r="CPA14" s="687"/>
      <c r="CPB14" s="687"/>
      <c r="CPC14" s="687"/>
      <c r="CPD14" s="687"/>
      <c r="CPE14" s="687"/>
      <c r="CPF14" s="687"/>
      <c r="CPG14" s="687"/>
      <c r="CPH14" s="687"/>
      <c r="CPI14" s="687"/>
      <c r="CPJ14" s="687"/>
      <c r="CPK14" s="687"/>
      <c r="CPL14" s="687"/>
      <c r="CPM14" s="687"/>
      <c r="CPN14" s="687"/>
      <c r="CPO14" s="687"/>
      <c r="CPP14" s="687"/>
      <c r="CPQ14" s="687"/>
      <c r="CPR14" s="687"/>
      <c r="CPS14" s="687"/>
      <c r="CPT14" s="687"/>
      <c r="CPU14" s="687"/>
      <c r="CPV14" s="687"/>
      <c r="CPW14" s="687"/>
      <c r="CPX14" s="687"/>
      <c r="CPY14" s="687"/>
      <c r="CPZ14" s="687"/>
      <c r="CQA14" s="687"/>
      <c r="CQB14" s="687"/>
      <c r="CQC14" s="687"/>
      <c r="CQD14" s="687"/>
      <c r="CQE14" s="687"/>
      <c r="CQF14" s="687"/>
      <c r="CQG14" s="687"/>
      <c r="CQH14" s="687"/>
      <c r="CQI14" s="687"/>
      <c r="CQJ14" s="687"/>
      <c r="CQK14" s="687"/>
      <c r="CQL14" s="687"/>
      <c r="CQM14" s="687"/>
      <c r="CQN14" s="687"/>
      <c r="CQO14" s="687"/>
      <c r="CQP14" s="687"/>
      <c r="CQQ14" s="687"/>
      <c r="CQR14" s="687"/>
      <c r="CQS14" s="687"/>
      <c r="CQT14" s="687"/>
      <c r="CQU14" s="687"/>
      <c r="CQV14" s="687"/>
      <c r="CQW14" s="687"/>
      <c r="CQX14" s="687"/>
      <c r="CQY14" s="687"/>
      <c r="CQZ14" s="687"/>
      <c r="CRA14" s="687"/>
      <c r="CRB14" s="687"/>
      <c r="CRC14" s="687"/>
      <c r="CRD14" s="687"/>
      <c r="CRE14" s="687"/>
      <c r="CRF14" s="687"/>
      <c r="CRG14" s="687"/>
      <c r="CRH14" s="687"/>
      <c r="CRI14" s="687"/>
      <c r="CRJ14" s="687"/>
      <c r="CRK14" s="687"/>
      <c r="CRL14" s="687"/>
      <c r="CRM14" s="687"/>
      <c r="CRN14" s="687"/>
      <c r="CRO14" s="687"/>
      <c r="CRP14" s="687"/>
      <c r="CRQ14" s="687"/>
      <c r="CRR14" s="687"/>
      <c r="CRS14" s="687"/>
      <c r="CRT14" s="687"/>
      <c r="CRU14" s="687"/>
      <c r="CRV14" s="687"/>
      <c r="CRW14" s="687"/>
      <c r="CRX14" s="687"/>
      <c r="CRY14" s="687"/>
      <c r="CRZ14" s="687"/>
      <c r="CSA14" s="687"/>
      <c r="CSB14" s="687"/>
      <c r="CSC14" s="687"/>
      <c r="CSD14" s="687"/>
      <c r="CSE14" s="687"/>
      <c r="CSF14" s="687"/>
      <c r="CSG14" s="687"/>
      <c r="CSH14" s="687"/>
      <c r="CSI14" s="687"/>
      <c r="CSJ14" s="687"/>
      <c r="CSK14" s="687"/>
      <c r="CSL14" s="687"/>
      <c r="CSM14" s="687"/>
      <c r="CSN14" s="687"/>
      <c r="CSO14" s="687"/>
      <c r="CSP14" s="687"/>
      <c r="CSQ14" s="687"/>
      <c r="CSR14" s="687"/>
      <c r="CSS14" s="687"/>
      <c r="CST14" s="687"/>
      <c r="CSU14" s="687"/>
      <c r="CSV14" s="687"/>
      <c r="CSW14" s="687"/>
      <c r="CSX14" s="687"/>
      <c r="CSY14" s="687"/>
      <c r="CSZ14" s="687"/>
      <c r="CTA14" s="687"/>
      <c r="CTB14" s="687"/>
      <c r="CTC14" s="687"/>
      <c r="CTD14" s="687"/>
      <c r="CTE14" s="687"/>
      <c r="CTF14" s="687"/>
      <c r="CTG14" s="687"/>
      <c r="CTH14" s="687"/>
      <c r="CTI14" s="687"/>
      <c r="CTJ14" s="687"/>
      <c r="CTK14" s="687"/>
      <c r="CTL14" s="687"/>
      <c r="CTM14" s="687"/>
      <c r="CTN14" s="687"/>
      <c r="CTO14" s="687"/>
      <c r="CTP14" s="687"/>
      <c r="CTQ14" s="687"/>
      <c r="CTR14" s="687"/>
      <c r="CTS14" s="687"/>
      <c r="CTT14" s="687"/>
      <c r="CTU14" s="687"/>
      <c r="CTV14" s="687"/>
      <c r="CTW14" s="687"/>
      <c r="CTX14" s="687"/>
      <c r="CTY14" s="687"/>
      <c r="CTZ14" s="687"/>
      <c r="CUA14" s="687"/>
      <c r="CUB14" s="687"/>
      <c r="CUC14" s="687"/>
      <c r="CUD14" s="687"/>
      <c r="CUE14" s="687"/>
      <c r="CUF14" s="687"/>
      <c r="CUG14" s="687"/>
      <c r="CUH14" s="687"/>
      <c r="CUI14" s="687"/>
      <c r="CUJ14" s="687"/>
      <c r="CUK14" s="687"/>
      <c r="CUL14" s="687"/>
      <c r="CUM14" s="687"/>
      <c r="CUN14" s="687"/>
      <c r="CUO14" s="687"/>
      <c r="CUP14" s="687"/>
      <c r="CUQ14" s="687"/>
      <c r="CUR14" s="687"/>
      <c r="CUS14" s="687"/>
      <c r="CUT14" s="687"/>
      <c r="CUU14" s="687"/>
      <c r="CUV14" s="687"/>
      <c r="CUW14" s="687"/>
      <c r="CUX14" s="687"/>
      <c r="CUY14" s="687"/>
      <c r="CUZ14" s="687"/>
      <c r="CVA14" s="687"/>
      <c r="CVB14" s="687"/>
      <c r="CVC14" s="687"/>
      <c r="CVD14" s="687"/>
      <c r="CVE14" s="687"/>
      <c r="CVF14" s="687"/>
      <c r="CVG14" s="687"/>
      <c r="CVH14" s="687"/>
      <c r="CVI14" s="687"/>
      <c r="CVJ14" s="687"/>
      <c r="CVK14" s="687"/>
      <c r="CVL14" s="687"/>
      <c r="CVM14" s="687"/>
      <c r="CVN14" s="687"/>
      <c r="CVO14" s="687"/>
      <c r="CVP14" s="687"/>
      <c r="CVQ14" s="687"/>
      <c r="CVR14" s="687"/>
      <c r="CVS14" s="687"/>
      <c r="CVT14" s="687"/>
      <c r="CVU14" s="687"/>
      <c r="CVV14" s="687"/>
      <c r="CVW14" s="687"/>
      <c r="CVX14" s="687"/>
      <c r="CVY14" s="687"/>
      <c r="CVZ14" s="687"/>
      <c r="CWA14" s="687"/>
      <c r="CWB14" s="687"/>
      <c r="CWC14" s="687"/>
      <c r="CWD14" s="687"/>
      <c r="CWE14" s="687"/>
      <c r="CWF14" s="687"/>
      <c r="CWG14" s="687"/>
      <c r="CWH14" s="687"/>
      <c r="CWI14" s="687"/>
      <c r="CWJ14" s="687"/>
      <c r="CWK14" s="687"/>
      <c r="CWL14" s="687"/>
      <c r="CWM14" s="687"/>
      <c r="CWN14" s="687"/>
      <c r="CWO14" s="687"/>
      <c r="CWP14" s="687"/>
      <c r="CWQ14" s="687"/>
      <c r="CWR14" s="687"/>
      <c r="CWS14" s="687"/>
      <c r="CWT14" s="687"/>
      <c r="CWU14" s="687"/>
      <c r="CWV14" s="687"/>
      <c r="CWW14" s="687"/>
      <c r="CWX14" s="687"/>
      <c r="CWY14" s="687"/>
      <c r="CWZ14" s="687"/>
      <c r="CXA14" s="687"/>
      <c r="CXB14" s="687"/>
      <c r="CXC14" s="687"/>
      <c r="CXD14" s="687"/>
      <c r="CXE14" s="687"/>
      <c r="CXF14" s="687"/>
      <c r="CXG14" s="687"/>
      <c r="CXH14" s="687"/>
      <c r="CXI14" s="687"/>
      <c r="CXJ14" s="687"/>
      <c r="CXK14" s="687"/>
      <c r="CXL14" s="687"/>
      <c r="CXM14" s="687"/>
      <c r="CXN14" s="687"/>
      <c r="CXO14" s="687"/>
      <c r="CXP14" s="687"/>
      <c r="CXQ14" s="687"/>
      <c r="CXR14" s="687"/>
      <c r="CXS14" s="687"/>
      <c r="CXT14" s="687"/>
      <c r="CXU14" s="687"/>
      <c r="CXV14" s="687"/>
      <c r="CXW14" s="687"/>
      <c r="CXX14" s="687"/>
      <c r="CXY14" s="687"/>
      <c r="CXZ14" s="687"/>
      <c r="CYA14" s="687"/>
      <c r="CYB14" s="687"/>
      <c r="CYC14" s="687"/>
      <c r="CYD14" s="687"/>
      <c r="CYE14" s="687"/>
      <c r="CYF14" s="687"/>
      <c r="CYG14" s="687"/>
      <c r="CYH14" s="687"/>
      <c r="CYI14" s="687"/>
      <c r="CYJ14" s="687"/>
      <c r="CYK14" s="687"/>
      <c r="CYL14" s="687"/>
      <c r="CYM14" s="687"/>
      <c r="CYN14" s="687"/>
      <c r="CYO14" s="687"/>
      <c r="CYP14" s="687"/>
      <c r="CYQ14" s="687"/>
      <c r="CYR14" s="687"/>
      <c r="CYS14" s="687"/>
      <c r="CYT14" s="687"/>
      <c r="CYU14" s="687"/>
      <c r="CYV14" s="687"/>
      <c r="CYW14" s="687"/>
      <c r="CYX14" s="687"/>
      <c r="CYY14" s="687"/>
      <c r="CYZ14" s="687"/>
      <c r="CZA14" s="687"/>
      <c r="CZB14" s="687"/>
      <c r="CZC14" s="687"/>
      <c r="CZD14" s="687"/>
      <c r="CZE14" s="687"/>
      <c r="CZF14" s="687"/>
      <c r="CZG14" s="687"/>
      <c r="CZH14" s="687"/>
      <c r="CZI14" s="687"/>
      <c r="CZJ14" s="687"/>
      <c r="CZK14" s="687"/>
      <c r="CZL14" s="687"/>
      <c r="CZM14" s="687"/>
      <c r="CZN14" s="687"/>
      <c r="CZO14" s="687"/>
      <c r="CZP14" s="687"/>
      <c r="CZQ14" s="687"/>
      <c r="CZR14" s="687"/>
      <c r="CZS14" s="687"/>
      <c r="CZT14" s="687"/>
      <c r="CZU14" s="687"/>
      <c r="CZV14" s="687"/>
      <c r="CZW14" s="687"/>
      <c r="CZX14" s="687"/>
      <c r="CZY14" s="687"/>
      <c r="CZZ14" s="687"/>
      <c r="DAA14" s="687"/>
      <c r="DAB14" s="687"/>
      <c r="DAC14" s="687"/>
      <c r="DAD14" s="687"/>
      <c r="DAE14" s="687"/>
      <c r="DAF14" s="687"/>
      <c r="DAG14" s="687"/>
      <c r="DAH14" s="687"/>
      <c r="DAI14" s="687"/>
      <c r="DAJ14" s="687"/>
      <c r="DAK14" s="687"/>
      <c r="DAL14" s="687"/>
      <c r="DAM14" s="687"/>
      <c r="DAN14" s="687"/>
      <c r="DAO14" s="687"/>
      <c r="DAP14" s="687"/>
      <c r="DAQ14" s="687"/>
      <c r="DAR14" s="687"/>
      <c r="DAS14" s="687"/>
      <c r="DAT14" s="687"/>
      <c r="DAU14" s="687"/>
      <c r="DAV14" s="687"/>
      <c r="DAW14" s="687"/>
      <c r="DAX14" s="687"/>
      <c r="DAY14" s="687"/>
      <c r="DAZ14" s="687"/>
      <c r="DBA14" s="687"/>
      <c r="DBB14" s="687"/>
      <c r="DBC14" s="687"/>
      <c r="DBD14" s="687"/>
      <c r="DBE14" s="687"/>
      <c r="DBF14" s="687"/>
      <c r="DBG14" s="687"/>
      <c r="DBH14" s="687"/>
      <c r="DBI14" s="687"/>
      <c r="DBJ14" s="687"/>
      <c r="DBK14" s="687"/>
      <c r="DBL14" s="687"/>
      <c r="DBM14" s="687"/>
      <c r="DBN14" s="687"/>
      <c r="DBO14" s="687"/>
      <c r="DBP14" s="687"/>
      <c r="DBQ14" s="687"/>
      <c r="DBR14" s="687"/>
      <c r="DBS14" s="687"/>
      <c r="DBT14" s="687"/>
      <c r="DBU14" s="687"/>
      <c r="DBV14" s="687"/>
      <c r="DBW14" s="687"/>
      <c r="DBX14" s="687"/>
      <c r="DBY14" s="687"/>
      <c r="DBZ14" s="687"/>
      <c r="DCA14" s="687"/>
      <c r="DCB14" s="687"/>
      <c r="DCC14" s="687"/>
      <c r="DCD14" s="687"/>
      <c r="DCE14" s="687"/>
      <c r="DCF14" s="687"/>
      <c r="DCG14" s="687"/>
      <c r="DCH14" s="687"/>
      <c r="DCI14" s="687"/>
      <c r="DCJ14" s="687"/>
      <c r="DCK14" s="687"/>
      <c r="DCL14" s="687"/>
      <c r="DCM14" s="687"/>
      <c r="DCN14" s="687"/>
      <c r="DCO14" s="687"/>
      <c r="DCP14" s="687"/>
      <c r="DCQ14" s="687"/>
      <c r="DCR14" s="687"/>
      <c r="DCS14" s="687"/>
      <c r="DCT14" s="687"/>
      <c r="DCU14" s="687"/>
      <c r="DCV14" s="687"/>
      <c r="DCW14" s="687"/>
      <c r="DCX14" s="687"/>
      <c r="DCY14" s="687"/>
      <c r="DCZ14" s="687"/>
      <c r="DDA14" s="687"/>
      <c r="DDB14" s="687"/>
      <c r="DDC14" s="687"/>
      <c r="DDD14" s="687"/>
      <c r="DDE14" s="687"/>
      <c r="DDF14" s="687"/>
      <c r="DDG14" s="687"/>
      <c r="DDH14" s="687"/>
      <c r="DDI14" s="687"/>
      <c r="DDJ14" s="687"/>
      <c r="DDK14" s="687"/>
      <c r="DDL14" s="687"/>
      <c r="DDM14" s="687"/>
      <c r="DDN14" s="687"/>
      <c r="DDO14" s="687"/>
      <c r="DDP14" s="687"/>
      <c r="DDQ14" s="687"/>
      <c r="DDR14" s="687"/>
      <c r="DDS14" s="687"/>
      <c r="DDT14" s="687"/>
      <c r="DDU14" s="687"/>
      <c r="DDV14" s="687"/>
      <c r="DDW14" s="687"/>
      <c r="DDX14" s="687"/>
      <c r="DDY14" s="687"/>
      <c r="DDZ14" s="687"/>
      <c r="DEA14" s="687"/>
      <c r="DEB14" s="687"/>
      <c r="DEC14" s="687"/>
      <c r="DED14" s="687"/>
      <c r="DEE14" s="687"/>
      <c r="DEF14" s="687"/>
      <c r="DEG14" s="687"/>
      <c r="DEH14" s="687"/>
      <c r="DEI14" s="687"/>
      <c r="DEJ14" s="687"/>
      <c r="DEK14" s="687"/>
      <c r="DEL14" s="687"/>
      <c r="DEM14" s="687"/>
      <c r="DEN14" s="687"/>
      <c r="DEO14" s="687"/>
      <c r="DEP14" s="687"/>
      <c r="DEQ14" s="687"/>
      <c r="DER14" s="687"/>
      <c r="DES14" s="687"/>
      <c r="DET14" s="687"/>
      <c r="DEU14" s="687"/>
      <c r="DEV14" s="687"/>
      <c r="DEW14" s="687"/>
      <c r="DEX14" s="687"/>
      <c r="DEY14" s="687"/>
      <c r="DEZ14" s="687"/>
      <c r="DFA14" s="687"/>
      <c r="DFB14" s="687"/>
      <c r="DFC14" s="687"/>
      <c r="DFD14" s="687"/>
      <c r="DFE14" s="687"/>
      <c r="DFF14" s="687"/>
      <c r="DFG14" s="687"/>
      <c r="DFH14" s="687"/>
      <c r="DFI14" s="687"/>
      <c r="DFJ14" s="687"/>
      <c r="DFK14" s="687"/>
      <c r="DFL14" s="687"/>
      <c r="DFM14" s="687"/>
      <c r="DFN14" s="687"/>
      <c r="DFO14" s="687"/>
      <c r="DFP14" s="687"/>
      <c r="DFQ14" s="687"/>
      <c r="DFR14" s="687"/>
      <c r="DFS14" s="687"/>
      <c r="DFT14" s="687"/>
      <c r="DFU14" s="687"/>
      <c r="DFV14" s="687"/>
      <c r="DFW14" s="687"/>
      <c r="DFX14" s="687"/>
      <c r="DFY14" s="687"/>
      <c r="DFZ14" s="687"/>
      <c r="DGA14" s="687"/>
      <c r="DGB14" s="687"/>
      <c r="DGC14" s="687"/>
      <c r="DGD14" s="687"/>
      <c r="DGE14" s="687"/>
      <c r="DGF14" s="687"/>
      <c r="DGG14" s="687"/>
      <c r="DGH14" s="687"/>
      <c r="DGI14" s="687"/>
      <c r="DGJ14" s="687"/>
      <c r="DGK14" s="687"/>
      <c r="DGL14" s="687"/>
      <c r="DGM14" s="687"/>
      <c r="DGN14" s="687"/>
      <c r="DGO14" s="687"/>
      <c r="DGP14" s="687"/>
      <c r="DGQ14" s="687"/>
      <c r="DGR14" s="687"/>
      <c r="DGS14" s="687"/>
      <c r="DGT14" s="687"/>
      <c r="DGU14" s="687"/>
      <c r="DGV14" s="687"/>
      <c r="DGW14" s="687"/>
      <c r="DGX14" s="687"/>
      <c r="DGY14" s="687"/>
      <c r="DGZ14" s="687"/>
      <c r="DHA14" s="687"/>
      <c r="DHB14" s="687"/>
      <c r="DHC14" s="687"/>
      <c r="DHD14" s="687"/>
      <c r="DHE14" s="687"/>
      <c r="DHF14" s="687"/>
      <c r="DHG14" s="687"/>
      <c r="DHH14" s="687"/>
      <c r="DHI14" s="687"/>
      <c r="DHJ14" s="687"/>
      <c r="DHK14" s="687"/>
      <c r="DHL14" s="687"/>
      <c r="DHM14" s="687"/>
      <c r="DHN14" s="687"/>
      <c r="DHO14" s="687"/>
      <c r="DHP14" s="687"/>
      <c r="DHQ14" s="687"/>
      <c r="DHR14" s="687"/>
      <c r="DHS14" s="687"/>
      <c r="DHT14" s="687"/>
      <c r="DHU14" s="687"/>
      <c r="DHV14" s="687"/>
      <c r="DHW14" s="687"/>
      <c r="DHX14" s="687"/>
      <c r="DHY14" s="687"/>
      <c r="DHZ14" s="687"/>
      <c r="DIA14" s="687"/>
      <c r="DIB14" s="687"/>
      <c r="DIC14" s="687"/>
      <c r="DID14" s="687"/>
      <c r="DIE14" s="687"/>
      <c r="DIF14" s="687"/>
      <c r="DIG14" s="687"/>
      <c r="DIH14" s="687"/>
      <c r="DII14" s="687"/>
      <c r="DIJ14" s="687"/>
      <c r="DIK14" s="687"/>
      <c r="DIL14" s="687"/>
      <c r="DIM14" s="687"/>
      <c r="DIN14" s="687"/>
      <c r="DIO14" s="687"/>
      <c r="DIP14" s="687"/>
      <c r="DIQ14" s="687"/>
      <c r="DIR14" s="687"/>
      <c r="DIS14" s="687"/>
      <c r="DIT14" s="687"/>
      <c r="DIU14" s="687"/>
      <c r="DIV14" s="687"/>
      <c r="DIW14" s="687"/>
      <c r="DIX14" s="687"/>
      <c r="DIY14" s="687"/>
      <c r="DIZ14" s="687"/>
      <c r="DJA14" s="687"/>
      <c r="DJB14" s="687"/>
      <c r="DJC14" s="687"/>
      <c r="DJD14" s="687"/>
      <c r="DJE14" s="687"/>
      <c r="DJF14" s="687"/>
      <c r="DJG14" s="687"/>
      <c r="DJH14" s="687"/>
      <c r="DJI14" s="687"/>
      <c r="DJJ14" s="687"/>
      <c r="DJK14" s="687"/>
      <c r="DJL14" s="687"/>
      <c r="DJM14" s="687"/>
      <c r="DJN14" s="687"/>
      <c r="DJO14" s="687"/>
      <c r="DJP14" s="687"/>
      <c r="DJQ14" s="687"/>
      <c r="DJR14" s="687"/>
      <c r="DJS14" s="687"/>
      <c r="DJT14" s="687"/>
      <c r="DJU14" s="687"/>
      <c r="DJV14" s="687"/>
      <c r="DJW14" s="687"/>
      <c r="DJX14" s="687"/>
      <c r="DJY14" s="687"/>
      <c r="DJZ14" s="687"/>
      <c r="DKA14" s="687"/>
      <c r="DKB14" s="687"/>
      <c r="DKC14" s="687"/>
      <c r="DKD14" s="687"/>
      <c r="DKE14" s="687"/>
      <c r="DKF14" s="687"/>
      <c r="DKG14" s="687"/>
      <c r="DKH14" s="687"/>
      <c r="DKI14" s="687"/>
      <c r="DKJ14" s="687"/>
      <c r="DKK14" s="687"/>
      <c r="DKL14" s="687"/>
      <c r="DKM14" s="687"/>
      <c r="DKN14" s="687"/>
      <c r="DKO14" s="687"/>
      <c r="DKP14" s="687"/>
      <c r="DKQ14" s="687"/>
      <c r="DKR14" s="687"/>
      <c r="DKS14" s="687"/>
      <c r="DKT14" s="687"/>
      <c r="DKU14" s="687"/>
      <c r="DKV14" s="687"/>
      <c r="DKW14" s="687"/>
      <c r="DKX14" s="687"/>
      <c r="DKY14" s="687"/>
      <c r="DKZ14" s="687"/>
      <c r="DLA14" s="687"/>
      <c r="DLB14" s="687"/>
      <c r="DLC14" s="687"/>
      <c r="DLD14" s="687"/>
      <c r="DLE14" s="687"/>
      <c r="DLF14" s="687"/>
      <c r="DLG14" s="687"/>
      <c r="DLH14" s="687"/>
      <c r="DLI14" s="687"/>
      <c r="DLJ14" s="687"/>
      <c r="DLK14" s="687"/>
      <c r="DLL14" s="687"/>
      <c r="DLM14" s="687"/>
      <c r="DLN14" s="687"/>
      <c r="DLO14" s="687"/>
      <c r="DLP14" s="687"/>
      <c r="DLQ14" s="687"/>
      <c r="DLR14" s="687"/>
      <c r="DLS14" s="687"/>
      <c r="DLT14" s="687"/>
      <c r="DLU14" s="687"/>
      <c r="DLV14" s="687"/>
      <c r="DLW14" s="687"/>
      <c r="DLX14" s="687"/>
      <c r="DLY14" s="687"/>
      <c r="DLZ14" s="687"/>
      <c r="DMA14" s="687"/>
      <c r="DMB14" s="687"/>
      <c r="DMC14" s="687"/>
      <c r="DMD14" s="687"/>
      <c r="DME14" s="687"/>
      <c r="DMF14" s="687"/>
      <c r="DMG14" s="687"/>
      <c r="DMH14" s="687"/>
      <c r="DMI14" s="687"/>
      <c r="DMJ14" s="687"/>
      <c r="DMK14" s="687"/>
      <c r="DML14" s="687"/>
      <c r="DMM14" s="687"/>
      <c r="DMN14" s="687"/>
      <c r="DMO14" s="687"/>
      <c r="DMP14" s="687"/>
      <c r="DMQ14" s="687"/>
      <c r="DMR14" s="687"/>
      <c r="DMS14" s="687"/>
      <c r="DMT14" s="687"/>
      <c r="DMU14" s="687"/>
      <c r="DMV14" s="687"/>
      <c r="DMW14" s="687"/>
      <c r="DMX14" s="687"/>
      <c r="DMY14" s="687"/>
      <c r="DMZ14" s="687"/>
      <c r="DNA14" s="687"/>
      <c r="DNB14" s="687"/>
      <c r="DNC14" s="687"/>
      <c r="DND14" s="687"/>
      <c r="DNE14" s="687"/>
      <c r="DNF14" s="687"/>
      <c r="DNG14" s="687"/>
      <c r="DNH14" s="687"/>
      <c r="DNI14" s="687"/>
      <c r="DNJ14" s="687"/>
      <c r="DNK14" s="687"/>
      <c r="DNL14" s="687"/>
      <c r="DNM14" s="687"/>
      <c r="DNN14" s="687"/>
      <c r="DNO14" s="687"/>
      <c r="DNP14" s="687"/>
      <c r="DNQ14" s="687"/>
      <c r="DNR14" s="687"/>
      <c r="DNS14" s="687"/>
      <c r="DNT14" s="687"/>
      <c r="DNU14" s="687"/>
      <c r="DNV14" s="687"/>
      <c r="DNW14" s="687"/>
      <c r="DNX14" s="687"/>
      <c r="DNY14" s="687"/>
      <c r="DNZ14" s="687"/>
      <c r="DOA14" s="687"/>
      <c r="DOB14" s="687"/>
      <c r="DOC14" s="687"/>
      <c r="DOD14" s="687"/>
      <c r="DOE14" s="687"/>
      <c r="DOF14" s="687"/>
      <c r="DOG14" s="687"/>
      <c r="DOH14" s="687"/>
      <c r="DOI14" s="687"/>
      <c r="DOJ14" s="687"/>
      <c r="DOK14" s="687"/>
      <c r="DOL14" s="687"/>
      <c r="DOM14" s="687"/>
      <c r="DON14" s="687"/>
      <c r="DOO14" s="687"/>
      <c r="DOP14" s="687"/>
      <c r="DOQ14" s="687"/>
      <c r="DOR14" s="687"/>
      <c r="DOS14" s="687"/>
      <c r="DOT14" s="687"/>
      <c r="DOU14" s="687"/>
      <c r="DOV14" s="687"/>
      <c r="DOW14" s="687"/>
      <c r="DOX14" s="687"/>
      <c r="DOY14" s="687"/>
      <c r="DOZ14" s="687"/>
      <c r="DPA14" s="687"/>
      <c r="DPB14" s="687"/>
      <c r="DPC14" s="687"/>
      <c r="DPD14" s="687"/>
      <c r="DPE14" s="687"/>
      <c r="DPF14" s="687"/>
      <c r="DPG14" s="687"/>
      <c r="DPH14" s="687"/>
      <c r="DPI14" s="687"/>
      <c r="DPJ14" s="687"/>
      <c r="DPK14" s="687"/>
      <c r="DPL14" s="687"/>
      <c r="DPM14" s="687"/>
      <c r="DPN14" s="687"/>
      <c r="DPO14" s="687"/>
      <c r="DPP14" s="687"/>
      <c r="DPQ14" s="687"/>
      <c r="DPR14" s="687"/>
      <c r="DPS14" s="687"/>
      <c r="DPT14" s="687"/>
      <c r="DPU14" s="687"/>
      <c r="DPV14" s="687"/>
      <c r="DPW14" s="687"/>
      <c r="DPX14" s="687"/>
      <c r="DPY14" s="687"/>
      <c r="DPZ14" s="687"/>
      <c r="DQA14" s="687"/>
      <c r="DQB14" s="687"/>
      <c r="DQC14" s="687"/>
      <c r="DQD14" s="687"/>
      <c r="DQE14" s="687"/>
      <c r="DQF14" s="687"/>
      <c r="DQG14" s="687"/>
      <c r="DQH14" s="687"/>
      <c r="DQI14" s="687"/>
      <c r="DQJ14" s="687"/>
      <c r="DQK14" s="687"/>
      <c r="DQL14" s="687"/>
      <c r="DQM14" s="687"/>
      <c r="DQN14" s="687"/>
      <c r="DQO14" s="687"/>
      <c r="DQP14" s="687"/>
      <c r="DQQ14" s="687"/>
      <c r="DQR14" s="687"/>
      <c r="DQS14" s="687"/>
      <c r="DQT14" s="687"/>
      <c r="DQU14" s="687"/>
      <c r="DQV14" s="687"/>
      <c r="DQW14" s="687"/>
      <c r="DQX14" s="687"/>
      <c r="DQY14" s="687"/>
      <c r="DQZ14" s="687"/>
      <c r="DRA14" s="687"/>
      <c r="DRB14" s="687"/>
      <c r="DRC14" s="687"/>
      <c r="DRD14" s="687"/>
      <c r="DRE14" s="687"/>
      <c r="DRF14" s="687"/>
      <c r="DRG14" s="687"/>
      <c r="DRH14" s="687"/>
      <c r="DRI14" s="687"/>
      <c r="DRJ14" s="687"/>
      <c r="DRK14" s="687"/>
      <c r="DRL14" s="687"/>
      <c r="DRM14" s="687"/>
      <c r="DRN14" s="687"/>
      <c r="DRO14" s="687"/>
      <c r="DRP14" s="687"/>
      <c r="DRQ14" s="687"/>
      <c r="DRR14" s="687"/>
      <c r="DRS14" s="687"/>
      <c r="DRT14" s="687"/>
      <c r="DRU14" s="687"/>
      <c r="DRV14" s="687"/>
      <c r="DRW14" s="687"/>
      <c r="DRX14" s="687"/>
      <c r="DRY14" s="687"/>
      <c r="DRZ14" s="687"/>
      <c r="DSA14" s="687"/>
      <c r="DSB14" s="687"/>
      <c r="DSC14" s="687"/>
      <c r="DSD14" s="687"/>
      <c r="DSE14" s="687"/>
      <c r="DSF14" s="687"/>
      <c r="DSG14" s="687"/>
      <c r="DSH14" s="687"/>
      <c r="DSI14" s="687"/>
      <c r="DSJ14" s="687"/>
      <c r="DSK14" s="687"/>
      <c r="DSL14" s="687"/>
      <c r="DSM14" s="687"/>
      <c r="DSN14" s="687"/>
      <c r="DSO14" s="687"/>
      <c r="DSP14" s="687"/>
      <c r="DSQ14" s="687"/>
      <c r="DSR14" s="687"/>
      <c r="DSS14" s="687"/>
      <c r="DST14" s="687"/>
      <c r="DSU14" s="687"/>
      <c r="DSV14" s="687"/>
      <c r="DSW14" s="687"/>
      <c r="DSX14" s="687"/>
      <c r="DSY14" s="687"/>
      <c r="DSZ14" s="687"/>
      <c r="DTA14" s="687"/>
      <c r="DTB14" s="687"/>
      <c r="DTC14" s="687"/>
      <c r="DTD14" s="687"/>
      <c r="DTE14" s="687"/>
      <c r="DTF14" s="687"/>
      <c r="DTG14" s="687"/>
      <c r="DTH14" s="687"/>
      <c r="DTI14" s="687"/>
      <c r="DTJ14" s="687"/>
      <c r="DTK14" s="687"/>
      <c r="DTL14" s="687"/>
      <c r="DTM14" s="687"/>
      <c r="DTN14" s="687"/>
      <c r="DTO14" s="687"/>
      <c r="DTP14" s="687"/>
      <c r="DTQ14" s="687"/>
      <c r="DTR14" s="687"/>
      <c r="DTS14" s="687"/>
      <c r="DTT14" s="687"/>
      <c r="DTU14" s="687"/>
      <c r="DTV14" s="687"/>
      <c r="DTW14" s="687"/>
      <c r="DTX14" s="687"/>
      <c r="DTY14" s="687"/>
      <c r="DTZ14" s="687"/>
      <c r="DUA14" s="687"/>
      <c r="DUB14" s="687"/>
      <c r="DUC14" s="687"/>
      <c r="DUD14" s="687"/>
      <c r="DUE14" s="687"/>
      <c r="DUF14" s="687"/>
      <c r="DUG14" s="687"/>
      <c r="DUH14" s="687"/>
      <c r="DUI14" s="687"/>
      <c r="DUJ14" s="687"/>
      <c r="DUK14" s="687"/>
      <c r="DUL14" s="687"/>
      <c r="DUM14" s="687"/>
      <c r="DUN14" s="687"/>
      <c r="DUO14" s="687"/>
      <c r="DUP14" s="687"/>
      <c r="DUQ14" s="687"/>
      <c r="DUR14" s="687"/>
      <c r="DUS14" s="687"/>
      <c r="DUT14" s="687"/>
      <c r="DUU14" s="687"/>
      <c r="DUV14" s="687"/>
      <c r="DUW14" s="687"/>
      <c r="DUX14" s="687"/>
      <c r="DUY14" s="687"/>
      <c r="DUZ14" s="687"/>
      <c r="DVA14" s="687"/>
      <c r="DVB14" s="687"/>
      <c r="DVC14" s="687"/>
      <c r="DVD14" s="687"/>
      <c r="DVE14" s="687"/>
      <c r="DVF14" s="687"/>
      <c r="DVG14" s="687"/>
      <c r="DVH14" s="687"/>
      <c r="DVI14" s="687"/>
      <c r="DVJ14" s="687"/>
      <c r="DVK14" s="687"/>
      <c r="DVL14" s="687"/>
      <c r="DVM14" s="687"/>
      <c r="DVN14" s="687"/>
      <c r="DVO14" s="687"/>
      <c r="DVP14" s="687"/>
      <c r="DVQ14" s="687"/>
      <c r="DVR14" s="687"/>
      <c r="DVS14" s="687"/>
      <c r="DVT14" s="687"/>
      <c r="DVU14" s="687"/>
      <c r="DVV14" s="687"/>
      <c r="DVW14" s="687"/>
      <c r="DVX14" s="687"/>
      <c r="DVY14" s="687"/>
      <c r="DVZ14" s="687"/>
      <c r="DWA14" s="687"/>
      <c r="DWB14" s="687"/>
      <c r="DWC14" s="687"/>
      <c r="DWD14" s="687"/>
      <c r="DWE14" s="687"/>
      <c r="DWF14" s="687"/>
      <c r="DWG14" s="687"/>
      <c r="DWH14" s="687"/>
      <c r="DWI14" s="687"/>
      <c r="DWJ14" s="687"/>
      <c r="DWK14" s="687"/>
      <c r="DWL14" s="687"/>
      <c r="DWM14" s="687"/>
      <c r="DWN14" s="687"/>
      <c r="DWO14" s="687"/>
      <c r="DWP14" s="687"/>
      <c r="DWQ14" s="687"/>
      <c r="DWR14" s="687"/>
      <c r="DWS14" s="687"/>
      <c r="DWT14" s="687"/>
      <c r="DWU14" s="687"/>
      <c r="DWV14" s="687"/>
      <c r="DWW14" s="687"/>
      <c r="DWX14" s="687"/>
      <c r="DWY14" s="687"/>
      <c r="DWZ14" s="687"/>
      <c r="DXA14" s="687"/>
      <c r="DXB14" s="687"/>
      <c r="DXC14" s="687"/>
      <c r="DXD14" s="687"/>
      <c r="DXE14" s="687"/>
      <c r="DXF14" s="687"/>
      <c r="DXG14" s="687"/>
      <c r="DXH14" s="687"/>
      <c r="DXI14" s="687"/>
      <c r="DXJ14" s="687"/>
      <c r="DXK14" s="687"/>
      <c r="DXL14" s="687"/>
      <c r="DXM14" s="687"/>
      <c r="DXN14" s="687"/>
      <c r="DXO14" s="687"/>
      <c r="DXP14" s="687"/>
      <c r="DXQ14" s="687"/>
      <c r="DXR14" s="687"/>
      <c r="DXS14" s="687"/>
      <c r="DXT14" s="687"/>
      <c r="DXU14" s="687"/>
      <c r="DXV14" s="687"/>
      <c r="DXW14" s="687"/>
      <c r="DXX14" s="687"/>
      <c r="DXY14" s="687"/>
      <c r="DXZ14" s="687"/>
      <c r="DYA14" s="687"/>
      <c r="DYB14" s="687"/>
      <c r="DYC14" s="687"/>
      <c r="DYD14" s="687"/>
      <c r="DYE14" s="687"/>
      <c r="DYF14" s="687"/>
      <c r="DYG14" s="687"/>
      <c r="DYH14" s="687"/>
      <c r="DYI14" s="687"/>
      <c r="DYJ14" s="687"/>
      <c r="DYK14" s="687"/>
      <c r="DYL14" s="687"/>
      <c r="DYM14" s="687"/>
      <c r="DYN14" s="687"/>
      <c r="DYO14" s="687"/>
      <c r="DYP14" s="687"/>
      <c r="DYQ14" s="687"/>
      <c r="DYR14" s="687"/>
      <c r="DYS14" s="687"/>
      <c r="DYT14" s="687"/>
      <c r="DYU14" s="687"/>
      <c r="DYV14" s="687"/>
      <c r="DYW14" s="687"/>
      <c r="DYX14" s="687"/>
      <c r="DYY14" s="687"/>
      <c r="DYZ14" s="687"/>
      <c r="DZA14" s="687"/>
      <c r="DZB14" s="687"/>
      <c r="DZC14" s="687"/>
      <c r="DZD14" s="687"/>
      <c r="DZE14" s="687"/>
      <c r="DZF14" s="687"/>
      <c r="DZG14" s="687"/>
      <c r="DZH14" s="687"/>
      <c r="DZI14" s="687"/>
      <c r="DZJ14" s="687"/>
      <c r="DZK14" s="687"/>
      <c r="DZL14" s="687"/>
      <c r="DZM14" s="687"/>
      <c r="DZN14" s="687"/>
      <c r="DZO14" s="687"/>
      <c r="DZP14" s="687"/>
      <c r="DZQ14" s="687"/>
      <c r="DZR14" s="687"/>
      <c r="DZS14" s="687"/>
      <c r="DZT14" s="687"/>
      <c r="DZU14" s="687"/>
      <c r="DZV14" s="687"/>
      <c r="DZW14" s="687"/>
      <c r="DZX14" s="687"/>
      <c r="DZY14" s="687"/>
      <c r="DZZ14" s="687"/>
      <c r="EAA14" s="687"/>
      <c r="EAB14" s="687"/>
      <c r="EAC14" s="687"/>
      <c r="EAD14" s="687"/>
      <c r="EAE14" s="687"/>
      <c r="EAF14" s="687"/>
      <c r="EAG14" s="687"/>
      <c r="EAH14" s="687"/>
      <c r="EAI14" s="687"/>
      <c r="EAJ14" s="687"/>
      <c r="EAK14" s="687"/>
      <c r="EAL14" s="687"/>
      <c r="EAM14" s="687"/>
      <c r="EAN14" s="687"/>
      <c r="EAO14" s="687"/>
      <c r="EAP14" s="687"/>
      <c r="EAQ14" s="687"/>
      <c r="EAR14" s="687"/>
      <c r="EAS14" s="687"/>
      <c r="EAT14" s="687"/>
      <c r="EAU14" s="687"/>
      <c r="EAV14" s="687"/>
      <c r="EAW14" s="687"/>
      <c r="EAX14" s="687"/>
      <c r="EAY14" s="687"/>
      <c r="EAZ14" s="687"/>
      <c r="EBA14" s="687"/>
      <c r="EBB14" s="687"/>
      <c r="EBC14" s="687"/>
      <c r="EBD14" s="687"/>
      <c r="EBE14" s="687"/>
      <c r="EBF14" s="687"/>
      <c r="EBG14" s="687"/>
      <c r="EBH14" s="687"/>
      <c r="EBI14" s="687"/>
      <c r="EBJ14" s="687"/>
      <c r="EBK14" s="687"/>
      <c r="EBL14" s="687"/>
      <c r="EBM14" s="687"/>
      <c r="EBN14" s="687"/>
      <c r="EBO14" s="687"/>
      <c r="EBP14" s="687"/>
      <c r="EBQ14" s="687"/>
      <c r="EBR14" s="687"/>
      <c r="EBS14" s="687"/>
      <c r="EBT14" s="687"/>
      <c r="EBU14" s="687"/>
      <c r="EBV14" s="687"/>
      <c r="EBW14" s="687"/>
      <c r="EBX14" s="687"/>
      <c r="EBY14" s="687"/>
      <c r="EBZ14" s="687"/>
      <c r="ECA14" s="687"/>
      <c r="ECB14" s="687"/>
      <c r="ECC14" s="687"/>
      <c r="ECD14" s="687"/>
      <c r="ECE14" s="687"/>
      <c r="ECF14" s="687"/>
      <c r="ECG14" s="687"/>
      <c r="ECH14" s="687"/>
      <c r="ECI14" s="687"/>
      <c r="ECJ14" s="687"/>
      <c r="ECK14" s="687"/>
      <c r="ECL14" s="687"/>
      <c r="ECM14" s="687"/>
      <c r="ECN14" s="687"/>
      <c r="ECO14" s="687"/>
      <c r="ECP14" s="687"/>
      <c r="ECQ14" s="687"/>
      <c r="ECR14" s="687"/>
      <c r="ECS14" s="687"/>
      <c r="ECT14" s="687"/>
      <c r="ECU14" s="687"/>
      <c r="ECV14" s="687"/>
      <c r="ECW14" s="687"/>
      <c r="ECX14" s="687"/>
      <c r="ECY14" s="687"/>
      <c r="ECZ14" s="687"/>
      <c r="EDA14" s="687"/>
      <c r="EDB14" s="687"/>
      <c r="EDC14" s="687"/>
      <c r="EDD14" s="687"/>
      <c r="EDE14" s="687"/>
      <c r="EDF14" s="687"/>
      <c r="EDG14" s="687"/>
      <c r="EDH14" s="687"/>
      <c r="EDI14" s="687"/>
      <c r="EDJ14" s="687"/>
      <c r="EDK14" s="687"/>
      <c r="EDL14" s="687"/>
      <c r="EDM14" s="687"/>
      <c r="EDN14" s="687"/>
      <c r="EDO14" s="687"/>
      <c r="EDP14" s="687"/>
      <c r="EDQ14" s="687"/>
      <c r="EDR14" s="687"/>
      <c r="EDS14" s="687"/>
      <c r="EDT14" s="687"/>
      <c r="EDU14" s="687"/>
      <c r="EDV14" s="687"/>
      <c r="EDW14" s="687"/>
      <c r="EDX14" s="687"/>
      <c r="EDY14" s="687"/>
      <c r="EDZ14" s="687"/>
      <c r="EEA14" s="687"/>
      <c r="EEB14" s="687"/>
      <c r="EEC14" s="687"/>
      <c r="EED14" s="687"/>
      <c r="EEE14" s="687"/>
      <c r="EEF14" s="687"/>
      <c r="EEG14" s="687"/>
      <c r="EEH14" s="687"/>
      <c r="EEI14" s="687"/>
      <c r="EEJ14" s="687"/>
      <c r="EEK14" s="687"/>
      <c r="EEL14" s="687"/>
      <c r="EEM14" s="687"/>
      <c r="EEN14" s="687"/>
      <c r="EEO14" s="687"/>
      <c r="EEP14" s="687"/>
      <c r="EEQ14" s="687"/>
      <c r="EER14" s="687"/>
      <c r="EES14" s="687"/>
      <c r="EET14" s="687"/>
      <c r="EEU14" s="687"/>
      <c r="EEV14" s="687"/>
      <c r="EEW14" s="687"/>
      <c r="EEX14" s="687"/>
      <c r="EEY14" s="687"/>
      <c r="EEZ14" s="687"/>
      <c r="EFA14" s="687"/>
      <c r="EFB14" s="687"/>
      <c r="EFC14" s="687"/>
      <c r="EFD14" s="687"/>
      <c r="EFE14" s="687"/>
      <c r="EFF14" s="687"/>
      <c r="EFG14" s="687"/>
      <c r="EFH14" s="687"/>
      <c r="EFI14" s="687"/>
      <c r="EFJ14" s="687"/>
      <c r="EFK14" s="687"/>
      <c r="EFL14" s="687"/>
      <c r="EFM14" s="687"/>
      <c r="EFN14" s="687"/>
      <c r="EFO14" s="687"/>
      <c r="EFP14" s="687"/>
      <c r="EFQ14" s="687"/>
      <c r="EFR14" s="687"/>
      <c r="EFS14" s="687"/>
      <c r="EFT14" s="687"/>
      <c r="EFU14" s="687"/>
      <c r="EFV14" s="687"/>
      <c r="EFW14" s="687"/>
      <c r="EFX14" s="687"/>
      <c r="EFY14" s="687"/>
      <c r="EFZ14" s="687"/>
      <c r="EGA14" s="687"/>
      <c r="EGB14" s="687"/>
      <c r="EGC14" s="687"/>
      <c r="EGD14" s="687"/>
      <c r="EGE14" s="687"/>
      <c r="EGF14" s="687"/>
      <c r="EGG14" s="687"/>
      <c r="EGH14" s="687"/>
      <c r="EGI14" s="687"/>
      <c r="EGJ14" s="687"/>
      <c r="EGK14" s="687"/>
      <c r="EGL14" s="687"/>
      <c r="EGM14" s="687"/>
      <c r="EGN14" s="687"/>
      <c r="EGO14" s="687"/>
      <c r="EGP14" s="687"/>
      <c r="EGQ14" s="687"/>
      <c r="EGR14" s="687"/>
      <c r="EGS14" s="687"/>
      <c r="EGT14" s="687"/>
      <c r="EGU14" s="687"/>
      <c r="EGV14" s="687"/>
      <c r="EGW14" s="687"/>
      <c r="EGX14" s="687"/>
      <c r="EGY14" s="687"/>
      <c r="EGZ14" s="687"/>
      <c r="EHA14" s="687"/>
      <c r="EHB14" s="687"/>
      <c r="EHC14" s="687"/>
      <c r="EHD14" s="687"/>
      <c r="EHE14" s="687"/>
      <c r="EHF14" s="687"/>
      <c r="EHG14" s="687"/>
      <c r="EHH14" s="687"/>
      <c r="EHI14" s="687"/>
      <c r="EHJ14" s="687"/>
      <c r="EHK14" s="687"/>
      <c r="EHL14" s="687"/>
      <c r="EHM14" s="687"/>
      <c r="EHN14" s="687"/>
      <c r="EHO14" s="687"/>
      <c r="EHP14" s="687"/>
      <c r="EHQ14" s="687"/>
      <c r="EHR14" s="687"/>
      <c r="EHS14" s="687"/>
      <c r="EHT14" s="687"/>
      <c r="EHU14" s="687"/>
      <c r="EHV14" s="687"/>
      <c r="EHW14" s="687"/>
      <c r="EHX14" s="687"/>
      <c r="EHY14" s="687"/>
      <c r="EHZ14" s="687"/>
      <c r="EIA14" s="687"/>
      <c r="EIB14" s="687"/>
      <c r="EIC14" s="687"/>
      <c r="EID14" s="687"/>
      <c r="EIE14" s="687"/>
      <c r="EIF14" s="687"/>
      <c r="EIG14" s="687"/>
      <c r="EIH14" s="687"/>
      <c r="EII14" s="687"/>
      <c r="EIJ14" s="687"/>
      <c r="EIK14" s="687"/>
      <c r="EIL14" s="687"/>
      <c r="EIM14" s="687"/>
      <c r="EIN14" s="687"/>
      <c r="EIO14" s="687"/>
      <c r="EIP14" s="687"/>
      <c r="EIQ14" s="687"/>
      <c r="EIR14" s="687"/>
      <c r="EIS14" s="687"/>
      <c r="EIT14" s="687"/>
      <c r="EIU14" s="687"/>
      <c r="EIV14" s="687"/>
      <c r="EIW14" s="687"/>
      <c r="EIX14" s="687"/>
      <c r="EIY14" s="687"/>
      <c r="EIZ14" s="687"/>
      <c r="EJA14" s="687"/>
      <c r="EJB14" s="687"/>
      <c r="EJC14" s="687"/>
      <c r="EJD14" s="687"/>
      <c r="EJE14" s="687"/>
      <c r="EJF14" s="687"/>
      <c r="EJG14" s="687"/>
      <c r="EJH14" s="687"/>
      <c r="EJI14" s="687"/>
      <c r="EJJ14" s="687"/>
      <c r="EJK14" s="687"/>
      <c r="EJL14" s="687"/>
      <c r="EJM14" s="687"/>
      <c r="EJN14" s="687"/>
      <c r="EJO14" s="687"/>
      <c r="EJP14" s="687"/>
      <c r="EJQ14" s="687"/>
      <c r="EJR14" s="687"/>
      <c r="EJS14" s="687"/>
      <c r="EJT14" s="687"/>
      <c r="EJU14" s="687"/>
      <c r="EJV14" s="687"/>
      <c r="EJW14" s="687"/>
      <c r="EJX14" s="687"/>
      <c r="EJY14" s="687"/>
      <c r="EJZ14" s="687"/>
      <c r="EKA14" s="687"/>
      <c r="EKB14" s="687"/>
      <c r="EKC14" s="687"/>
      <c r="EKD14" s="687"/>
      <c r="EKE14" s="687"/>
      <c r="EKF14" s="687"/>
      <c r="EKG14" s="687"/>
      <c r="EKH14" s="687"/>
      <c r="EKI14" s="687"/>
      <c r="EKJ14" s="687"/>
      <c r="EKK14" s="687"/>
      <c r="EKL14" s="687"/>
      <c r="EKM14" s="687"/>
      <c r="EKN14" s="687"/>
      <c r="EKO14" s="687"/>
      <c r="EKP14" s="687"/>
      <c r="EKQ14" s="687"/>
      <c r="EKR14" s="687"/>
      <c r="EKS14" s="687"/>
      <c r="EKT14" s="687"/>
      <c r="EKU14" s="687"/>
      <c r="EKV14" s="687"/>
      <c r="EKW14" s="687"/>
      <c r="EKX14" s="687"/>
      <c r="EKY14" s="687"/>
      <c r="EKZ14" s="687"/>
      <c r="ELA14" s="687"/>
      <c r="ELB14" s="687"/>
      <c r="ELC14" s="687"/>
      <c r="ELD14" s="687"/>
      <c r="ELE14" s="687"/>
      <c r="ELF14" s="687"/>
      <c r="ELG14" s="687"/>
      <c r="ELH14" s="687"/>
      <c r="ELI14" s="687"/>
      <c r="ELJ14" s="687"/>
      <c r="ELK14" s="687"/>
      <c r="ELL14" s="687"/>
      <c r="ELM14" s="687"/>
      <c r="ELN14" s="687"/>
      <c r="ELO14" s="687"/>
      <c r="ELP14" s="687"/>
      <c r="ELQ14" s="687"/>
      <c r="ELR14" s="687"/>
      <c r="ELS14" s="687"/>
      <c r="ELT14" s="687"/>
      <c r="ELU14" s="687"/>
      <c r="ELV14" s="687"/>
      <c r="ELW14" s="687"/>
      <c r="ELX14" s="687"/>
      <c r="ELY14" s="687"/>
      <c r="ELZ14" s="687"/>
      <c r="EMA14" s="687"/>
      <c r="EMB14" s="687"/>
      <c r="EMC14" s="687"/>
      <c r="EMD14" s="687"/>
      <c r="EME14" s="687"/>
      <c r="EMF14" s="687"/>
      <c r="EMG14" s="687"/>
      <c r="EMH14" s="687"/>
      <c r="EMI14" s="687"/>
      <c r="EMJ14" s="687"/>
      <c r="EMK14" s="687"/>
      <c r="EML14" s="687"/>
      <c r="EMM14" s="687"/>
      <c r="EMN14" s="687"/>
      <c r="EMO14" s="687"/>
      <c r="EMP14" s="687"/>
      <c r="EMQ14" s="687"/>
      <c r="EMR14" s="687"/>
      <c r="EMS14" s="687"/>
      <c r="EMT14" s="687"/>
      <c r="EMU14" s="687"/>
      <c r="EMV14" s="687"/>
      <c r="EMW14" s="687"/>
      <c r="EMX14" s="687"/>
      <c r="EMY14" s="687"/>
      <c r="EMZ14" s="687"/>
      <c r="ENA14" s="687"/>
      <c r="ENB14" s="687"/>
      <c r="ENC14" s="687"/>
      <c r="END14" s="687"/>
      <c r="ENE14" s="687"/>
      <c r="ENF14" s="687"/>
      <c r="ENG14" s="687"/>
      <c r="ENH14" s="687"/>
      <c r="ENI14" s="687"/>
      <c r="ENJ14" s="687"/>
      <c r="ENK14" s="687"/>
      <c r="ENL14" s="687"/>
      <c r="ENM14" s="687"/>
      <c r="ENN14" s="687"/>
      <c r="ENO14" s="687"/>
      <c r="ENP14" s="687"/>
      <c r="ENQ14" s="687"/>
      <c r="ENR14" s="687"/>
      <c r="ENS14" s="687"/>
      <c r="ENT14" s="687"/>
      <c r="ENU14" s="687"/>
      <c r="ENV14" s="687"/>
      <c r="ENW14" s="687"/>
      <c r="ENX14" s="687"/>
      <c r="ENY14" s="687"/>
      <c r="ENZ14" s="687"/>
      <c r="EOA14" s="687"/>
      <c r="EOB14" s="687"/>
      <c r="EOC14" s="687"/>
      <c r="EOD14" s="687"/>
      <c r="EOE14" s="687"/>
      <c r="EOF14" s="687"/>
      <c r="EOG14" s="687"/>
      <c r="EOH14" s="687"/>
      <c r="EOI14" s="687"/>
      <c r="EOJ14" s="687"/>
      <c r="EOK14" s="687"/>
      <c r="EOL14" s="687"/>
      <c r="EOM14" s="687"/>
      <c r="EON14" s="687"/>
      <c r="EOO14" s="687"/>
      <c r="EOP14" s="687"/>
      <c r="EOQ14" s="687"/>
      <c r="EOR14" s="687"/>
      <c r="EOS14" s="687"/>
      <c r="EOT14" s="687"/>
      <c r="EOU14" s="687"/>
      <c r="EOV14" s="687"/>
      <c r="EOW14" s="687"/>
      <c r="EOX14" s="687"/>
      <c r="EOY14" s="687"/>
      <c r="EOZ14" s="687"/>
      <c r="EPA14" s="687"/>
      <c r="EPB14" s="687"/>
      <c r="EPC14" s="687"/>
      <c r="EPD14" s="687"/>
      <c r="EPE14" s="687"/>
      <c r="EPF14" s="687"/>
      <c r="EPG14" s="687"/>
      <c r="EPH14" s="687"/>
      <c r="EPI14" s="687"/>
      <c r="EPJ14" s="687"/>
      <c r="EPK14" s="687"/>
      <c r="EPL14" s="687"/>
      <c r="EPM14" s="687"/>
      <c r="EPN14" s="687"/>
      <c r="EPO14" s="687"/>
      <c r="EPP14" s="687"/>
      <c r="EPQ14" s="687"/>
      <c r="EPR14" s="687"/>
      <c r="EPS14" s="687"/>
      <c r="EPT14" s="687"/>
      <c r="EPU14" s="687"/>
      <c r="EPV14" s="687"/>
      <c r="EPW14" s="687"/>
      <c r="EPX14" s="687"/>
      <c r="EPY14" s="687"/>
      <c r="EPZ14" s="687"/>
      <c r="EQA14" s="687"/>
      <c r="EQB14" s="687"/>
      <c r="EQC14" s="687"/>
      <c r="EQD14" s="687"/>
      <c r="EQE14" s="687"/>
      <c r="EQF14" s="687"/>
      <c r="EQG14" s="687"/>
      <c r="EQH14" s="687"/>
      <c r="EQI14" s="687"/>
      <c r="EQJ14" s="687"/>
      <c r="EQK14" s="687"/>
      <c r="EQL14" s="687"/>
      <c r="EQM14" s="687"/>
      <c r="EQN14" s="687"/>
      <c r="EQO14" s="687"/>
      <c r="EQP14" s="687"/>
      <c r="EQQ14" s="687"/>
      <c r="EQR14" s="687"/>
      <c r="EQS14" s="687"/>
      <c r="EQT14" s="687"/>
      <c r="EQU14" s="687"/>
      <c r="EQV14" s="687"/>
      <c r="EQW14" s="687"/>
      <c r="EQX14" s="687"/>
      <c r="EQY14" s="687"/>
      <c r="EQZ14" s="687"/>
      <c r="ERA14" s="687"/>
      <c r="ERB14" s="687"/>
      <c r="ERC14" s="687"/>
      <c r="ERD14" s="687"/>
      <c r="ERE14" s="687"/>
      <c r="ERF14" s="687"/>
      <c r="ERG14" s="687"/>
      <c r="ERH14" s="687"/>
      <c r="ERI14" s="687"/>
      <c r="ERJ14" s="687"/>
      <c r="ERK14" s="687"/>
      <c r="ERL14" s="687"/>
      <c r="ERM14" s="687"/>
      <c r="ERN14" s="687"/>
      <c r="ERO14" s="687"/>
      <c r="ERP14" s="687"/>
      <c r="ERQ14" s="687"/>
      <c r="ERR14" s="687"/>
      <c r="ERS14" s="687"/>
      <c r="ERT14" s="687"/>
      <c r="ERU14" s="687"/>
      <c r="ERV14" s="687"/>
      <c r="ERW14" s="687"/>
      <c r="ERX14" s="687"/>
      <c r="ERY14" s="687"/>
      <c r="ERZ14" s="687"/>
      <c r="ESA14" s="687"/>
      <c r="ESB14" s="687"/>
      <c r="ESC14" s="687"/>
      <c r="ESD14" s="687"/>
      <c r="ESE14" s="687"/>
      <c r="ESF14" s="687"/>
      <c r="ESG14" s="687"/>
      <c r="ESH14" s="687"/>
      <c r="ESI14" s="687"/>
      <c r="ESJ14" s="687"/>
      <c r="ESK14" s="687"/>
      <c r="ESL14" s="687"/>
      <c r="ESM14" s="687"/>
      <c r="ESN14" s="687"/>
      <c r="ESO14" s="687"/>
      <c r="ESP14" s="687"/>
      <c r="ESQ14" s="687"/>
      <c r="ESR14" s="687"/>
      <c r="ESS14" s="687"/>
      <c r="EST14" s="687"/>
      <c r="ESU14" s="687"/>
      <c r="ESV14" s="687"/>
      <c r="ESW14" s="687"/>
      <c r="ESX14" s="687"/>
      <c r="ESY14" s="687"/>
      <c r="ESZ14" s="687"/>
      <c r="ETA14" s="687"/>
      <c r="ETB14" s="687"/>
      <c r="ETC14" s="687"/>
      <c r="ETD14" s="687"/>
      <c r="ETE14" s="687"/>
      <c r="ETF14" s="687"/>
      <c r="ETG14" s="687"/>
      <c r="ETH14" s="687"/>
      <c r="ETI14" s="687"/>
      <c r="ETJ14" s="687"/>
      <c r="ETK14" s="687"/>
      <c r="ETL14" s="687"/>
      <c r="ETM14" s="687"/>
      <c r="ETN14" s="687"/>
      <c r="ETO14" s="687"/>
      <c r="ETP14" s="687"/>
      <c r="ETQ14" s="687"/>
      <c r="ETR14" s="687"/>
      <c r="ETS14" s="687"/>
      <c r="ETT14" s="687"/>
      <c r="ETU14" s="687"/>
      <c r="ETV14" s="687"/>
      <c r="ETW14" s="687"/>
      <c r="ETX14" s="687"/>
      <c r="ETY14" s="687"/>
      <c r="ETZ14" s="687"/>
      <c r="EUA14" s="687"/>
      <c r="EUB14" s="687"/>
      <c r="EUC14" s="687"/>
      <c r="EUD14" s="687"/>
      <c r="EUE14" s="687"/>
      <c r="EUF14" s="687"/>
      <c r="EUG14" s="687"/>
      <c r="EUH14" s="687"/>
      <c r="EUI14" s="687"/>
      <c r="EUJ14" s="687"/>
      <c r="EUK14" s="687"/>
      <c r="EUL14" s="687"/>
      <c r="EUM14" s="687"/>
      <c r="EUN14" s="687"/>
      <c r="EUO14" s="687"/>
      <c r="EUP14" s="687"/>
      <c r="EUQ14" s="687"/>
      <c r="EUR14" s="687"/>
      <c r="EUS14" s="687"/>
      <c r="EUT14" s="687"/>
      <c r="EUU14" s="687"/>
      <c r="EUV14" s="687"/>
      <c r="EUW14" s="687"/>
      <c r="EUX14" s="687"/>
      <c r="EUY14" s="687"/>
      <c r="EUZ14" s="687"/>
      <c r="EVA14" s="687"/>
      <c r="EVB14" s="687"/>
      <c r="EVC14" s="687"/>
      <c r="EVD14" s="687"/>
      <c r="EVE14" s="687"/>
      <c r="EVF14" s="687"/>
      <c r="EVG14" s="687"/>
      <c r="EVH14" s="687"/>
      <c r="EVI14" s="687"/>
      <c r="EVJ14" s="687"/>
      <c r="EVK14" s="687"/>
      <c r="EVL14" s="687"/>
      <c r="EVM14" s="687"/>
      <c r="EVN14" s="687"/>
      <c r="EVO14" s="687"/>
      <c r="EVP14" s="687"/>
      <c r="EVQ14" s="687"/>
      <c r="EVR14" s="687"/>
      <c r="EVS14" s="687"/>
      <c r="EVT14" s="687"/>
      <c r="EVU14" s="687"/>
      <c r="EVV14" s="687"/>
      <c r="EVW14" s="687"/>
      <c r="EVX14" s="687"/>
      <c r="EVY14" s="687"/>
      <c r="EVZ14" s="687"/>
      <c r="EWA14" s="687"/>
      <c r="EWB14" s="687"/>
      <c r="EWC14" s="687"/>
      <c r="EWD14" s="687"/>
      <c r="EWE14" s="687"/>
      <c r="EWF14" s="687"/>
      <c r="EWG14" s="687"/>
      <c r="EWH14" s="687"/>
      <c r="EWI14" s="687"/>
      <c r="EWJ14" s="687"/>
      <c r="EWK14" s="687"/>
      <c r="EWL14" s="687"/>
      <c r="EWM14" s="687"/>
      <c r="EWN14" s="687"/>
      <c r="EWO14" s="687"/>
      <c r="EWP14" s="687"/>
      <c r="EWQ14" s="687"/>
      <c r="EWR14" s="687"/>
      <c r="EWS14" s="687"/>
      <c r="EWT14" s="687"/>
      <c r="EWU14" s="687"/>
      <c r="EWV14" s="687"/>
      <c r="EWW14" s="687"/>
      <c r="EWX14" s="687"/>
      <c r="EWY14" s="687"/>
      <c r="EWZ14" s="687"/>
      <c r="EXA14" s="687"/>
      <c r="EXB14" s="687"/>
      <c r="EXC14" s="687"/>
      <c r="EXD14" s="687"/>
      <c r="EXE14" s="687"/>
      <c r="EXF14" s="687"/>
      <c r="EXG14" s="687"/>
      <c r="EXH14" s="687"/>
      <c r="EXI14" s="687"/>
      <c r="EXJ14" s="687"/>
      <c r="EXK14" s="687"/>
      <c r="EXL14" s="687"/>
      <c r="EXM14" s="687"/>
      <c r="EXN14" s="687"/>
      <c r="EXO14" s="687"/>
      <c r="EXP14" s="687"/>
      <c r="EXQ14" s="687"/>
      <c r="EXR14" s="687"/>
      <c r="EXS14" s="687"/>
      <c r="EXT14" s="687"/>
      <c r="EXU14" s="687"/>
      <c r="EXV14" s="687"/>
      <c r="EXW14" s="687"/>
      <c r="EXX14" s="687"/>
      <c r="EXY14" s="687"/>
      <c r="EXZ14" s="687"/>
      <c r="EYA14" s="687"/>
      <c r="EYB14" s="687"/>
      <c r="EYC14" s="687"/>
      <c r="EYD14" s="687"/>
      <c r="EYE14" s="687"/>
      <c r="EYF14" s="687"/>
      <c r="EYG14" s="687"/>
      <c r="EYH14" s="687"/>
      <c r="EYI14" s="687"/>
      <c r="EYJ14" s="687"/>
      <c r="EYK14" s="687"/>
      <c r="EYL14" s="687"/>
      <c r="EYM14" s="687"/>
      <c r="EYN14" s="687"/>
      <c r="EYO14" s="687"/>
      <c r="EYP14" s="687"/>
      <c r="EYQ14" s="687"/>
      <c r="EYR14" s="687"/>
      <c r="EYS14" s="687"/>
      <c r="EYT14" s="687"/>
      <c r="EYU14" s="687"/>
      <c r="EYV14" s="687"/>
      <c r="EYW14" s="687"/>
      <c r="EYX14" s="687"/>
      <c r="EYY14" s="687"/>
      <c r="EYZ14" s="687"/>
      <c r="EZA14" s="687"/>
      <c r="EZB14" s="687"/>
      <c r="EZC14" s="687"/>
      <c r="EZD14" s="687"/>
      <c r="EZE14" s="687"/>
      <c r="EZF14" s="687"/>
      <c r="EZG14" s="687"/>
      <c r="EZH14" s="687"/>
      <c r="EZI14" s="687"/>
      <c r="EZJ14" s="687"/>
      <c r="EZK14" s="687"/>
      <c r="EZL14" s="687"/>
      <c r="EZM14" s="687"/>
      <c r="EZN14" s="687"/>
      <c r="EZO14" s="687"/>
      <c r="EZP14" s="687"/>
      <c r="EZQ14" s="687"/>
      <c r="EZR14" s="687"/>
      <c r="EZS14" s="687"/>
      <c r="EZT14" s="687"/>
      <c r="EZU14" s="687"/>
      <c r="EZV14" s="687"/>
      <c r="EZW14" s="687"/>
      <c r="EZX14" s="687"/>
      <c r="EZY14" s="687"/>
      <c r="EZZ14" s="687"/>
      <c r="FAA14" s="687"/>
      <c r="FAB14" s="687"/>
      <c r="FAC14" s="687"/>
      <c r="FAD14" s="687"/>
      <c r="FAE14" s="687"/>
      <c r="FAF14" s="687"/>
      <c r="FAG14" s="687"/>
      <c r="FAH14" s="687"/>
      <c r="FAI14" s="687"/>
      <c r="FAJ14" s="687"/>
      <c r="FAK14" s="687"/>
      <c r="FAL14" s="687"/>
      <c r="FAM14" s="687"/>
      <c r="FAN14" s="687"/>
      <c r="FAO14" s="687"/>
      <c r="FAP14" s="687"/>
      <c r="FAQ14" s="687"/>
      <c r="FAR14" s="687"/>
      <c r="FAS14" s="687"/>
      <c r="FAT14" s="687"/>
      <c r="FAU14" s="687"/>
      <c r="FAV14" s="687"/>
      <c r="FAW14" s="687"/>
      <c r="FAX14" s="687"/>
      <c r="FAY14" s="687"/>
      <c r="FAZ14" s="687"/>
      <c r="FBA14" s="687"/>
      <c r="FBB14" s="687"/>
      <c r="FBC14" s="687"/>
      <c r="FBD14" s="687"/>
      <c r="FBE14" s="687"/>
      <c r="FBF14" s="687"/>
      <c r="FBG14" s="687"/>
      <c r="FBH14" s="687"/>
      <c r="FBI14" s="687"/>
      <c r="FBJ14" s="687"/>
      <c r="FBK14" s="687"/>
      <c r="FBL14" s="687"/>
      <c r="FBM14" s="687"/>
      <c r="FBN14" s="687"/>
      <c r="FBO14" s="687"/>
      <c r="FBP14" s="687"/>
      <c r="FBQ14" s="687"/>
      <c r="FBR14" s="687"/>
      <c r="FBS14" s="687"/>
      <c r="FBT14" s="687"/>
      <c r="FBU14" s="687"/>
      <c r="FBV14" s="687"/>
      <c r="FBW14" s="687"/>
      <c r="FBX14" s="687"/>
      <c r="FBY14" s="687"/>
      <c r="FBZ14" s="687"/>
      <c r="FCA14" s="687"/>
      <c r="FCB14" s="687"/>
      <c r="FCC14" s="687"/>
      <c r="FCD14" s="687"/>
      <c r="FCE14" s="687"/>
      <c r="FCF14" s="687"/>
      <c r="FCG14" s="687"/>
      <c r="FCH14" s="687"/>
      <c r="FCI14" s="687"/>
      <c r="FCJ14" s="687"/>
      <c r="FCK14" s="687"/>
      <c r="FCL14" s="687"/>
      <c r="FCM14" s="687"/>
      <c r="FCN14" s="687"/>
      <c r="FCO14" s="687"/>
      <c r="FCP14" s="687"/>
      <c r="FCQ14" s="687"/>
      <c r="FCR14" s="687"/>
      <c r="FCS14" s="687"/>
      <c r="FCT14" s="687"/>
      <c r="FCU14" s="687"/>
      <c r="FCV14" s="687"/>
      <c r="FCW14" s="687"/>
      <c r="FCX14" s="687"/>
      <c r="FCY14" s="687"/>
      <c r="FCZ14" s="687"/>
      <c r="FDA14" s="687"/>
      <c r="FDB14" s="687"/>
      <c r="FDC14" s="687"/>
      <c r="FDD14" s="687"/>
      <c r="FDE14" s="687"/>
      <c r="FDF14" s="687"/>
      <c r="FDG14" s="687"/>
      <c r="FDH14" s="687"/>
      <c r="FDI14" s="687"/>
      <c r="FDJ14" s="687"/>
      <c r="FDK14" s="687"/>
      <c r="FDL14" s="687"/>
      <c r="FDM14" s="687"/>
      <c r="FDN14" s="687"/>
      <c r="FDO14" s="687"/>
      <c r="FDP14" s="687"/>
      <c r="FDQ14" s="687"/>
      <c r="FDR14" s="687"/>
      <c r="FDS14" s="687"/>
      <c r="FDT14" s="687"/>
      <c r="FDU14" s="687"/>
      <c r="FDV14" s="687"/>
      <c r="FDW14" s="687"/>
      <c r="FDX14" s="687"/>
      <c r="FDY14" s="687"/>
      <c r="FDZ14" s="687"/>
      <c r="FEA14" s="687"/>
      <c r="FEB14" s="687"/>
      <c r="FEC14" s="687"/>
      <c r="FED14" s="687"/>
      <c r="FEE14" s="687"/>
      <c r="FEF14" s="687"/>
      <c r="FEG14" s="687"/>
      <c r="FEH14" s="687"/>
      <c r="FEI14" s="687"/>
      <c r="FEJ14" s="687"/>
      <c r="FEK14" s="687"/>
      <c r="FEL14" s="687"/>
      <c r="FEM14" s="687"/>
      <c r="FEN14" s="687"/>
      <c r="FEO14" s="687"/>
      <c r="FEP14" s="687"/>
      <c r="FEQ14" s="687"/>
      <c r="FER14" s="687"/>
      <c r="FES14" s="687"/>
      <c r="FET14" s="687"/>
      <c r="FEU14" s="687"/>
      <c r="FEV14" s="687"/>
      <c r="FEW14" s="687"/>
      <c r="FEX14" s="687"/>
      <c r="FEY14" s="687"/>
      <c r="FEZ14" s="687"/>
      <c r="FFA14" s="687"/>
      <c r="FFB14" s="687"/>
      <c r="FFC14" s="687"/>
      <c r="FFD14" s="687"/>
      <c r="FFE14" s="687"/>
      <c r="FFF14" s="687"/>
      <c r="FFG14" s="687"/>
      <c r="FFH14" s="687"/>
      <c r="FFI14" s="687"/>
      <c r="FFJ14" s="687"/>
      <c r="FFK14" s="687"/>
      <c r="FFL14" s="687"/>
      <c r="FFM14" s="687"/>
      <c r="FFN14" s="687"/>
      <c r="FFO14" s="687"/>
      <c r="FFP14" s="687"/>
      <c r="FFQ14" s="687"/>
      <c r="FFR14" s="687"/>
      <c r="FFS14" s="687"/>
      <c r="FFT14" s="687"/>
      <c r="FFU14" s="687"/>
      <c r="FFV14" s="687"/>
      <c r="FFW14" s="687"/>
      <c r="FFX14" s="687"/>
      <c r="FFY14" s="687"/>
      <c r="FFZ14" s="687"/>
      <c r="FGA14" s="687"/>
      <c r="FGB14" s="687"/>
      <c r="FGC14" s="687"/>
      <c r="FGD14" s="687"/>
      <c r="FGE14" s="687"/>
      <c r="FGF14" s="687"/>
      <c r="FGG14" s="687"/>
      <c r="FGH14" s="687"/>
      <c r="FGI14" s="687"/>
      <c r="FGJ14" s="687"/>
      <c r="FGK14" s="687"/>
      <c r="FGL14" s="687"/>
      <c r="FGM14" s="687"/>
      <c r="FGN14" s="687"/>
      <c r="FGO14" s="687"/>
      <c r="FGP14" s="687"/>
      <c r="FGQ14" s="687"/>
      <c r="FGR14" s="687"/>
      <c r="FGS14" s="687"/>
      <c r="FGT14" s="687"/>
      <c r="FGU14" s="687"/>
      <c r="FGV14" s="687"/>
      <c r="FGW14" s="687"/>
      <c r="FGX14" s="687"/>
      <c r="FGY14" s="687"/>
      <c r="FGZ14" s="687"/>
      <c r="FHA14" s="687"/>
      <c r="FHB14" s="687"/>
      <c r="FHC14" s="687"/>
      <c r="FHD14" s="687"/>
      <c r="FHE14" s="687"/>
      <c r="FHF14" s="687"/>
      <c r="FHG14" s="687"/>
      <c r="FHH14" s="687"/>
      <c r="FHI14" s="687"/>
      <c r="FHJ14" s="687"/>
      <c r="FHK14" s="687"/>
      <c r="FHL14" s="687"/>
      <c r="FHM14" s="687"/>
      <c r="FHN14" s="687"/>
      <c r="FHO14" s="687"/>
      <c r="FHP14" s="687"/>
      <c r="FHQ14" s="687"/>
      <c r="FHR14" s="687"/>
      <c r="FHS14" s="687"/>
      <c r="FHT14" s="687"/>
      <c r="FHU14" s="687"/>
      <c r="FHV14" s="687"/>
      <c r="FHW14" s="687"/>
      <c r="FHX14" s="687"/>
      <c r="FHY14" s="687"/>
      <c r="FHZ14" s="687"/>
      <c r="FIA14" s="687"/>
      <c r="FIB14" s="687"/>
      <c r="FIC14" s="687"/>
      <c r="FID14" s="687"/>
      <c r="FIE14" s="687"/>
      <c r="FIF14" s="687"/>
      <c r="FIG14" s="687"/>
      <c r="FIH14" s="687"/>
      <c r="FII14" s="687"/>
      <c r="FIJ14" s="687"/>
      <c r="FIK14" s="687"/>
      <c r="FIL14" s="687"/>
      <c r="FIM14" s="687"/>
      <c r="FIN14" s="687"/>
      <c r="FIO14" s="687"/>
      <c r="FIP14" s="687"/>
      <c r="FIQ14" s="687"/>
      <c r="FIR14" s="687"/>
      <c r="FIS14" s="687"/>
      <c r="FIT14" s="687"/>
      <c r="FIU14" s="687"/>
      <c r="FIV14" s="687"/>
      <c r="FIW14" s="687"/>
      <c r="FIX14" s="687"/>
      <c r="FIY14" s="687"/>
      <c r="FIZ14" s="687"/>
      <c r="FJA14" s="687"/>
      <c r="FJB14" s="687"/>
      <c r="FJC14" s="687"/>
      <c r="FJD14" s="687"/>
      <c r="FJE14" s="687"/>
      <c r="FJF14" s="687"/>
      <c r="FJG14" s="687"/>
      <c r="FJH14" s="687"/>
      <c r="FJI14" s="687"/>
      <c r="FJJ14" s="687"/>
      <c r="FJK14" s="687"/>
      <c r="FJL14" s="687"/>
      <c r="FJM14" s="687"/>
      <c r="FJN14" s="687"/>
      <c r="FJO14" s="687"/>
      <c r="FJP14" s="687"/>
      <c r="FJQ14" s="687"/>
      <c r="FJR14" s="687"/>
      <c r="FJS14" s="687"/>
      <c r="FJT14" s="687"/>
      <c r="FJU14" s="687"/>
      <c r="FJV14" s="687"/>
      <c r="FJW14" s="687"/>
      <c r="FJX14" s="687"/>
      <c r="FJY14" s="687"/>
      <c r="FJZ14" s="687"/>
      <c r="FKA14" s="687"/>
      <c r="FKB14" s="687"/>
      <c r="FKC14" s="687"/>
      <c r="FKD14" s="687"/>
      <c r="FKE14" s="687"/>
      <c r="FKF14" s="687"/>
      <c r="FKG14" s="687"/>
      <c r="FKH14" s="687"/>
      <c r="FKI14" s="687"/>
      <c r="FKJ14" s="687"/>
      <c r="FKK14" s="687"/>
      <c r="FKL14" s="687"/>
      <c r="FKM14" s="687"/>
      <c r="FKN14" s="687"/>
      <c r="FKO14" s="687"/>
      <c r="FKP14" s="687"/>
      <c r="FKQ14" s="687"/>
      <c r="FKR14" s="687"/>
      <c r="FKS14" s="687"/>
      <c r="FKT14" s="687"/>
      <c r="FKU14" s="687"/>
      <c r="FKV14" s="687"/>
      <c r="FKW14" s="687"/>
      <c r="FKX14" s="687"/>
      <c r="FKY14" s="687"/>
      <c r="FKZ14" s="687"/>
      <c r="FLA14" s="687"/>
      <c r="FLB14" s="687"/>
      <c r="FLC14" s="687"/>
      <c r="FLD14" s="687"/>
      <c r="FLE14" s="687"/>
      <c r="FLF14" s="687"/>
      <c r="FLG14" s="687"/>
      <c r="FLH14" s="687"/>
      <c r="FLI14" s="687"/>
      <c r="FLJ14" s="687"/>
      <c r="FLK14" s="687"/>
      <c r="FLL14" s="687"/>
      <c r="FLM14" s="687"/>
      <c r="FLN14" s="687"/>
      <c r="FLO14" s="687"/>
      <c r="FLP14" s="687"/>
      <c r="FLQ14" s="687"/>
      <c r="FLR14" s="687"/>
      <c r="FLS14" s="687"/>
      <c r="FLT14" s="687"/>
      <c r="FLU14" s="687"/>
      <c r="FLV14" s="687"/>
      <c r="FLW14" s="687"/>
      <c r="FLX14" s="687"/>
      <c r="FLY14" s="687"/>
      <c r="FLZ14" s="687"/>
      <c r="FMA14" s="687"/>
      <c r="FMB14" s="687"/>
      <c r="FMC14" s="687"/>
      <c r="FMD14" s="687"/>
      <c r="FME14" s="687"/>
      <c r="FMF14" s="687"/>
      <c r="FMG14" s="687"/>
      <c r="FMH14" s="687"/>
      <c r="FMI14" s="687"/>
      <c r="FMJ14" s="687"/>
      <c r="FMK14" s="687"/>
      <c r="FML14" s="687"/>
      <c r="FMM14" s="687"/>
      <c r="FMN14" s="687"/>
      <c r="FMO14" s="687"/>
      <c r="FMP14" s="687"/>
      <c r="FMQ14" s="687"/>
      <c r="FMR14" s="687"/>
      <c r="FMS14" s="687"/>
      <c r="FMT14" s="687"/>
      <c r="FMU14" s="687"/>
      <c r="FMV14" s="687"/>
      <c r="FMW14" s="687"/>
      <c r="FMX14" s="687"/>
      <c r="FMY14" s="687"/>
      <c r="FMZ14" s="687"/>
      <c r="FNA14" s="687"/>
      <c r="FNB14" s="687"/>
      <c r="FNC14" s="687"/>
      <c r="FND14" s="687"/>
      <c r="FNE14" s="687"/>
      <c r="FNF14" s="687"/>
      <c r="FNG14" s="687"/>
      <c r="FNH14" s="687"/>
      <c r="FNI14" s="687"/>
      <c r="FNJ14" s="687"/>
      <c r="FNK14" s="687"/>
      <c r="FNL14" s="687"/>
      <c r="FNM14" s="687"/>
      <c r="FNN14" s="687"/>
      <c r="FNO14" s="687"/>
      <c r="FNP14" s="687"/>
      <c r="FNQ14" s="687"/>
      <c r="FNR14" s="687"/>
      <c r="FNS14" s="687"/>
      <c r="FNT14" s="687"/>
      <c r="FNU14" s="687"/>
      <c r="FNV14" s="687"/>
      <c r="FNW14" s="687"/>
      <c r="FNX14" s="687"/>
      <c r="FNY14" s="687"/>
      <c r="FNZ14" s="687"/>
      <c r="FOA14" s="687"/>
      <c r="FOB14" s="687"/>
      <c r="FOC14" s="687"/>
      <c r="FOD14" s="687"/>
      <c r="FOE14" s="687"/>
      <c r="FOF14" s="687"/>
      <c r="FOG14" s="687"/>
      <c r="FOH14" s="687"/>
      <c r="FOI14" s="687"/>
      <c r="FOJ14" s="687"/>
      <c r="FOK14" s="687"/>
      <c r="FOL14" s="687"/>
      <c r="FOM14" s="687"/>
      <c r="FON14" s="687"/>
      <c r="FOO14" s="687"/>
      <c r="FOP14" s="687"/>
      <c r="FOQ14" s="687"/>
      <c r="FOR14" s="687"/>
      <c r="FOS14" s="687"/>
      <c r="FOT14" s="687"/>
      <c r="FOU14" s="687"/>
      <c r="FOV14" s="687"/>
      <c r="FOW14" s="687"/>
      <c r="FOX14" s="687"/>
      <c r="FOY14" s="687"/>
      <c r="FOZ14" s="687"/>
      <c r="FPA14" s="687"/>
      <c r="FPB14" s="687"/>
      <c r="FPC14" s="687"/>
      <c r="FPD14" s="687"/>
      <c r="FPE14" s="687"/>
      <c r="FPF14" s="687"/>
      <c r="FPG14" s="687"/>
      <c r="FPH14" s="687"/>
      <c r="FPI14" s="687"/>
      <c r="FPJ14" s="687"/>
      <c r="FPK14" s="687"/>
      <c r="FPL14" s="687"/>
      <c r="FPM14" s="687"/>
      <c r="FPN14" s="687"/>
      <c r="FPO14" s="687"/>
      <c r="FPP14" s="687"/>
      <c r="FPQ14" s="687"/>
      <c r="FPR14" s="687"/>
      <c r="FPS14" s="687"/>
      <c r="FPT14" s="687"/>
      <c r="FPU14" s="687"/>
      <c r="FPV14" s="687"/>
      <c r="FPW14" s="687"/>
      <c r="FPX14" s="687"/>
      <c r="FPY14" s="687"/>
      <c r="FPZ14" s="687"/>
      <c r="FQA14" s="687"/>
      <c r="FQB14" s="687"/>
      <c r="FQC14" s="687"/>
      <c r="FQD14" s="687"/>
      <c r="FQE14" s="687"/>
      <c r="FQF14" s="687"/>
      <c r="FQG14" s="687"/>
      <c r="FQH14" s="687"/>
      <c r="FQI14" s="687"/>
      <c r="FQJ14" s="687"/>
      <c r="FQK14" s="687"/>
      <c r="FQL14" s="687"/>
      <c r="FQM14" s="687"/>
      <c r="FQN14" s="687"/>
      <c r="FQO14" s="687"/>
      <c r="FQP14" s="687"/>
      <c r="FQQ14" s="687"/>
      <c r="FQR14" s="687"/>
      <c r="FQS14" s="687"/>
      <c r="FQT14" s="687"/>
      <c r="FQU14" s="687"/>
      <c r="FQV14" s="687"/>
      <c r="FQW14" s="687"/>
      <c r="FQX14" s="687"/>
      <c r="FQY14" s="687"/>
      <c r="FQZ14" s="687"/>
      <c r="FRA14" s="687"/>
      <c r="FRB14" s="687"/>
      <c r="FRC14" s="687"/>
      <c r="FRD14" s="687"/>
      <c r="FRE14" s="687"/>
      <c r="FRF14" s="687"/>
      <c r="FRG14" s="687"/>
      <c r="FRH14" s="687"/>
      <c r="FRI14" s="687"/>
      <c r="FRJ14" s="687"/>
      <c r="FRK14" s="687"/>
      <c r="FRL14" s="687"/>
      <c r="FRM14" s="687"/>
      <c r="FRN14" s="687"/>
      <c r="FRO14" s="687"/>
      <c r="FRP14" s="687"/>
      <c r="FRQ14" s="687"/>
      <c r="FRR14" s="687"/>
      <c r="FRS14" s="687"/>
      <c r="FRT14" s="687"/>
      <c r="FRU14" s="687"/>
      <c r="FRV14" s="687"/>
      <c r="FRW14" s="687"/>
      <c r="FRX14" s="687"/>
      <c r="FRY14" s="687"/>
      <c r="FRZ14" s="687"/>
      <c r="FSA14" s="687"/>
      <c r="FSB14" s="687"/>
      <c r="FSC14" s="687"/>
      <c r="FSD14" s="687"/>
      <c r="FSE14" s="687"/>
      <c r="FSF14" s="687"/>
      <c r="FSG14" s="687"/>
      <c r="FSH14" s="687"/>
      <c r="FSI14" s="687"/>
      <c r="FSJ14" s="687"/>
      <c r="FSK14" s="687"/>
      <c r="FSL14" s="687"/>
      <c r="FSM14" s="687"/>
      <c r="FSN14" s="687"/>
      <c r="FSO14" s="687"/>
      <c r="FSP14" s="687"/>
      <c r="FSQ14" s="687"/>
      <c r="FSR14" s="687"/>
      <c r="FSS14" s="687"/>
      <c r="FST14" s="687"/>
      <c r="FSU14" s="687"/>
      <c r="FSV14" s="687"/>
      <c r="FSW14" s="687"/>
      <c r="FSX14" s="687"/>
      <c r="FSY14" s="687"/>
      <c r="FSZ14" s="687"/>
      <c r="FTA14" s="687"/>
      <c r="FTB14" s="687"/>
      <c r="FTC14" s="687"/>
      <c r="FTD14" s="687"/>
      <c r="FTE14" s="687"/>
      <c r="FTF14" s="687"/>
      <c r="FTG14" s="687"/>
      <c r="FTH14" s="687"/>
      <c r="FTI14" s="687"/>
      <c r="FTJ14" s="687"/>
      <c r="FTK14" s="687"/>
      <c r="FTL14" s="687"/>
      <c r="FTM14" s="687"/>
      <c r="FTN14" s="687"/>
      <c r="FTO14" s="687"/>
      <c r="FTP14" s="687"/>
      <c r="FTQ14" s="687"/>
      <c r="FTR14" s="687"/>
      <c r="FTS14" s="687"/>
      <c r="FTT14" s="687"/>
      <c r="FTU14" s="687"/>
      <c r="FTV14" s="687"/>
      <c r="FTW14" s="687"/>
      <c r="FTX14" s="687"/>
      <c r="FTY14" s="687"/>
      <c r="FTZ14" s="687"/>
      <c r="FUA14" s="687"/>
      <c r="FUB14" s="687"/>
      <c r="FUC14" s="687"/>
      <c r="FUD14" s="687"/>
      <c r="FUE14" s="687"/>
      <c r="FUF14" s="687"/>
      <c r="FUG14" s="687"/>
      <c r="FUH14" s="687"/>
      <c r="FUI14" s="687"/>
      <c r="FUJ14" s="687"/>
      <c r="FUK14" s="687"/>
      <c r="FUL14" s="687"/>
      <c r="FUM14" s="687"/>
      <c r="FUN14" s="687"/>
      <c r="FUO14" s="687"/>
      <c r="FUP14" s="687"/>
      <c r="FUQ14" s="687"/>
      <c r="FUR14" s="687"/>
      <c r="FUS14" s="687"/>
      <c r="FUT14" s="687"/>
      <c r="FUU14" s="687"/>
      <c r="FUV14" s="687"/>
      <c r="FUW14" s="687"/>
      <c r="FUX14" s="687"/>
      <c r="FUY14" s="687"/>
      <c r="FUZ14" s="687"/>
      <c r="FVA14" s="687"/>
      <c r="FVB14" s="687"/>
      <c r="FVC14" s="687"/>
      <c r="FVD14" s="687"/>
      <c r="FVE14" s="687"/>
      <c r="FVF14" s="687"/>
      <c r="FVG14" s="687"/>
      <c r="FVH14" s="687"/>
      <c r="FVI14" s="687"/>
      <c r="FVJ14" s="687"/>
      <c r="FVK14" s="687"/>
      <c r="FVL14" s="687"/>
      <c r="FVM14" s="687"/>
      <c r="FVN14" s="687"/>
      <c r="FVO14" s="687"/>
      <c r="FVP14" s="687"/>
      <c r="FVQ14" s="687"/>
      <c r="FVR14" s="687"/>
      <c r="FVS14" s="687"/>
      <c r="FVT14" s="687"/>
      <c r="FVU14" s="687"/>
      <c r="FVV14" s="687"/>
      <c r="FVW14" s="687"/>
      <c r="FVX14" s="687"/>
      <c r="FVY14" s="687"/>
      <c r="FVZ14" s="687"/>
      <c r="FWA14" s="687"/>
      <c r="FWB14" s="687"/>
      <c r="FWC14" s="687"/>
      <c r="FWD14" s="687"/>
      <c r="FWE14" s="687"/>
      <c r="FWF14" s="687"/>
      <c r="FWG14" s="687"/>
      <c r="FWH14" s="687"/>
      <c r="FWI14" s="687"/>
      <c r="FWJ14" s="687"/>
      <c r="FWK14" s="687"/>
      <c r="FWL14" s="687"/>
      <c r="FWM14" s="687"/>
      <c r="FWN14" s="687"/>
      <c r="FWO14" s="687"/>
      <c r="FWP14" s="687"/>
      <c r="FWQ14" s="687"/>
      <c r="FWR14" s="687"/>
      <c r="FWS14" s="687"/>
      <c r="FWT14" s="687"/>
      <c r="FWU14" s="687"/>
      <c r="FWV14" s="687"/>
      <c r="FWW14" s="687"/>
      <c r="FWX14" s="687"/>
      <c r="FWY14" s="687"/>
      <c r="FWZ14" s="687"/>
      <c r="FXA14" s="687"/>
      <c r="FXB14" s="687"/>
      <c r="FXC14" s="687"/>
      <c r="FXD14" s="687"/>
      <c r="FXE14" s="687"/>
      <c r="FXF14" s="687"/>
      <c r="FXG14" s="687"/>
      <c r="FXH14" s="687"/>
      <c r="FXI14" s="687"/>
      <c r="FXJ14" s="687"/>
      <c r="FXK14" s="687"/>
      <c r="FXL14" s="687"/>
      <c r="FXM14" s="687"/>
      <c r="FXN14" s="687"/>
      <c r="FXO14" s="687"/>
      <c r="FXP14" s="687"/>
      <c r="FXQ14" s="687"/>
      <c r="FXR14" s="687"/>
      <c r="FXS14" s="687"/>
      <c r="FXT14" s="687"/>
      <c r="FXU14" s="687"/>
      <c r="FXV14" s="687"/>
      <c r="FXW14" s="687"/>
      <c r="FXX14" s="687"/>
      <c r="FXY14" s="687"/>
      <c r="FXZ14" s="687"/>
      <c r="FYA14" s="687"/>
      <c r="FYB14" s="687"/>
      <c r="FYC14" s="687"/>
      <c r="FYD14" s="687"/>
      <c r="FYE14" s="687"/>
      <c r="FYF14" s="687"/>
      <c r="FYG14" s="687"/>
      <c r="FYH14" s="687"/>
      <c r="FYI14" s="687"/>
      <c r="FYJ14" s="687"/>
      <c r="FYK14" s="687"/>
      <c r="FYL14" s="687"/>
      <c r="FYM14" s="687"/>
      <c r="FYN14" s="687"/>
      <c r="FYO14" s="687"/>
      <c r="FYP14" s="687"/>
      <c r="FYQ14" s="687"/>
      <c r="FYR14" s="687"/>
      <c r="FYS14" s="687"/>
      <c r="FYT14" s="687"/>
      <c r="FYU14" s="687"/>
      <c r="FYV14" s="687"/>
      <c r="FYW14" s="687"/>
      <c r="FYX14" s="687"/>
      <c r="FYY14" s="687"/>
      <c r="FYZ14" s="687"/>
      <c r="FZA14" s="687"/>
      <c r="FZB14" s="687"/>
      <c r="FZC14" s="687"/>
      <c r="FZD14" s="687"/>
      <c r="FZE14" s="687"/>
      <c r="FZF14" s="687"/>
      <c r="FZG14" s="687"/>
      <c r="FZH14" s="687"/>
      <c r="FZI14" s="687"/>
      <c r="FZJ14" s="687"/>
      <c r="FZK14" s="687"/>
      <c r="FZL14" s="687"/>
      <c r="FZM14" s="687"/>
      <c r="FZN14" s="687"/>
      <c r="FZO14" s="687"/>
      <c r="FZP14" s="687"/>
      <c r="FZQ14" s="687"/>
      <c r="FZR14" s="687"/>
      <c r="FZS14" s="687"/>
      <c r="FZT14" s="687"/>
      <c r="FZU14" s="687"/>
      <c r="FZV14" s="687"/>
      <c r="FZW14" s="687"/>
      <c r="FZX14" s="687"/>
      <c r="FZY14" s="687"/>
      <c r="FZZ14" s="687"/>
      <c r="GAA14" s="687"/>
      <c r="GAB14" s="687"/>
      <c r="GAC14" s="687"/>
      <c r="GAD14" s="687"/>
      <c r="GAE14" s="687"/>
      <c r="GAF14" s="687"/>
      <c r="GAG14" s="687"/>
      <c r="GAH14" s="687"/>
      <c r="GAI14" s="687"/>
      <c r="GAJ14" s="687"/>
      <c r="GAK14" s="687"/>
      <c r="GAL14" s="687"/>
      <c r="GAM14" s="687"/>
      <c r="GAN14" s="687"/>
      <c r="GAO14" s="687"/>
      <c r="GAP14" s="687"/>
      <c r="GAQ14" s="687"/>
      <c r="GAR14" s="687"/>
      <c r="GAS14" s="687"/>
      <c r="GAT14" s="687"/>
      <c r="GAU14" s="687"/>
      <c r="GAV14" s="687"/>
      <c r="GAW14" s="687"/>
      <c r="GAX14" s="687"/>
      <c r="GAY14" s="687"/>
      <c r="GAZ14" s="687"/>
      <c r="GBA14" s="687"/>
      <c r="GBB14" s="687"/>
      <c r="GBC14" s="687"/>
      <c r="GBD14" s="687"/>
      <c r="GBE14" s="687"/>
      <c r="GBF14" s="687"/>
      <c r="GBG14" s="687"/>
      <c r="GBH14" s="687"/>
      <c r="GBI14" s="687"/>
      <c r="GBJ14" s="687"/>
      <c r="GBK14" s="687"/>
      <c r="GBL14" s="687"/>
      <c r="GBM14" s="687"/>
      <c r="GBN14" s="687"/>
      <c r="GBO14" s="687"/>
      <c r="GBP14" s="687"/>
      <c r="GBQ14" s="687"/>
      <c r="GBR14" s="687"/>
      <c r="GBS14" s="687"/>
      <c r="GBT14" s="687"/>
      <c r="GBU14" s="687"/>
      <c r="GBV14" s="687"/>
      <c r="GBW14" s="687"/>
      <c r="GBX14" s="687"/>
      <c r="GBY14" s="687"/>
      <c r="GBZ14" s="687"/>
      <c r="GCA14" s="687"/>
      <c r="GCB14" s="687"/>
      <c r="GCC14" s="687"/>
      <c r="GCD14" s="687"/>
      <c r="GCE14" s="687"/>
      <c r="GCF14" s="687"/>
      <c r="GCG14" s="687"/>
      <c r="GCH14" s="687"/>
      <c r="GCI14" s="687"/>
      <c r="GCJ14" s="687"/>
      <c r="GCK14" s="687"/>
      <c r="GCL14" s="687"/>
      <c r="GCM14" s="687"/>
      <c r="GCN14" s="687"/>
      <c r="GCO14" s="687"/>
      <c r="GCP14" s="687"/>
      <c r="GCQ14" s="687"/>
      <c r="GCR14" s="687"/>
      <c r="GCS14" s="687"/>
      <c r="GCT14" s="687"/>
      <c r="GCU14" s="687"/>
      <c r="GCV14" s="687"/>
      <c r="GCW14" s="687"/>
      <c r="GCX14" s="687"/>
      <c r="GCY14" s="687"/>
      <c r="GCZ14" s="687"/>
      <c r="GDA14" s="687"/>
      <c r="GDB14" s="687"/>
      <c r="GDC14" s="687"/>
      <c r="GDD14" s="687"/>
      <c r="GDE14" s="687"/>
      <c r="GDF14" s="687"/>
      <c r="GDG14" s="687"/>
      <c r="GDH14" s="687"/>
      <c r="GDI14" s="687"/>
      <c r="GDJ14" s="687"/>
      <c r="GDK14" s="687"/>
      <c r="GDL14" s="687"/>
      <c r="GDM14" s="687"/>
      <c r="GDN14" s="687"/>
      <c r="GDO14" s="687"/>
      <c r="GDP14" s="687"/>
      <c r="GDQ14" s="687"/>
      <c r="GDR14" s="687"/>
      <c r="GDS14" s="687"/>
      <c r="GDT14" s="687"/>
      <c r="GDU14" s="687"/>
      <c r="GDV14" s="687"/>
      <c r="GDW14" s="687"/>
      <c r="GDX14" s="687"/>
      <c r="GDY14" s="687"/>
      <c r="GDZ14" s="687"/>
      <c r="GEA14" s="687"/>
      <c r="GEB14" s="687"/>
      <c r="GEC14" s="687"/>
      <c r="GED14" s="687"/>
      <c r="GEE14" s="687"/>
      <c r="GEF14" s="687"/>
      <c r="GEG14" s="687"/>
      <c r="GEH14" s="687"/>
      <c r="GEI14" s="687"/>
      <c r="GEJ14" s="687"/>
      <c r="GEK14" s="687"/>
      <c r="GEL14" s="687"/>
      <c r="GEM14" s="687"/>
      <c r="GEN14" s="687"/>
      <c r="GEO14" s="687"/>
      <c r="GEP14" s="687"/>
      <c r="GEQ14" s="687"/>
      <c r="GER14" s="687"/>
      <c r="GES14" s="687"/>
      <c r="GET14" s="687"/>
      <c r="GEU14" s="687"/>
      <c r="GEV14" s="687"/>
      <c r="GEW14" s="687"/>
      <c r="GEX14" s="687"/>
      <c r="GEY14" s="687"/>
      <c r="GEZ14" s="687"/>
      <c r="GFA14" s="687"/>
      <c r="GFB14" s="687"/>
      <c r="GFC14" s="687"/>
      <c r="GFD14" s="687"/>
      <c r="GFE14" s="687"/>
      <c r="GFF14" s="687"/>
      <c r="GFG14" s="687"/>
      <c r="GFH14" s="687"/>
      <c r="GFI14" s="687"/>
      <c r="GFJ14" s="687"/>
      <c r="GFK14" s="687"/>
      <c r="GFL14" s="687"/>
      <c r="GFM14" s="687"/>
      <c r="GFN14" s="687"/>
      <c r="GFO14" s="687"/>
      <c r="GFP14" s="687"/>
      <c r="GFQ14" s="687"/>
      <c r="GFR14" s="687"/>
      <c r="GFS14" s="687"/>
      <c r="GFT14" s="687"/>
      <c r="GFU14" s="687"/>
      <c r="GFV14" s="687"/>
      <c r="GFW14" s="687"/>
      <c r="GFX14" s="687"/>
      <c r="GFY14" s="687"/>
      <c r="GFZ14" s="687"/>
      <c r="GGA14" s="687"/>
      <c r="GGB14" s="687"/>
      <c r="GGC14" s="687"/>
      <c r="GGD14" s="687"/>
      <c r="GGE14" s="687"/>
      <c r="GGF14" s="687"/>
      <c r="GGG14" s="687"/>
      <c r="GGH14" s="687"/>
      <c r="GGI14" s="687"/>
      <c r="GGJ14" s="687"/>
      <c r="GGK14" s="687"/>
      <c r="GGL14" s="687"/>
      <c r="GGM14" s="687"/>
      <c r="GGN14" s="687"/>
      <c r="GGO14" s="687"/>
      <c r="GGP14" s="687"/>
      <c r="GGQ14" s="687"/>
      <c r="GGR14" s="687"/>
      <c r="GGS14" s="687"/>
      <c r="GGT14" s="687"/>
      <c r="GGU14" s="687"/>
      <c r="GGV14" s="687"/>
      <c r="GGW14" s="687"/>
      <c r="GGX14" s="687"/>
      <c r="GGY14" s="687"/>
      <c r="GGZ14" s="687"/>
      <c r="GHA14" s="687"/>
      <c r="GHB14" s="687"/>
      <c r="GHC14" s="687"/>
      <c r="GHD14" s="687"/>
      <c r="GHE14" s="687"/>
      <c r="GHF14" s="687"/>
      <c r="GHG14" s="687"/>
      <c r="GHH14" s="687"/>
      <c r="GHI14" s="687"/>
      <c r="GHJ14" s="687"/>
      <c r="GHK14" s="687"/>
      <c r="GHL14" s="687"/>
      <c r="GHM14" s="687"/>
      <c r="GHN14" s="687"/>
      <c r="GHO14" s="687"/>
      <c r="GHP14" s="687"/>
      <c r="GHQ14" s="687"/>
      <c r="GHR14" s="687"/>
      <c r="GHS14" s="687"/>
      <c r="GHT14" s="687"/>
      <c r="GHU14" s="687"/>
      <c r="GHV14" s="687"/>
      <c r="GHW14" s="687"/>
      <c r="GHX14" s="687"/>
      <c r="GHY14" s="687"/>
      <c r="GHZ14" s="687"/>
      <c r="GIA14" s="687"/>
      <c r="GIB14" s="687"/>
      <c r="GIC14" s="687"/>
      <c r="GID14" s="687"/>
      <c r="GIE14" s="687"/>
      <c r="GIF14" s="687"/>
      <c r="GIG14" s="687"/>
      <c r="GIH14" s="687"/>
      <c r="GII14" s="687"/>
      <c r="GIJ14" s="687"/>
      <c r="GIK14" s="687"/>
      <c r="GIL14" s="687"/>
      <c r="GIM14" s="687"/>
      <c r="GIN14" s="687"/>
      <c r="GIO14" s="687"/>
      <c r="GIP14" s="687"/>
      <c r="GIQ14" s="687"/>
      <c r="GIR14" s="687"/>
      <c r="GIS14" s="687"/>
      <c r="GIT14" s="687"/>
      <c r="GIU14" s="687"/>
      <c r="GIV14" s="687"/>
      <c r="GIW14" s="687"/>
      <c r="GIX14" s="687"/>
      <c r="GIY14" s="687"/>
      <c r="GIZ14" s="687"/>
      <c r="GJA14" s="687"/>
      <c r="GJB14" s="687"/>
      <c r="GJC14" s="687"/>
      <c r="GJD14" s="687"/>
      <c r="GJE14" s="687"/>
      <c r="GJF14" s="687"/>
      <c r="GJG14" s="687"/>
      <c r="GJH14" s="687"/>
      <c r="GJI14" s="687"/>
      <c r="GJJ14" s="687"/>
      <c r="GJK14" s="687"/>
      <c r="GJL14" s="687"/>
      <c r="GJM14" s="687"/>
      <c r="GJN14" s="687"/>
      <c r="GJO14" s="687"/>
      <c r="GJP14" s="687"/>
      <c r="GJQ14" s="687"/>
      <c r="GJR14" s="687"/>
      <c r="GJS14" s="687"/>
      <c r="GJT14" s="687"/>
      <c r="GJU14" s="687"/>
      <c r="GJV14" s="687"/>
      <c r="GJW14" s="687"/>
      <c r="GJX14" s="687"/>
      <c r="GJY14" s="687"/>
      <c r="GJZ14" s="687"/>
      <c r="GKA14" s="687"/>
      <c r="GKB14" s="687"/>
      <c r="GKC14" s="687"/>
      <c r="GKD14" s="687"/>
      <c r="GKE14" s="687"/>
      <c r="GKF14" s="687"/>
      <c r="GKG14" s="687"/>
      <c r="GKH14" s="687"/>
      <c r="GKI14" s="687"/>
      <c r="GKJ14" s="687"/>
      <c r="GKK14" s="687"/>
      <c r="GKL14" s="687"/>
      <c r="GKM14" s="687"/>
      <c r="GKN14" s="687"/>
      <c r="GKO14" s="687"/>
      <c r="GKP14" s="687"/>
      <c r="GKQ14" s="687"/>
      <c r="GKR14" s="687"/>
      <c r="GKS14" s="687"/>
      <c r="GKT14" s="687"/>
      <c r="GKU14" s="687"/>
      <c r="GKV14" s="687"/>
      <c r="GKW14" s="687"/>
      <c r="GKX14" s="687"/>
      <c r="GKY14" s="687"/>
      <c r="GKZ14" s="687"/>
      <c r="GLA14" s="687"/>
      <c r="GLB14" s="687"/>
      <c r="GLC14" s="687"/>
      <c r="GLD14" s="687"/>
      <c r="GLE14" s="687"/>
      <c r="GLF14" s="687"/>
      <c r="GLG14" s="687"/>
      <c r="GLH14" s="687"/>
      <c r="GLI14" s="687"/>
      <c r="GLJ14" s="687"/>
      <c r="GLK14" s="687"/>
      <c r="GLL14" s="687"/>
      <c r="GLM14" s="687"/>
      <c r="GLN14" s="687"/>
      <c r="GLO14" s="687"/>
      <c r="GLP14" s="687"/>
      <c r="GLQ14" s="687"/>
      <c r="GLR14" s="687"/>
      <c r="GLS14" s="687"/>
      <c r="GLT14" s="687"/>
      <c r="GLU14" s="687"/>
      <c r="GLV14" s="687"/>
      <c r="GLW14" s="687"/>
      <c r="GLX14" s="687"/>
      <c r="GLY14" s="687"/>
      <c r="GLZ14" s="687"/>
      <c r="GMA14" s="687"/>
      <c r="GMB14" s="687"/>
      <c r="GMC14" s="687"/>
      <c r="GMD14" s="687"/>
      <c r="GME14" s="687"/>
      <c r="GMF14" s="687"/>
      <c r="GMG14" s="687"/>
      <c r="GMH14" s="687"/>
      <c r="GMI14" s="687"/>
      <c r="GMJ14" s="687"/>
      <c r="GMK14" s="687"/>
      <c r="GML14" s="687"/>
      <c r="GMM14" s="687"/>
      <c r="GMN14" s="687"/>
      <c r="GMO14" s="687"/>
      <c r="GMP14" s="687"/>
      <c r="GMQ14" s="687"/>
      <c r="GMR14" s="687"/>
      <c r="GMS14" s="687"/>
      <c r="GMT14" s="687"/>
      <c r="GMU14" s="687"/>
      <c r="GMV14" s="687"/>
      <c r="GMW14" s="687"/>
      <c r="GMX14" s="687"/>
      <c r="GMY14" s="687"/>
      <c r="GMZ14" s="687"/>
      <c r="GNA14" s="687"/>
      <c r="GNB14" s="687"/>
      <c r="GNC14" s="687"/>
      <c r="GND14" s="687"/>
      <c r="GNE14" s="687"/>
      <c r="GNF14" s="687"/>
      <c r="GNG14" s="687"/>
      <c r="GNH14" s="687"/>
      <c r="GNI14" s="687"/>
      <c r="GNJ14" s="687"/>
      <c r="GNK14" s="687"/>
      <c r="GNL14" s="687"/>
      <c r="GNM14" s="687"/>
      <c r="GNN14" s="687"/>
      <c r="GNO14" s="687"/>
      <c r="GNP14" s="687"/>
      <c r="GNQ14" s="687"/>
      <c r="GNR14" s="687"/>
      <c r="GNS14" s="687"/>
      <c r="GNT14" s="687"/>
      <c r="GNU14" s="687"/>
      <c r="GNV14" s="687"/>
      <c r="GNW14" s="687"/>
      <c r="GNX14" s="687"/>
      <c r="GNY14" s="687"/>
      <c r="GNZ14" s="687"/>
      <c r="GOA14" s="687"/>
      <c r="GOB14" s="687"/>
      <c r="GOC14" s="687"/>
      <c r="GOD14" s="687"/>
      <c r="GOE14" s="687"/>
      <c r="GOF14" s="687"/>
      <c r="GOG14" s="687"/>
      <c r="GOH14" s="687"/>
      <c r="GOI14" s="687"/>
      <c r="GOJ14" s="687"/>
      <c r="GOK14" s="687"/>
      <c r="GOL14" s="687"/>
      <c r="GOM14" s="687"/>
      <c r="GON14" s="687"/>
      <c r="GOO14" s="687"/>
      <c r="GOP14" s="687"/>
      <c r="GOQ14" s="687"/>
      <c r="GOR14" s="687"/>
      <c r="GOS14" s="687"/>
      <c r="GOT14" s="687"/>
      <c r="GOU14" s="687"/>
      <c r="GOV14" s="687"/>
      <c r="GOW14" s="687"/>
      <c r="GOX14" s="687"/>
      <c r="GOY14" s="687"/>
      <c r="GOZ14" s="687"/>
      <c r="GPA14" s="687"/>
      <c r="GPB14" s="687"/>
      <c r="GPC14" s="687"/>
      <c r="GPD14" s="687"/>
      <c r="GPE14" s="687"/>
      <c r="GPF14" s="687"/>
      <c r="GPG14" s="687"/>
      <c r="GPH14" s="687"/>
      <c r="GPI14" s="687"/>
      <c r="GPJ14" s="687"/>
      <c r="GPK14" s="687"/>
      <c r="GPL14" s="687"/>
      <c r="GPM14" s="687"/>
      <c r="GPN14" s="687"/>
      <c r="GPO14" s="687"/>
      <c r="GPP14" s="687"/>
      <c r="GPQ14" s="687"/>
      <c r="GPR14" s="687"/>
      <c r="GPS14" s="687"/>
      <c r="GPT14" s="687"/>
      <c r="GPU14" s="687"/>
      <c r="GPV14" s="687"/>
      <c r="GPW14" s="687"/>
      <c r="GPX14" s="687"/>
      <c r="GPY14" s="687"/>
      <c r="GPZ14" s="687"/>
      <c r="GQA14" s="687"/>
      <c r="GQB14" s="687"/>
      <c r="GQC14" s="687"/>
      <c r="GQD14" s="687"/>
      <c r="GQE14" s="687"/>
      <c r="GQF14" s="687"/>
      <c r="GQG14" s="687"/>
      <c r="GQH14" s="687"/>
      <c r="GQI14" s="687"/>
      <c r="GQJ14" s="687"/>
      <c r="GQK14" s="687"/>
      <c r="GQL14" s="687"/>
      <c r="GQM14" s="687"/>
      <c r="GQN14" s="687"/>
      <c r="GQO14" s="687"/>
      <c r="GQP14" s="687"/>
      <c r="GQQ14" s="687"/>
      <c r="GQR14" s="687"/>
      <c r="GQS14" s="687"/>
      <c r="GQT14" s="687"/>
      <c r="GQU14" s="687"/>
      <c r="GQV14" s="687"/>
      <c r="GQW14" s="687"/>
      <c r="GQX14" s="687"/>
      <c r="GQY14" s="687"/>
      <c r="GQZ14" s="687"/>
      <c r="GRA14" s="687"/>
      <c r="GRB14" s="687"/>
      <c r="GRC14" s="687"/>
      <c r="GRD14" s="687"/>
      <c r="GRE14" s="687"/>
      <c r="GRF14" s="687"/>
      <c r="GRG14" s="687"/>
      <c r="GRH14" s="687"/>
      <c r="GRI14" s="687"/>
      <c r="GRJ14" s="687"/>
      <c r="GRK14" s="687"/>
      <c r="GRL14" s="687"/>
      <c r="GRM14" s="687"/>
      <c r="GRN14" s="687"/>
      <c r="GRO14" s="687"/>
      <c r="GRP14" s="687"/>
      <c r="GRQ14" s="687"/>
      <c r="GRR14" s="687"/>
      <c r="GRS14" s="687"/>
      <c r="GRT14" s="687"/>
      <c r="GRU14" s="687"/>
      <c r="GRV14" s="687"/>
      <c r="GRW14" s="687"/>
      <c r="GRX14" s="687"/>
      <c r="GRY14" s="687"/>
      <c r="GRZ14" s="687"/>
      <c r="GSA14" s="687"/>
      <c r="GSB14" s="687"/>
      <c r="GSC14" s="687"/>
      <c r="GSD14" s="687"/>
      <c r="GSE14" s="687"/>
      <c r="GSF14" s="687"/>
      <c r="GSG14" s="687"/>
      <c r="GSH14" s="687"/>
      <c r="GSI14" s="687"/>
      <c r="GSJ14" s="687"/>
      <c r="GSK14" s="687"/>
      <c r="GSL14" s="687"/>
      <c r="GSM14" s="687"/>
      <c r="GSN14" s="687"/>
      <c r="GSO14" s="687"/>
      <c r="GSP14" s="687"/>
      <c r="GSQ14" s="687"/>
      <c r="GSR14" s="687"/>
      <c r="GSS14" s="687"/>
      <c r="GST14" s="687"/>
      <c r="GSU14" s="687"/>
      <c r="GSV14" s="687"/>
      <c r="GSW14" s="687"/>
      <c r="GSX14" s="687"/>
      <c r="GSY14" s="687"/>
      <c r="GSZ14" s="687"/>
      <c r="GTA14" s="687"/>
      <c r="GTB14" s="687"/>
      <c r="GTC14" s="687"/>
      <c r="GTD14" s="687"/>
      <c r="GTE14" s="687"/>
      <c r="GTF14" s="687"/>
      <c r="GTG14" s="687"/>
      <c r="GTH14" s="687"/>
      <c r="GTI14" s="687"/>
      <c r="GTJ14" s="687"/>
      <c r="GTK14" s="687"/>
      <c r="GTL14" s="687"/>
      <c r="GTM14" s="687"/>
      <c r="GTN14" s="687"/>
      <c r="GTO14" s="687"/>
      <c r="GTP14" s="687"/>
      <c r="GTQ14" s="687"/>
      <c r="GTR14" s="687"/>
      <c r="GTS14" s="687"/>
      <c r="GTT14" s="687"/>
      <c r="GTU14" s="687"/>
      <c r="GTV14" s="687"/>
      <c r="GTW14" s="687"/>
      <c r="GTX14" s="687"/>
      <c r="GTY14" s="687"/>
      <c r="GTZ14" s="687"/>
      <c r="GUA14" s="687"/>
      <c r="GUB14" s="687"/>
      <c r="GUC14" s="687"/>
      <c r="GUD14" s="687"/>
      <c r="GUE14" s="687"/>
      <c r="GUF14" s="687"/>
      <c r="GUG14" s="687"/>
      <c r="GUH14" s="687"/>
      <c r="GUI14" s="687"/>
      <c r="GUJ14" s="687"/>
      <c r="GUK14" s="687"/>
      <c r="GUL14" s="687"/>
      <c r="GUM14" s="687"/>
      <c r="GUN14" s="687"/>
      <c r="GUO14" s="687"/>
      <c r="GUP14" s="687"/>
      <c r="GUQ14" s="687"/>
      <c r="GUR14" s="687"/>
      <c r="GUS14" s="687"/>
      <c r="GUT14" s="687"/>
      <c r="GUU14" s="687"/>
      <c r="GUV14" s="687"/>
      <c r="GUW14" s="687"/>
      <c r="GUX14" s="687"/>
      <c r="GUY14" s="687"/>
      <c r="GUZ14" s="687"/>
      <c r="GVA14" s="687"/>
      <c r="GVB14" s="687"/>
      <c r="GVC14" s="687"/>
      <c r="GVD14" s="687"/>
      <c r="GVE14" s="687"/>
      <c r="GVF14" s="687"/>
      <c r="GVG14" s="687"/>
      <c r="GVH14" s="687"/>
      <c r="GVI14" s="687"/>
      <c r="GVJ14" s="687"/>
      <c r="GVK14" s="687"/>
      <c r="GVL14" s="687"/>
      <c r="GVM14" s="687"/>
      <c r="GVN14" s="687"/>
      <c r="GVO14" s="687"/>
      <c r="GVP14" s="687"/>
      <c r="GVQ14" s="687"/>
      <c r="GVR14" s="687"/>
      <c r="GVS14" s="687"/>
      <c r="GVT14" s="687"/>
      <c r="GVU14" s="687"/>
      <c r="GVV14" s="687"/>
      <c r="GVW14" s="687"/>
      <c r="GVX14" s="687"/>
      <c r="GVY14" s="687"/>
      <c r="GVZ14" s="687"/>
      <c r="GWA14" s="687"/>
      <c r="GWB14" s="687"/>
      <c r="GWC14" s="687"/>
      <c r="GWD14" s="687"/>
      <c r="GWE14" s="687"/>
      <c r="GWF14" s="687"/>
      <c r="GWG14" s="687"/>
      <c r="GWH14" s="687"/>
      <c r="GWI14" s="687"/>
      <c r="GWJ14" s="687"/>
      <c r="GWK14" s="687"/>
      <c r="GWL14" s="687"/>
      <c r="GWM14" s="687"/>
      <c r="GWN14" s="687"/>
      <c r="GWO14" s="687"/>
      <c r="GWP14" s="687"/>
      <c r="GWQ14" s="687"/>
      <c r="GWR14" s="687"/>
      <c r="GWS14" s="687"/>
      <c r="GWT14" s="687"/>
      <c r="GWU14" s="687"/>
      <c r="GWV14" s="687"/>
      <c r="GWW14" s="687"/>
      <c r="GWX14" s="687"/>
      <c r="GWY14" s="687"/>
      <c r="GWZ14" s="687"/>
      <c r="GXA14" s="687"/>
      <c r="GXB14" s="687"/>
      <c r="GXC14" s="687"/>
      <c r="GXD14" s="687"/>
      <c r="GXE14" s="687"/>
      <c r="GXF14" s="687"/>
      <c r="GXG14" s="687"/>
      <c r="GXH14" s="687"/>
      <c r="GXI14" s="687"/>
      <c r="GXJ14" s="687"/>
      <c r="GXK14" s="687"/>
      <c r="GXL14" s="687"/>
      <c r="GXM14" s="687"/>
      <c r="GXN14" s="687"/>
      <c r="GXO14" s="687"/>
      <c r="GXP14" s="687"/>
      <c r="GXQ14" s="687"/>
      <c r="GXR14" s="687"/>
      <c r="GXS14" s="687"/>
      <c r="GXT14" s="687"/>
      <c r="GXU14" s="687"/>
      <c r="GXV14" s="687"/>
      <c r="GXW14" s="687"/>
      <c r="GXX14" s="687"/>
      <c r="GXY14" s="687"/>
      <c r="GXZ14" s="687"/>
      <c r="GYA14" s="687"/>
      <c r="GYB14" s="687"/>
      <c r="GYC14" s="687"/>
      <c r="GYD14" s="687"/>
      <c r="GYE14" s="687"/>
      <c r="GYF14" s="687"/>
      <c r="GYG14" s="687"/>
      <c r="GYH14" s="687"/>
      <c r="GYI14" s="687"/>
      <c r="GYJ14" s="687"/>
      <c r="GYK14" s="687"/>
      <c r="GYL14" s="687"/>
      <c r="GYM14" s="687"/>
      <c r="GYN14" s="687"/>
      <c r="GYO14" s="687"/>
      <c r="GYP14" s="687"/>
      <c r="GYQ14" s="687"/>
      <c r="GYR14" s="687"/>
      <c r="GYS14" s="687"/>
      <c r="GYT14" s="687"/>
      <c r="GYU14" s="687"/>
      <c r="GYV14" s="687"/>
      <c r="GYW14" s="687"/>
      <c r="GYX14" s="687"/>
      <c r="GYY14" s="687"/>
      <c r="GYZ14" s="687"/>
      <c r="GZA14" s="687"/>
      <c r="GZB14" s="687"/>
      <c r="GZC14" s="687"/>
      <c r="GZD14" s="687"/>
      <c r="GZE14" s="687"/>
      <c r="GZF14" s="687"/>
      <c r="GZG14" s="687"/>
      <c r="GZH14" s="687"/>
      <c r="GZI14" s="687"/>
      <c r="GZJ14" s="687"/>
      <c r="GZK14" s="687"/>
      <c r="GZL14" s="687"/>
      <c r="GZM14" s="687"/>
      <c r="GZN14" s="687"/>
      <c r="GZO14" s="687"/>
      <c r="GZP14" s="687"/>
      <c r="GZQ14" s="687"/>
      <c r="GZR14" s="687"/>
      <c r="GZS14" s="687"/>
      <c r="GZT14" s="687"/>
      <c r="GZU14" s="687"/>
      <c r="GZV14" s="687"/>
      <c r="GZW14" s="687"/>
      <c r="GZX14" s="687"/>
      <c r="GZY14" s="687"/>
      <c r="GZZ14" s="687"/>
      <c r="HAA14" s="687"/>
      <c r="HAB14" s="687"/>
      <c r="HAC14" s="687"/>
      <c r="HAD14" s="687"/>
      <c r="HAE14" s="687"/>
      <c r="HAF14" s="687"/>
      <c r="HAG14" s="687"/>
      <c r="HAH14" s="687"/>
      <c r="HAI14" s="687"/>
      <c r="HAJ14" s="687"/>
      <c r="HAK14" s="687"/>
      <c r="HAL14" s="687"/>
      <c r="HAM14" s="687"/>
      <c r="HAN14" s="687"/>
      <c r="HAO14" s="687"/>
      <c r="HAP14" s="687"/>
      <c r="HAQ14" s="687"/>
      <c r="HAR14" s="687"/>
      <c r="HAS14" s="687"/>
      <c r="HAT14" s="687"/>
      <c r="HAU14" s="687"/>
      <c r="HAV14" s="687"/>
      <c r="HAW14" s="687"/>
      <c r="HAX14" s="687"/>
      <c r="HAY14" s="687"/>
      <c r="HAZ14" s="687"/>
      <c r="HBA14" s="687"/>
      <c r="HBB14" s="687"/>
      <c r="HBC14" s="687"/>
      <c r="HBD14" s="687"/>
      <c r="HBE14" s="687"/>
      <c r="HBF14" s="687"/>
      <c r="HBG14" s="687"/>
      <c r="HBH14" s="687"/>
      <c r="HBI14" s="687"/>
      <c r="HBJ14" s="687"/>
      <c r="HBK14" s="687"/>
      <c r="HBL14" s="687"/>
      <c r="HBM14" s="687"/>
      <c r="HBN14" s="687"/>
      <c r="HBO14" s="687"/>
      <c r="HBP14" s="687"/>
      <c r="HBQ14" s="687"/>
      <c r="HBR14" s="687"/>
      <c r="HBS14" s="687"/>
      <c r="HBT14" s="687"/>
      <c r="HBU14" s="687"/>
      <c r="HBV14" s="687"/>
      <c r="HBW14" s="687"/>
      <c r="HBX14" s="687"/>
      <c r="HBY14" s="687"/>
      <c r="HBZ14" s="687"/>
      <c r="HCA14" s="687"/>
      <c r="HCB14" s="687"/>
      <c r="HCC14" s="687"/>
      <c r="HCD14" s="687"/>
      <c r="HCE14" s="687"/>
      <c r="HCF14" s="687"/>
      <c r="HCG14" s="687"/>
      <c r="HCH14" s="687"/>
      <c r="HCI14" s="687"/>
      <c r="HCJ14" s="687"/>
      <c r="HCK14" s="687"/>
      <c r="HCL14" s="687"/>
      <c r="HCM14" s="687"/>
      <c r="HCN14" s="687"/>
      <c r="HCO14" s="687"/>
      <c r="HCP14" s="687"/>
      <c r="HCQ14" s="687"/>
      <c r="HCR14" s="687"/>
      <c r="HCS14" s="687"/>
      <c r="HCT14" s="687"/>
      <c r="HCU14" s="687"/>
      <c r="HCV14" s="687"/>
      <c r="HCW14" s="687"/>
      <c r="HCX14" s="687"/>
      <c r="HCY14" s="687"/>
      <c r="HCZ14" s="687"/>
      <c r="HDA14" s="687"/>
      <c r="HDB14" s="687"/>
      <c r="HDC14" s="687"/>
      <c r="HDD14" s="687"/>
      <c r="HDE14" s="687"/>
      <c r="HDF14" s="687"/>
      <c r="HDG14" s="687"/>
      <c r="HDH14" s="687"/>
      <c r="HDI14" s="687"/>
      <c r="HDJ14" s="687"/>
      <c r="HDK14" s="687"/>
      <c r="HDL14" s="687"/>
      <c r="HDM14" s="687"/>
      <c r="HDN14" s="687"/>
      <c r="HDO14" s="687"/>
      <c r="HDP14" s="687"/>
      <c r="HDQ14" s="687"/>
      <c r="HDR14" s="687"/>
      <c r="HDS14" s="687"/>
      <c r="HDT14" s="687"/>
      <c r="HDU14" s="687"/>
      <c r="HDV14" s="687"/>
      <c r="HDW14" s="687"/>
      <c r="HDX14" s="687"/>
      <c r="HDY14" s="687"/>
      <c r="HDZ14" s="687"/>
      <c r="HEA14" s="687"/>
      <c r="HEB14" s="687"/>
      <c r="HEC14" s="687"/>
      <c r="HED14" s="687"/>
      <c r="HEE14" s="687"/>
      <c r="HEF14" s="687"/>
      <c r="HEG14" s="687"/>
      <c r="HEH14" s="687"/>
      <c r="HEI14" s="687"/>
      <c r="HEJ14" s="687"/>
      <c r="HEK14" s="687"/>
      <c r="HEL14" s="687"/>
      <c r="HEM14" s="687"/>
      <c r="HEN14" s="687"/>
      <c r="HEO14" s="687"/>
      <c r="HEP14" s="687"/>
      <c r="HEQ14" s="687"/>
      <c r="HER14" s="687"/>
      <c r="HES14" s="687"/>
      <c r="HET14" s="687"/>
      <c r="HEU14" s="687"/>
      <c r="HEV14" s="687"/>
      <c r="HEW14" s="687"/>
      <c r="HEX14" s="687"/>
      <c r="HEY14" s="687"/>
      <c r="HEZ14" s="687"/>
      <c r="HFA14" s="687"/>
      <c r="HFB14" s="687"/>
      <c r="HFC14" s="687"/>
      <c r="HFD14" s="687"/>
      <c r="HFE14" s="687"/>
      <c r="HFF14" s="687"/>
      <c r="HFG14" s="687"/>
      <c r="HFH14" s="687"/>
      <c r="HFI14" s="687"/>
      <c r="HFJ14" s="687"/>
      <c r="HFK14" s="687"/>
      <c r="HFL14" s="687"/>
      <c r="HFM14" s="687"/>
      <c r="HFN14" s="687"/>
      <c r="HFO14" s="687"/>
      <c r="HFP14" s="687"/>
      <c r="HFQ14" s="687"/>
      <c r="HFR14" s="687"/>
      <c r="HFS14" s="687"/>
      <c r="HFT14" s="687"/>
      <c r="HFU14" s="687"/>
      <c r="HFV14" s="687"/>
      <c r="HFW14" s="687"/>
      <c r="HFX14" s="687"/>
      <c r="HFY14" s="687"/>
      <c r="HFZ14" s="687"/>
      <c r="HGA14" s="687"/>
      <c r="HGB14" s="687"/>
      <c r="HGC14" s="687"/>
      <c r="HGD14" s="687"/>
      <c r="HGE14" s="687"/>
      <c r="HGF14" s="687"/>
      <c r="HGG14" s="687"/>
      <c r="HGH14" s="687"/>
      <c r="HGI14" s="687"/>
      <c r="HGJ14" s="687"/>
      <c r="HGK14" s="687"/>
      <c r="HGL14" s="687"/>
      <c r="HGM14" s="687"/>
      <c r="HGN14" s="687"/>
      <c r="HGO14" s="687"/>
      <c r="HGP14" s="687"/>
      <c r="HGQ14" s="687"/>
      <c r="HGR14" s="687"/>
      <c r="HGS14" s="687"/>
      <c r="HGT14" s="687"/>
      <c r="HGU14" s="687"/>
      <c r="HGV14" s="687"/>
      <c r="HGW14" s="687"/>
      <c r="HGX14" s="687"/>
      <c r="HGY14" s="687"/>
      <c r="HGZ14" s="687"/>
      <c r="HHA14" s="687"/>
      <c r="HHB14" s="687"/>
      <c r="HHC14" s="687"/>
      <c r="HHD14" s="687"/>
      <c r="HHE14" s="687"/>
      <c r="HHF14" s="687"/>
      <c r="HHG14" s="687"/>
      <c r="HHH14" s="687"/>
      <c r="HHI14" s="687"/>
      <c r="HHJ14" s="687"/>
      <c r="HHK14" s="687"/>
      <c r="HHL14" s="687"/>
      <c r="HHM14" s="687"/>
      <c r="HHN14" s="687"/>
      <c r="HHO14" s="687"/>
      <c r="HHP14" s="687"/>
      <c r="HHQ14" s="687"/>
      <c r="HHR14" s="687"/>
      <c r="HHS14" s="687"/>
      <c r="HHT14" s="687"/>
      <c r="HHU14" s="687"/>
      <c r="HHV14" s="687"/>
      <c r="HHW14" s="687"/>
      <c r="HHX14" s="687"/>
      <c r="HHY14" s="687"/>
      <c r="HHZ14" s="687"/>
      <c r="HIA14" s="687"/>
      <c r="HIB14" s="687"/>
      <c r="HIC14" s="687"/>
      <c r="HID14" s="687"/>
      <c r="HIE14" s="687"/>
      <c r="HIF14" s="687"/>
      <c r="HIG14" s="687"/>
      <c r="HIH14" s="687"/>
      <c r="HII14" s="687"/>
      <c r="HIJ14" s="687"/>
      <c r="HIK14" s="687"/>
      <c r="HIL14" s="687"/>
      <c r="HIM14" s="687"/>
      <c r="HIN14" s="687"/>
      <c r="HIO14" s="687"/>
      <c r="HIP14" s="687"/>
      <c r="HIQ14" s="687"/>
      <c r="HIR14" s="687"/>
      <c r="HIS14" s="687"/>
      <c r="HIT14" s="687"/>
      <c r="HIU14" s="687"/>
      <c r="HIV14" s="687"/>
      <c r="HIW14" s="687"/>
      <c r="HIX14" s="687"/>
      <c r="HIY14" s="687"/>
      <c r="HIZ14" s="687"/>
      <c r="HJA14" s="687"/>
      <c r="HJB14" s="687"/>
      <c r="HJC14" s="687"/>
      <c r="HJD14" s="687"/>
      <c r="HJE14" s="687"/>
      <c r="HJF14" s="687"/>
      <c r="HJG14" s="687"/>
      <c r="HJH14" s="687"/>
      <c r="HJI14" s="687"/>
      <c r="HJJ14" s="687"/>
      <c r="HJK14" s="687"/>
      <c r="HJL14" s="687"/>
      <c r="HJM14" s="687"/>
      <c r="HJN14" s="687"/>
      <c r="HJO14" s="687"/>
      <c r="HJP14" s="687"/>
      <c r="HJQ14" s="687"/>
      <c r="HJR14" s="687"/>
      <c r="HJS14" s="687"/>
      <c r="HJT14" s="687"/>
      <c r="HJU14" s="687"/>
      <c r="HJV14" s="687"/>
      <c r="HJW14" s="687"/>
      <c r="HJX14" s="687"/>
      <c r="HJY14" s="687"/>
      <c r="HJZ14" s="687"/>
      <c r="HKA14" s="687"/>
      <c r="HKB14" s="687"/>
      <c r="HKC14" s="687"/>
      <c r="HKD14" s="687"/>
      <c r="HKE14" s="687"/>
      <c r="HKF14" s="687"/>
      <c r="HKG14" s="687"/>
      <c r="HKH14" s="687"/>
      <c r="HKI14" s="687"/>
      <c r="HKJ14" s="687"/>
      <c r="HKK14" s="687"/>
      <c r="HKL14" s="687"/>
      <c r="HKM14" s="687"/>
      <c r="HKN14" s="687"/>
      <c r="HKO14" s="687"/>
      <c r="HKP14" s="687"/>
      <c r="HKQ14" s="687"/>
      <c r="HKR14" s="687"/>
      <c r="HKS14" s="687"/>
      <c r="HKT14" s="687"/>
      <c r="HKU14" s="687"/>
      <c r="HKV14" s="687"/>
      <c r="HKW14" s="687"/>
      <c r="HKX14" s="687"/>
      <c r="HKY14" s="687"/>
      <c r="HKZ14" s="687"/>
      <c r="HLA14" s="687"/>
      <c r="HLB14" s="687"/>
      <c r="HLC14" s="687"/>
      <c r="HLD14" s="687"/>
      <c r="HLE14" s="687"/>
      <c r="HLF14" s="687"/>
      <c r="HLG14" s="687"/>
      <c r="HLH14" s="687"/>
      <c r="HLI14" s="687"/>
      <c r="HLJ14" s="687"/>
      <c r="HLK14" s="687"/>
      <c r="HLL14" s="687"/>
      <c r="HLM14" s="687"/>
      <c r="HLN14" s="687"/>
      <c r="HLO14" s="687"/>
      <c r="HLP14" s="687"/>
      <c r="HLQ14" s="687"/>
      <c r="HLR14" s="687"/>
      <c r="HLS14" s="687"/>
      <c r="HLT14" s="687"/>
      <c r="HLU14" s="687"/>
      <c r="HLV14" s="687"/>
      <c r="HLW14" s="687"/>
      <c r="HLX14" s="687"/>
      <c r="HLY14" s="687"/>
      <c r="HLZ14" s="687"/>
      <c r="HMA14" s="687"/>
      <c r="HMB14" s="687"/>
      <c r="HMC14" s="687"/>
      <c r="HMD14" s="687"/>
      <c r="HME14" s="687"/>
      <c r="HMF14" s="687"/>
      <c r="HMG14" s="687"/>
      <c r="HMH14" s="687"/>
      <c r="HMI14" s="687"/>
      <c r="HMJ14" s="687"/>
      <c r="HMK14" s="687"/>
      <c r="HML14" s="687"/>
      <c r="HMM14" s="687"/>
      <c r="HMN14" s="687"/>
      <c r="HMO14" s="687"/>
      <c r="HMP14" s="687"/>
      <c r="HMQ14" s="687"/>
      <c r="HMR14" s="687"/>
      <c r="HMS14" s="687"/>
      <c r="HMT14" s="687"/>
      <c r="HMU14" s="687"/>
      <c r="HMV14" s="687"/>
      <c r="HMW14" s="687"/>
      <c r="HMX14" s="687"/>
      <c r="HMY14" s="687"/>
      <c r="HMZ14" s="687"/>
      <c r="HNA14" s="687"/>
      <c r="HNB14" s="687"/>
      <c r="HNC14" s="687"/>
      <c r="HND14" s="687"/>
      <c r="HNE14" s="687"/>
      <c r="HNF14" s="687"/>
      <c r="HNG14" s="687"/>
      <c r="HNH14" s="687"/>
      <c r="HNI14" s="687"/>
      <c r="HNJ14" s="687"/>
      <c r="HNK14" s="687"/>
      <c r="HNL14" s="687"/>
      <c r="HNM14" s="687"/>
      <c r="HNN14" s="687"/>
      <c r="HNO14" s="687"/>
      <c r="HNP14" s="687"/>
      <c r="HNQ14" s="687"/>
      <c r="HNR14" s="687"/>
      <c r="HNS14" s="687"/>
      <c r="HNT14" s="687"/>
      <c r="HNU14" s="687"/>
      <c r="HNV14" s="687"/>
      <c r="HNW14" s="687"/>
      <c r="HNX14" s="687"/>
      <c r="HNY14" s="687"/>
      <c r="HNZ14" s="687"/>
      <c r="HOA14" s="687"/>
      <c r="HOB14" s="687"/>
      <c r="HOC14" s="687"/>
      <c r="HOD14" s="687"/>
      <c r="HOE14" s="687"/>
      <c r="HOF14" s="687"/>
      <c r="HOG14" s="687"/>
      <c r="HOH14" s="687"/>
      <c r="HOI14" s="687"/>
      <c r="HOJ14" s="687"/>
      <c r="HOK14" s="687"/>
      <c r="HOL14" s="687"/>
      <c r="HOM14" s="687"/>
      <c r="HON14" s="687"/>
      <c r="HOO14" s="687"/>
      <c r="HOP14" s="687"/>
      <c r="HOQ14" s="687"/>
      <c r="HOR14" s="687"/>
      <c r="HOS14" s="687"/>
      <c r="HOT14" s="687"/>
      <c r="HOU14" s="687"/>
      <c r="HOV14" s="687"/>
      <c r="HOW14" s="687"/>
      <c r="HOX14" s="687"/>
      <c r="HOY14" s="687"/>
      <c r="HOZ14" s="687"/>
      <c r="HPA14" s="687"/>
      <c r="HPB14" s="687"/>
      <c r="HPC14" s="687"/>
      <c r="HPD14" s="687"/>
      <c r="HPE14" s="687"/>
      <c r="HPF14" s="687"/>
      <c r="HPG14" s="687"/>
      <c r="HPH14" s="687"/>
      <c r="HPI14" s="687"/>
      <c r="HPJ14" s="687"/>
      <c r="HPK14" s="687"/>
      <c r="HPL14" s="687"/>
      <c r="HPM14" s="687"/>
      <c r="HPN14" s="687"/>
      <c r="HPO14" s="687"/>
      <c r="HPP14" s="687"/>
      <c r="HPQ14" s="687"/>
      <c r="HPR14" s="687"/>
      <c r="HPS14" s="687"/>
      <c r="HPT14" s="687"/>
      <c r="HPU14" s="687"/>
      <c r="HPV14" s="687"/>
      <c r="HPW14" s="687"/>
      <c r="HPX14" s="687"/>
      <c r="HPY14" s="687"/>
      <c r="HPZ14" s="687"/>
      <c r="HQA14" s="687"/>
      <c r="HQB14" s="687"/>
      <c r="HQC14" s="687"/>
      <c r="HQD14" s="687"/>
      <c r="HQE14" s="687"/>
      <c r="HQF14" s="687"/>
      <c r="HQG14" s="687"/>
      <c r="HQH14" s="687"/>
      <c r="HQI14" s="687"/>
      <c r="HQJ14" s="687"/>
      <c r="HQK14" s="687"/>
      <c r="HQL14" s="687"/>
      <c r="HQM14" s="687"/>
      <c r="HQN14" s="687"/>
      <c r="HQO14" s="687"/>
      <c r="HQP14" s="687"/>
      <c r="HQQ14" s="687"/>
      <c r="HQR14" s="687"/>
      <c r="HQS14" s="687"/>
      <c r="HQT14" s="687"/>
      <c r="HQU14" s="687"/>
      <c r="HQV14" s="687"/>
      <c r="HQW14" s="687"/>
      <c r="HQX14" s="687"/>
      <c r="HQY14" s="687"/>
      <c r="HQZ14" s="687"/>
      <c r="HRA14" s="687"/>
      <c r="HRB14" s="687"/>
      <c r="HRC14" s="687"/>
      <c r="HRD14" s="687"/>
      <c r="HRE14" s="687"/>
      <c r="HRF14" s="687"/>
      <c r="HRG14" s="687"/>
      <c r="HRH14" s="687"/>
      <c r="HRI14" s="687"/>
      <c r="HRJ14" s="687"/>
      <c r="HRK14" s="687"/>
      <c r="HRL14" s="687"/>
      <c r="HRM14" s="687"/>
      <c r="HRN14" s="687"/>
      <c r="HRO14" s="687"/>
      <c r="HRP14" s="687"/>
      <c r="HRQ14" s="687"/>
      <c r="HRR14" s="687"/>
      <c r="HRS14" s="687"/>
      <c r="HRT14" s="687"/>
      <c r="HRU14" s="687"/>
      <c r="HRV14" s="687"/>
      <c r="HRW14" s="687"/>
      <c r="HRX14" s="687"/>
      <c r="HRY14" s="687"/>
      <c r="HRZ14" s="687"/>
      <c r="HSA14" s="687"/>
      <c r="HSB14" s="687"/>
      <c r="HSC14" s="687"/>
      <c r="HSD14" s="687"/>
      <c r="HSE14" s="687"/>
      <c r="HSF14" s="687"/>
      <c r="HSG14" s="687"/>
      <c r="HSH14" s="687"/>
      <c r="HSI14" s="687"/>
      <c r="HSJ14" s="687"/>
      <c r="HSK14" s="687"/>
      <c r="HSL14" s="687"/>
      <c r="HSM14" s="687"/>
      <c r="HSN14" s="687"/>
      <c r="HSO14" s="687"/>
      <c r="HSP14" s="687"/>
      <c r="HSQ14" s="687"/>
      <c r="HSR14" s="687"/>
      <c r="HSS14" s="687"/>
      <c r="HST14" s="687"/>
      <c r="HSU14" s="687"/>
      <c r="HSV14" s="687"/>
      <c r="HSW14" s="687"/>
      <c r="HSX14" s="687"/>
      <c r="HSY14" s="687"/>
      <c r="HSZ14" s="687"/>
      <c r="HTA14" s="687"/>
      <c r="HTB14" s="687"/>
      <c r="HTC14" s="687"/>
      <c r="HTD14" s="687"/>
      <c r="HTE14" s="687"/>
      <c r="HTF14" s="687"/>
      <c r="HTG14" s="687"/>
      <c r="HTH14" s="687"/>
      <c r="HTI14" s="687"/>
      <c r="HTJ14" s="687"/>
      <c r="HTK14" s="687"/>
      <c r="HTL14" s="687"/>
      <c r="HTM14" s="687"/>
      <c r="HTN14" s="687"/>
      <c r="HTO14" s="687"/>
      <c r="HTP14" s="687"/>
      <c r="HTQ14" s="687"/>
      <c r="HTR14" s="687"/>
      <c r="HTS14" s="687"/>
      <c r="HTT14" s="687"/>
      <c r="HTU14" s="687"/>
      <c r="HTV14" s="687"/>
      <c r="HTW14" s="687"/>
      <c r="HTX14" s="687"/>
      <c r="HTY14" s="687"/>
      <c r="HTZ14" s="687"/>
      <c r="HUA14" s="687"/>
      <c r="HUB14" s="687"/>
      <c r="HUC14" s="687"/>
      <c r="HUD14" s="687"/>
      <c r="HUE14" s="687"/>
      <c r="HUF14" s="687"/>
      <c r="HUG14" s="687"/>
      <c r="HUH14" s="687"/>
      <c r="HUI14" s="687"/>
      <c r="HUJ14" s="687"/>
      <c r="HUK14" s="687"/>
      <c r="HUL14" s="687"/>
      <c r="HUM14" s="687"/>
      <c r="HUN14" s="687"/>
      <c r="HUO14" s="687"/>
      <c r="HUP14" s="687"/>
      <c r="HUQ14" s="687"/>
      <c r="HUR14" s="687"/>
      <c r="HUS14" s="687"/>
      <c r="HUT14" s="687"/>
      <c r="HUU14" s="687"/>
      <c r="HUV14" s="687"/>
      <c r="HUW14" s="687"/>
      <c r="HUX14" s="687"/>
      <c r="HUY14" s="687"/>
      <c r="HUZ14" s="687"/>
      <c r="HVA14" s="687"/>
      <c r="HVB14" s="687"/>
      <c r="HVC14" s="687"/>
      <c r="HVD14" s="687"/>
      <c r="HVE14" s="687"/>
      <c r="HVF14" s="687"/>
      <c r="HVG14" s="687"/>
      <c r="HVH14" s="687"/>
      <c r="HVI14" s="687"/>
      <c r="HVJ14" s="687"/>
      <c r="HVK14" s="687"/>
      <c r="HVL14" s="687"/>
      <c r="HVM14" s="687"/>
      <c r="HVN14" s="687"/>
      <c r="HVO14" s="687"/>
      <c r="HVP14" s="687"/>
      <c r="HVQ14" s="687"/>
      <c r="HVR14" s="687"/>
      <c r="HVS14" s="687"/>
      <c r="HVT14" s="687"/>
      <c r="HVU14" s="687"/>
      <c r="HVV14" s="687"/>
      <c r="HVW14" s="687"/>
      <c r="HVX14" s="687"/>
      <c r="HVY14" s="687"/>
      <c r="HVZ14" s="687"/>
      <c r="HWA14" s="687"/>
      <c r="HWB14" s="687"/>
      <c r="HWC14" s="687"/>
      <c r="HWD14" s="687"/>
      <c r="HWE14" s="687"/>
      <c r="HWF14" s="687"/>
      <c r="HWG14" s="687"/>
      <c r="HWH14" s="687"/>
      <c r="HWI14" s="687"/>
      <c r="HWJ14" s="687"/>
      <c r="HWK14" s="687"/>
      <c r="HWL14" s="687"/>
      <c r="HWM14" s="687"/>
      <c r="HWN14" s="687"/>
      <c r="HWO14" s="687"/>
      <c r="HWP14" s="687"/>
      <c r="HWQ14" s="687"/>
      <c r="HWR14" s="687"/>
      <c r="HWS14" s="687"/>
      <c r="HWT14" s="687"/>
      <c r="HWU14" s="687"/>
      <c r="HWV14" s="687"/>
      <c r="HWW14" s="687"/>
      <c r="HWX14" s="687"/>
      <c r="HWY14" s="687"/>
      <c r="HWZ14" s="687"/>
      <c r="HXA14" s="687"/>
      <c r="HXB14" s="687"/>
      <c r="HXC14" s="687"/>
      <c r="HXD14" s="687"/>
      <c r="HXE14" s="687"/>
      <c r="HXF14" s="687"/>
      <c r="HXG14" s="687"/>
      <c r="HXH14" s="687"/>
      <c r="HXI14" s="687"/>
      <c r="HXJ14" s="687"/>
      <c r="HXK14" s="687"/>
      <c r="HXL14" s="687"/>
      <c r="HXM14" s="687"/>
      <c r="HXN14" s="687"/>
      <c r="HXO14" s="687"/>
      <c r="HXP14" s="687"/>
      <c r="HXQ14" s="687"/>
      <c r="HXR14" s="687"/>
      <c r="HXS14" s="687"/>
      <c r="HXT14" s="687"/>
      <c r="HXU14" s="687"/>
      <c r="HXV14" s="687"/>
      <c r="HXW14" s="687"/>
      <c r="HXX14" s="687"/>
      <c r="HXY14" s="687"/>
      <c r="HXZ14" s="687"/>
      <c r="HYA14" s="687"/>
      <c r="HYB14" s="687"/>
      <c r="HYC14" s="687"/>
      <c r="HYD14" s="687"/>
      <c r="HYE14" s="687"/>
      <c r="HYF14" s="687"/>
      <c r="HYG14" s="687"/>
      <c r="HYH14" s="687"/>
      <c r="HYI14" s="687"/>
      <c r="HYJ14" s="687"/>
      <c r="HYK14" s="687"/>
      <c r="HYL14" s="687"/>
      <c r="HYM14" s="687"/>
      <c r="HYN14" s="687"/>
      <c r="HYO14" s="687"/>
      <c r="HYP14" s="687"/>
      <c r="HYQ14" s="687"/>
      <c r="HYR14" s="687"/>
      <c r="HYS14" s="687"/>
      <c r="HYT14" s="687"/>
      <c r="HYU14" s="687"/>
      <c r="HYV14" s="687"/>
      <c r="HYW14" s="687"/>
      <c r="HYX14" s="687"/>
      <c r="HYY14" s="687"/>
      <c r="HYZ14" s="687"/>
      <c r="HZA14" s="687"/>
      <c r="HZB14" s="687"/>
      <c r="HZC14" s="687"/>
      <c r="HZD14" s="687"/>
      <c r="HZE14" s="687"/>
      <c r="HZF14" s="687"/>
      <c r="HZG14" s="687"/>
      <c r="HZH14" s="687"/>
      <c r="HZI14" s="687"/>
      <c r="HZJ14" s="687"/>
      <c r="HZK14" s="687"/>
      <c r="HZL14" s="687"/>
      <c r="HZM14" s="687"/>
      <c r="HZN14" s="687"/>
      <c r="HZO14" s="687"/>
      <c r="HZP14" s="687"/>
      <c r="HZQ14" s="687"/>
      <c r="HZR14" s="687"/>
      <c r="HZS14" s="687"/>
      <c r="HZT14" s="687"/>
      <c r="HZU14" s="687"/>
      <c r="HZV14" s="687"/>
      <c r="HZW14" s="687"/>
      <c r="HZX14" s="687"/>
      <c r="HZY14" s="687"/>
      <c r="HZZ14" s="687"/>
      <c r="IAA14" s="687"/>
      <c r="IAB14" s="687"/>
      <c r="IAC14" s="687"/>
      <c r="IAD14" s="687"/>
      <c r="IAE14" s="687"/>
      <c r="IAF14" s="687"/>
      <c r="IAG14" s="687"/>
      <c r="IAH14" s="687"/>
      <c r="IAI14" s="687"/>
      <c r="IAJ14" s="687"/>
      <c r="IAK14" s="687"/>
      <c r="IAL14" s="687"/>
      <c r="IAM14" s="687"/>
      <c r="IAN14" s="687"/>
      <c r="IAO14" s="687"/>
      <c r="IAP14" s="687"/>
      <c r="IAQ14" s="687"/>
      <c r="IAR14" s="687"/>
      <c r="IAS14" s="687"/>
      <c r="IAT14" s="687"/>
      <c r="IAU14" s="687"/>
      <c r="IAV14" s="687"/>
      <c r="IAW14" s="687"/>
      <c r="IAX14" s="687"/>
      <c r="IAY14" s="687"/>
      <c r="IAZ14" s="687"/>
      <c r="IBA14" s="687"/>
      <c r="IBB14" s="687"/>
      <c r="IBC14" s="687"/>
      <c r="IBD14" s="687"/>
      <c r="IBE14" s="687"/>
      <c r="IBF14" s="687"/>
      <c r="IBG14" s="687"/>
      <c r="IBH14" s="687"/>
      <c r="IBI14" s="687"/>
      <c r="IBJ14" s="687"/>
      <c r="IBK14" s="687"/>
      <c r="IBL14" s="687"/>
      <c r="IBM14" s="687"/>
      <c r="IBN14" s="687"/>
      <c r="IBO14" s="687"/>
      <c r="IBP14" s="687"/>
      <c r="IBQ14" s="687"/>
      <c r="IBR14" s="687"/>
      <c r="IBS14" s="687"/>
      <c r="IBT14" s="687"/>
      <c r="IBU14" s="687"/>
      <c r="IBV14" s="687"/>
      <c r="IBW14" s="687"/>
      <c r="IBX14" s="687"/>
      <c r="IBY14" s="687"/>
      <c r="IBZ14" s="687"/>
      <c r="ICA14" s="687"/>
      <c r="ICB14" s="687"/>
      <c r="ICC14" s="687"/>
      <c r="ICD14" s="687"/>
      <c r="ICE14" s="687"/>
      <c r="ICF14" s="687"/>
      <c r="ICG14" s="687"/>
      <c r="ICH14" s="687"/>
      <c r="ICI14" s="687"/>
      <c r="ICJ14" s="687"/>
      <c r="ICK14" s="687"/>
      <c r="ICL14" s="687"/>
      <c r="ICM14" s="687"/>
      <c r="ICN14" s="687"/>
      <c r="ICO14" s="687"/>
      <c r="ICP14" s="687"/>
      <c r="ICQ14" s="687"/>
      <c r="ICR14" s="687"/>
      <c r="ICS14" s="687"/>
      <c r="ICT14" s="687"/>
      <c r="ICU14" s="687"/>
      <c r="ICV14" s="687"/>
      <c r="ICW14" s="687"/>
      <c r="ICX14" s="687"/>
      <c r="ICY14" s="687"/>
      <c r="ICZ14" s="687"/>
      <c r="IDA14" s="687"/>
      <c r="IDB14" s="687"/>
      <c r="IDC14" s="687"/>
      <c r="IDD14" s="687"/>
      <c r="IDE14" s="687"/>
      <c r="IDF14" s="687"/>
      <c r="IDG14" s="687"/>
      <c r="IDH14" s="687"/>
      <c r="IDI14" s="687"/>
      <c r="IDJ14" s="687"/>
      <c r="IDK14" s="687"/>
      <c r="IDL14" s="687"/>
      <c r="IDM14" s="687"/>
      <c r="IDN14" s="687"/>
      <c r="IDO14" s="687"/>
      <c r="IDP14" s="687"/>
      <c r="IDQ14" s="687"/>
      <c r="IDR14" s="687"/>
      <c r="IDS14" s="687"/>
      <c r="IDT14" s="687"/>
      <c r="IDU14" s="687"/>
      <c r="IDV14" s="687"/>
      <c r="IDW14" s="687"/>
      <c r="IDX14" s="687"/>
      <c r="IDY14" s="687"/>
      <c r="IDZ14" s="687"/>
      <c r="IEA14" s="687"/>
      <c r="IEB14" s="687"/>
      <c r="IEC14" s="687"/>
      <c r="IED14" s="687"/>
      <c r="IEE14" s="687"/>
      <c r="IEF14" s="687"/>
      <c r="IEG14" s="687"/>
      <c r="IEH14" s="687"/>
      <c r="IEI14" s="687"/>
      <c r="IEJ14" s="687"/>
      <c r="IEK14" s="687"/>
      <c r="IEL14" s="687"/>
      <c r="IEM14" s="687"/>
      <c r="IEN14" s="687"/>
      <c r="IEO14" s="687"/>
      <c r="IEP14" s="687"/>
      <c r="IEQ14" s="687"/>
      <c r="IER14" s="687"/>
      <c r="IES14" s="687"/>
      <c r="IET14" s="687"/>
      <c r="IEU14" s="687"/>
      <c r="IEV14" s="687"/>
      <c r="IEW14" s="687"/>
      <c r="IEX14" s="687"/>
      <c r="IEY14" s="687"/>
      <c r="IEZ14" s="687"/>
      <c r="IFA14" s="687"/>
      <c r="IFB14" s="687"/>
      <c r="IFC14" s="687"/>
      <c r="IFD14" s="687"/>
      <c r="IFE14" s="687"/>
      <c r="IFF14" s="687"/>
      <c r="IFG14" s="687"/>
      <c r="IFH14" s="687"/>
      <c r="IFI14" s="687"/>
      <c r="IFJ14" s="687"/>
      <c r="IFK14" s="687"/>
      <c r="IFL14" s="687"/>
      <c r="IFM14" s="687"/>
      <c r="IFN14" s="687"/>
      <c r="IFO14" s="687"/>
      <c r="IFP14" s="687"/>
      <c r="IFQ14" s="687"/>
      <c r="IFR14" s="687"/>
      <c r="IFS14" s="687"/>
      <c r="IFT14" s="687"/>
      <c r="IFU14" s="687"/>
      <c r="IFV14" s="687"/>
      <c r="IFW14" s="687"/>
      <c r="IFX14" s="687"/>
      <c r="IFY14" s="687"/>
      <c r="IFZ14" s="687"/>
      <c r="IGA14" s="687"/>
      <c r="IGB14" s="687"/>
      <c r="IGC14" s="687"/>
      <c r="IGD14" s="687"/>
      <c r="IGE14" s="687"/>
      <c r="IGF14" s="687"/>
      <c r="IGG14" s="687"/>
      <c r="IGH14" s="687"/>
      <c r="IGI14" s="687"/>
      <c r="IGJ14" s="687"/>
      <c r="IGK14" s="687"/>
      <c r="IGL14" s="687"/>
      <c r="IGM14" s="687"/>
      <c r="IGN14" s="687"/>
      <c r="IGO14" s="687"/>
      <c r="IGP14" s="687"/>
      <c r="IGQ14" s="687"/>
      <c r="IGR14" s="687"/>
      <c r="IGS14" s="687"/>
      <c r="IGT14" s="687"/>
      <c r="IGU14" s="687"/>
      <c r="IGV14" s="687"/>
      <c r="IGW14" s="687"/>
      <c r="IGX14" s="687"/>
      <c r="IGY14" s="687"/>
      <c r="IGZ14" s="687"/>
      <c r="IHA14" s="687"/>
      <c r="IHB14" s="687"/>
      <c r="IHC14" s="687"/>
      <c r="IHD14" s="687"/>
      <c r="IHE14" s="687"/>
      <c r="IHF14" s="687"/>
      <c r="IHG14" s="687"/>
      <c r="IHH14" s="687"/>
      <c r="IHI14" s="687"/>
      <c r="IHJ14" s="687"/>
      <c r="IHK14" s="687"/>
      <c r="IHL14" s="687"/>
      <c r="IHM14" s="687"/>
      <c r="IHN14" s="687"/>
      <c r="IHO14" s="687"/>
      <c r="IHP14" s="687"/>
      <c r="IHQ14" s="687"/>
      <c r="IHR14" s="687"/>
      <c r="IHS14" s="687"/>
      <c r="IHT14" s="687"/>
      <c r="IHU14" s="687"/>
      <c r="IHV14" s="687"/>
      <c r="IHW14" s="687"/>
      <c r="IHX14" s="687"/>
      <c r="IHY14" s="687"/>
      <c r="IHZ14" s="687"/>
      <c r="IIA14" s="687"/>
      <c r="IIB14" s="687"/>
      <c r="IIC14" s="687"/>
      <c r="IID14" s="687"/>
      <c r="IIE14" s="687"/>
      <c r="IIF14" s="687"/>
      <c r="IIG14" s="687"/>
      <c r="IIH14" s="687"/>
      <c r="III14" s="687"/>
      <c r="IIJ14" s="687"/>
      <c r="IIK14" s="687"/>
      <c r="IIL14" s="687"/>
      <c r="IIM14" s="687"/>
      <c r="IIN14" s="687"/>
      <c r="IIO14" s="687"/>
      <c r="IIP14" s="687"/>
      <c r="IIQ14" s="687"/>
      <c r="IIR14" s="687"/>
      <c r="IIS14" s="687"/>
      <c r="IIT14" s="687"/>
      <c r="IIU14" s="687"/>
      <c r="IIV14" s="687"/>
      <c r="IIW14" s="687"/>
      <c r="IIX14" s="687"/>
      <c r="IIY14" s="687"/>
      <c r="IIZ14" s="687"/>
      <c r="IJA14" s="687"/>
      <c r="IJB14" s="687"/>
      <c r="IJC14" s="687"/>
      <c r="IJD14" s="687"/>
      <c r="IJE14" s="687"/>
      <c r="IJF14" s="687"/>
      <c r="IJG14" s="687"/>
      <c r="IJH14" s="687"/>
      <c r="IJI14" s="687"/>
      <c r="IJJ14" s="687"/>
      <c r="IJK14" s="687"/>
      <c r="IJL14" s="687"/>
      <c r="IJM14" s="687"/>
      <c r="IJN14" s="687"/>
      <c r="IJO14" s="687"/>
      <c r="IJP14" s="687"/>
      <c r="IJQ14" s="687"/>
      <c r="IJR14" s="687"/>
      <c r="IJS14" s="687"/>
      <c r="IJT14" s="687"/>
      <c r="IJU14" s="687"/>
      <c r="IJV14" s="687"/>
      <c r="IJW14" s="687"/>
      <c r="IJX14" s="687"/>
      <c r="IJY14" s="687"/>
      <c r="IJZ14" s="687"/>
      <c r="IKA14" s="687"/>
      <c r="IKB14" s="687"/>
      <c r="IKC14" s="687"/>
      <c r="IKD14" s="687"/>
      <c r="IKE14" s="687"/>
      <c r="IKF14" s="687"/>
      <c r="IKG14" s="687"/>
      <c r="IKH14" s="687"/>
      <c r="IKI14" s="687"/>
      <c r="IKJ14" s="687"/>
      <c r="IKK14" s="687"/>
      <c r="IKL14" s="687"/>
      <c r="IKM14" s="687"/>
      <c r="IKN14" s="687"/>
      <c r="IKO14" s="687"/>
      <c r="IKP14" s="687"/>
      <c r="IKQ14" s="687"/>
      <c r="IKR14" s="687"/>
      <c r="IKS14" s="687"/>
      <c r="IKT14" s="687"/>
      <c r="IKU14" s="687"/>
      <c r="IKV14" s="687"/>
      <c r="IKW14" s="687"/>
      <c r="IKX14" s="687"/>
      <c r="IKY14" s="687"/>
      <c r="IKZ14" s="687"/>
      <c r="ILA14" s="687"/>
      <c r="ILB14" s="687"/>
      <c r="ILC14" s="687"/>
      <c r="ILD14" s="687"/>
      <c r="ILE14" s="687"/>
      <c r="ILF14" s="687"/>
      <c r="ILG14" s="687"/>
      <c r="ILH14" s="687"/>
      <c r="ILI14" s="687"/>
      <c r="ILJ14" s="687"/>
      <c r="ILK14" s="687"/>
      <c r="ILL14" s="687"/>
      <c r="ILM14" s="687"/>
      <c r="ILN14" s="687"/>
      <c r="ILO14" s="687"/>
      <c r="ILP14" s="687"/>
      <c r="ILQ14" s="687"/>
      <c r="ILR14" s="687"/>
      <c r="ILS14" s="687"/>
      <c r="ILT14" s="687"/>
      <c r="ILU14" s="687"/>
      <c r="ILV14" s="687"/>
      <c r="ILW14" s="687"/>
      <c r="ILX14" s="687"/>
      <c r="ILY14" s="687"/>
      <c r="ILZ14" s="687"/>
      <c r="IMA14" s="687"/>
      <c r="IMB14" s="687"/>
      <c r="IMC14" s="687"/>
      <c r="IMD14" s="687"/>
      <c r="IME14" s="687"/>
      <c r="IMF14" s="687"/>
      <c r="IMG14" s="687"/>
      <c r="IMH14" s="687"/>
      <c r="IMI14" s="687"/>
      <c r="IMJ14" s="687"/>
      <c r="IMK14" s="687"/>
      <c r="IML14" s="687"/>
      <c r="IMM14" s="687"/>
      <c r="IMN14" s="687"/>
      <c r="IMO14" s="687"/>
      <c r="IMP14" s="687"/>
      <c r="IMQ14" s="687"/>
      <c r="IMR14" s="687"/>
      <c r="IMS14" s="687"/>
      <c r="IMT14" s="687"/>
      <c r="IMU14" s="687"/>
      <c r="IMV14" s="687"/>
      <c r="IMW14" s="687"/>
      <c r="IMX14" s="687"/>
      <c r="IMY14" s="687"/>
      <c r="IMZ14" s="687"/>
      <c r="INA14" s="687"/>
      <c r="INB14" s="687"/>
      <c r="INC14" s="687"/>
      <c r="IND14" s="687"/>
      <c r="INE14" s="687"/>
      <c r="INF14" s="687"/>
      <c r="ING14" s="687"/>
      <c r="INH14" s="687"/>
      <c r="INI14" s="687"/>
      <c r="INJ14" s="687"/>
      <c r="INK14" s="687"/>
      <c r="INL14" s="687"/>
      <c r="INM14" s="687"/>
      <c r="INN14" s="687"/>
      <c r="INO14" s="687"/>
      <c r="INP14" s="687"/>
      <c r="INQ14" s="687"/>
      <c r="INR14" s="687"/>
      <c r="INS14" s="687"/>
      <c r="INT14" s="687"/>
      <c r="INU14" s="687"/>
      <c r="INV14" s="687"/>
      <c r="INW14" s="687"/>
      <c r="INX14" s="687"/>
      <c r="INY14" s="687"/>
      <c r="INZ14" s="687"/>
      <c r="IOA14" s="687"/>
      <c r="IOB14" s="687"/>
      <c r="IOC14" s="687"/>
      <c r="IOD14" s="687"/>
      <c r="IOE14" s="687"/>
      <c r="IOF14" s="687"/>
      <c r="IOG14" s="687"/>
      <c r="IOH14" s="687"/>
      <c r="IOI14" s="687"/>
      <c r="IOJ14" s="687"/>
      <c r="IOK14" s="687"/>
      <c r="IOL14" s="687"/>
      <c r="IOM14" s="687"/>
      <c r="ION14" s="687"/>
      <c r="IOO14" s="687"/>
      <c r="IOP14" s="687"/>
      <c r="IOQ14" s="687"/>
      <c r="IOR14" s="687"/>
      <c r="IOS14" s="687"/>
      <c r="IOT14" s="687"/>
      <c r="IOU14" s="687"/>
      <c r="IOV14" s="687"/>
      <c r="IOW14" s="687"/>
      <c r="IOX14" s="687"/>
      <c r="IOY14" s="687"/>
      <c r="IOZ14" s="687"/>
      <c r="IPA14" s="687"/>
      <c r="IPB14" s="687"/>
      <c r="IPC14" s="687"/>
      <c r="IPD14" s="687"/>
      <c r="IPE14" s="687"/>
      <c r="IPF14" s="687"/>
      <c r="IPG14" s="687"/>
      <c r="IPH14" s="687"/>
      <c r="IPI14" s="687"/>
      <c r="IPJ14" s="687"/>
      <c r="IPK14" s="687"/>
      <c r="IPL14" s="687"/>
      <c r="IPM14" s="687"/>
      <c r="IPN14" s="687"/>
      <c r="IPO14" s="687"/>
      <c r="IPP14" s="687"/>
      <c r="IPQ14" s="687"/>
      <c r="IPR14" s="687"/>
      <c r="IPS14" s="687"/>
      <c r="IPT14" s="687"/>
      <c r="IPU14" s="687"/>
      <c r="IPV14" s="687"/>
      <c r="IPW14" s="687"/>
      <c r="IPX14" s="687"/>
      <c r="IPY14" s="687"/>
      <c r="IPZ14" s="687"/>
      <c r="IQA14" s="687"/>
      <c r="IQB14" s="687"/>
      <c r="IQC14" s="687"/>
      <c r="IQD14" s="687"/>
      <c r="IQE14" s="687"/>
      <c r="IQF14" s="687"/>
      <c r="IQG14" s="687"/>
      <c r="IQH14" s="687"/>
      <c r="IQI14" s="687"/>
      <c r="IQJ14" s="687"/>
      <c r="IQK14" s="687"/>
      <c r="IQL14" s="687"/>
      <c r="IQM14" s="687"/>
      <c r="IQN14" s="687"/>
      <c r="IQO14" s="687"/>
      <c r="IQP14" s="687"/>
      <c r="IQQ14" s="687"/>
      <c r="IQR14" s="687"/>
      <c r="IQS14" s="687"/>
      <c r="IQT14" s="687"/>
      <c r="IQU14" s="687"/>
      <c r="IQV14" s="687"/>
      <c r="IQW14" s="687"/>
      <c r="IQX14" s="687"/>
      <c r="IQY14" s="687"/>
      <c r="IQZ14" s="687"/>
      <c r="IRA14" s="687"/>
      <c r="IRB14" s="687"/>
      <c r="IRC14" s="687"/>
      <c r="IRD14" s="687"/>
      <c r="IRE14" s="687"/>
      <c r="IRF14" s="687"/>
      <c r="IRG14" s="687"/>
      <c r="IRH14" s="687"/>
      <c r="IRI14" s="687"/>
      <c r="IRJ14" s="687"/>
      <c r="IRK14" s="687"/>
      <c r="IRL14" s="687"/>
      <c r="IRM14" s="687"/>
      <c r="IRN14" s="687"/>
      <c r="IRO14" s="687"/>
      <c r="IRP14" s="687"/>
      <c r="IRQ14" s="687"/>
      <c r="IRR14" s="687"/>
      <c r="IRS14" s="687"/>
      <c r="IRT14" s="687"/>
      <c r="IRU14" s="687"/>
      <c r="IRV14" s="687"/>
      <c r="IRW14" s="687"/>
      <c r="IRX14" s="687"/>
      <c r="IRY14" s="687"/>
      <c r="IRZ14" s="687"/>
      <c r="ISA14" s="687"/>
      <c r="ISB14" s="687"/>
      <c r="ISC14" s="687"/>
      <c r="ISD14" s="687"/>
      <c r="ISE14" s="687"/>
      <c r="ISF14" s="687"/>
      <c r="ISG14" s="687"/>
      <c r="ISH14" s="687"/>
      <c r="ISI14" s="687"/>
      <c r="ISJ14" s="687"/>
      <c r="ISK14" s="687"/>
      <c r="ISL14" s="687"/>
      <c r="ISM14" s="687"/>
      <c r="ISN14" s="687"/>
      <c r="ISO14" s="687"/>
      <c r="ISP14" s="687"/>
      <c r="ISQ14" s="687"/>
      <c r="ISR14" s="687"/>
      <c r="ISS14" s="687"/>
      <c r="IST14" s="687"/>
      <c r="ISU14" s="687"/>
      <c r="ISV14" s="687"/>
      <c r="ISW14" s="687"/>
      <c r="ISX14" s="687"/>
      <c r="ISY14" s="687"/>
      <c r="ISZ14" s="687"/>
      <c r="ITA14" s="687"/>
      <c r="ITB14" s="687"/>
      <c r="ITC14" s="687"/>
      <c r="ITD14" s="687"/>
      <c r="ITE14" s="687"/>
      <c r="ITF14" s="687"/>
      <c r="ITG14" s="687"/>
      <c r="ITH14" s="687"/>
      <c r="ITI14" s="687"/>
      <c r="ITJ14" s="687"/>
      <c r="ITK14" s="687"/>
      <c r="ITL14" s="687"/>
      <c r="ITM14" s="687"/>
      <c r="ITN14" s="687"/>
      <c r="ITO14" s="687"/>
      <c r="ITP14" s="687"/>
      <c r="ITQ14" s="687"/>
      <c r="ITR14" s="687"/>
      <c r="ITS14" s="687"/>
      <c r="ITT14" s="687"/>
      <c r="ITU14" s="687"/>
      <c r="ITV14" s="687"/>
      <c r="ITW14" s="687"/>
      <c r="ITX14" s="687"/>
      <c r="ITY14" s="687"/>
      <c r="ITZ14" s="687"/>
      <c r="IUA14" s="687"/>
      <c r="IUB14" s="687"/>
      <c r="IUC14" s="687"/>
      <c r="IUD14" s="687"/>
      <c r="IUE14" s="687"/>
      <c r="IUF14" s="687"/>
      <c r="IUG14" s="687"/>
      <c r="IUH14" s="687"/>
      <c r="IUI14" s="687"/>
      <c r="IUJ14" s="687"/>
      <c r="IUK14" s="687"/>
      <c r="IUL14" s="687"/>
      <c r="IUM14" s="687"/>
      <c r="IUN14" s="687"/>
      <c r="IUO14" s="687"/>
      <c r="IUP14" s="687"/>
      <c r="IUQ14" s="687"/>
      <c r="IUR14" s="687"/>
      <c r="IUS14" s="687"/>
      <c r="IUT14" s="687"/>
      <c r="IUU14" s="687"/>
      <c r="IUV14" s="687"/>
      <c r="IUW14" s="687"/>
      <c r="IUX14" s="687"/>
      <c r="IUY14" s="687"/>
      <c r="IUZ14" s="687"/>
      <c r="IVA14" s="687"/>
      <c r="IVB14" s="687"/>
      <c r="IVC14" s="687"/>
      <c r="IVD14" s="687"/>
      <c r="IVE14" s="687"/>
      <c r="IVF14" s="687"/>
      <c r="IVG14" s="687"/>
      <c r="IVH14" s="687"/>
      <c r="IVI14" s="687"/>
      <c r="IVJ14" s="687"/>
      <c r="IVK14" s="687"/>
      <c r="IVL14" s="687"/>
      <c r="IVM14" s="687"/>
      <c r="IVN14" s="687"/>
      <c r="IVO14" s="687"/>
      <c r="IVP14" s="687"/>
      <c r="IVQ14" s="687"/>
      <c r="IVR14" s="687"/>
      <c r="IVS14" s="687"/>
      <c r="IVT14" s="687"/>
      <c r="IVU14" s="687"/>
      <c r="IVV14" s="687"/>
      <c r="IVW14" s="687"/>
      <c r="IVX14" s="687"/>
      <c r="IVY14" s="687"/>
      <c r="IVZ14" s="687"/>
      <c r="IWA14" s="687"/>
      <c r="IWB14" s="687"/>
      <c r="IWC14" s="687"/>
      <c r="IWD14" s="687"/>
      <c r="IWE14" s="687"/>
      <c r="IWF14" s="687"/>
      <c r="IWG14" s="687"/>
      <c r="IWH14" s="687"/>
      <c r="IWI14" s="687"/>
      <c r="IWJ14" s="687"/>
      <c r="IWK14" s="687"/>
      <c r="IWL14" s="687"/>
      <c r="IWM14" s="687"/>
      <c r="IWN14" s="687"/>
      <c r="IWO14" s="687"/>
      <c r="IWP14" s="687"/>
      <c r="IWQ14" s="687"/>
      <c r="IWR14" s="687"/>
      <c r="IWS14" s="687"/>
      <c r="IWT14" s="687"/>
      <c r="IWU14" s="687"/>
      <c r="IWV14" s="687"/>
      <c r="IWW14" s="687"/>
      <c r="IWX14" s="687"/>
      <c r="IWY14" s="687"/>
      <c r="IWZ14" s="687"/>
      <c r="IXA14" s="687"/>
      <c r="IXB14" s="687"/>
      <c r="IXC14" s="687"/>
      <c r="IXD14" s="687"/>
      <c r="IXE14" s="687"/>
      <c r="IXF14" s="687"/>
      <c r="IXG14" s="687"/>
      <c r="IXH14" s="687"/>
      <c r="IXI14" s="687"/>
      <c r="IXJ14" s="687"/>
      <c r="IXK14" s="687"/>
      <c r="IXL14" s="687"/>
      <c r="IXM14" s="687"/>
      <c r="IXN14" s="687"/>
      <c r="IXO14" s="687"/>
      <c r="IXP14" s="687"/>
      <c r="IXQ14" s="687"/>
      <c r="IXR14" s="687"/>
      <c r="IXS14" s="687"/>
      <c r="IXT14" s="687"/>
      <c r="IXU14" s="687"/>
      <c r="IXV14" s="687"/>
      <c r="IXW14" s="687"/>
      <c r="IXX14" s="687"/>
      <c r="IXY14" s="687"/>
      <c r="IXZ14" s="687"/>
      <c r="IYA14" s="687"/>
      <c r="IYB14" s="687"/>
      <c r="IYC14" s="687"/>
      <c r="IYD14" s="687"/>
      <c r="IYE14" s="687"/>
      <c r="IYF14" s="687"/>
      <c r="IYG14" s="687"/>
      <c r="IYH14" s="687"/>
      <c r="IYI14" s="687"/>
      <c r="IYJ14" s="687"/>
      <c r="IYK14" s="687"/>
      <c r="IYL14" s="687"/>
      <c r="IYM14" s="687"/>
      <c r="IYN14" s="687"/>
      <c r="IYO14" s="687"/>
      <c r="IYP14" s="687"/>
      <c r="IYQ14" s="687"/>
      <c r="IYR14" s="687"/>
      <c r="IYS14" s="687"/>
      <c r="IYT14" s="687"/>
      <c r="IYU14" s="687"/>
      <c r="IYV14" s="687"/>
      <c r="IYW14" s="687"/>
      <c r="IYX14" s="687"/>
      <c r="IYY14" s="687"/>
      <c r="IYZ14" s="687"/>
      <c r="IZA14" s="687"/>
      <c r="IZB14" s="687"/>
      <c r="IZC14" s="687"/>
      <c r="IZD14" s="687"/>
      <c r="IZE14" s="687"/>
      <c r="IZF14" s="687"/>
      <c r="IZG14" s="687"/>
      <c r="IZH14" s="687"/>
      <c r="IZI14" s="687"/>
      <c r="IZJ14" s="687"/>
      <c r="IZK14" s="687"/>
      <c r="IZL14" s="687"/>
      <c r="IZM14" s="687"/>
      <c r="IZN14" s="687"/>
      <c r="IZO14" s="687"/>
      <c r="IZP14" s="687"/>
      <c r="IZQ14" s="687"/>
      <c r="IZR14" s="687"/>
      <c r="IZS14" s="687"/>
      <c r="IZT14" s="687"/>
      <c r="IZU14" s="687"/>
      <c r="IZV14" s="687"/>
      <c r="IZW14" s="687"/>
      <c r="IZX14" s="687"/>
      <c r="IZY14" s="687"/>
      <c r="IZZ14" s="687"/>
      <c r="JAA14" s="687"/>
      <c r="JAB14" s="687"/>
      <c r="JAC14" s="687"/>
      <c r="JAD14" s="687"/>
      <c r="JAE14" s="687"/>
      <c r="JAF14" s="687"/>
      <c r="JAG14" s="687"/>
      <c r="JAH14" s="687"/>
      <c r="JAI14" s="687"/>
      <c r="JAJ14" s="687"/>
      <c r="JAK14" s="687"/>
      <c r="JAL14" s="687"/>
      <c r="JAM14" s="687"/>
      <c r="JAN14" s="687"/>
      <c r="JAO14" s="687"/>
      <c r="JAP14" s="687"/>
      <c r="JAQ14" s="687"/>
      <c r="JAR14" s="687"/>
      <c r="JAS14" s="687"/>
      <c r="JAT14" s="687"/>
      <c r="JAU14" s="687"/>
      <c r="JAV14" s="687"/>
      <c r="JAW14" s="687"/>
      <c r="JAX14" s="687"/>
      <c r="JAY14" s="687"/>
      <c r="JAZ14" s="687"/>
      <c r="JBA14" s="687"/>
      <c r="JBB14" s="687"/>
      <c r="JBC14" s="687"/>
      <c r="JBD14" s="687"/>
      <c r="JBE14" s="687"/>
      <c r="JBF14" s="687"/>
      <c r="JBG14" s="687"/>
      <c r="JBH14" s="687"/>
      <c r="JBI14" s="687"/>
      <c r="JBJ14" s="687"/>
      <c r="JBK14" s="687"/>
      <c r="JBL14" s="687"/>
      <c r="JBM14" s="687"/>
      <c r="JBN14" s="687"/>
      <c r="JBO14" s="687"/>
      <c r="JBP14" s="687"/>
      <c r="JBQ14" s="687"/>
      <c r="JBR14" s="687"/>
      <c r="JBS14" s="687"/>
      <c r="JBT14" s="687"/>
      <c r="JBU14" s="687"/>
      <c r="JBV14" s="687"/>
      <c r="JBW14" s="687"/>
      <c r="JBX14" s="687"/>
      <c r="JBY14" s="687"/>
      <c r="JBZ14" s="687"/>
      <c r="JCA14" s="687"/>
      <c r="JCB14" s="687"/>
      <c r="JCC14" s="687"/>
      <c r="JCD14" s="687"/>
      <c r="JCE14" s="687"/>
      <c r="JCF14" s="687"/>
      <c r="JCG14" s="687"/>
      <c r="JCH14" s="687"/>
      <c r="JCI14" s="687"/>
      <c r="JCJ14" s="687"/>
      <c r="JCK14" s="687"/>
      <c r="JCL14" s="687"/>
      <c r="JCM14" s="687"/>
      <c r="JCN14" s="687"/>
      <c r="JCO14" s="687"/>
      <c r="JCP14" s="687"/>
      <c r="JCQ14" s="687"/>
      <c r="JCR14" s="687"/>
      <c r="JCS14" s="687"/>
      <c r="JCT14" s="687"/>
      <c r="JCU14" s="687"/>
      <c r="JCV14" s="687"/>
      <c r="JCW14" s="687"/>
      <c r="JCX14" s="687"/>
      <c r="JCY14" s="687"/>
      <c r="JCZ14" s="687"/>
      <c r="JDA14" s="687"/>
      <c r="JDB14" s="687"/>
      <c r="JDC14" s="687"/>
      <c r="JDD14" s="687"/>
      <c r="JDE14" s="687"/>
      <c r="JDF14" s="687"/>
      <c r="JDG14" s="687"/>
      <c r="JDH14" s="687"/>
      <c r="JDI14" s="687"/>
      <c r="JDJ14" s="687"/>
      <c r="JDK14" s="687"/>
      <c r="JDL14" s="687"/>
      <c r="JDM14" s="687"/>
      <c r="JDN14" s="687"/>
      <c r="JDO14" s="687"/>
      <c r="JDP14" s="687"/>
      <c r="JDQ14" s="687"/>
      <c r="JDR14" s="687"/>
      <c r="JDS14" s="687"/>
      <c r="JDT14" s="687"/>
      <c r="JDU14" s="687"/>
      <c r="JDV14" s="687"/>
      <c r="JDW14" s="687"/>
      <c r="JDX14" s="687"/>
      <c r="JDY14" s="687"/>
      <c r="JDZ14" s="687"/>
      <c r="JEA14" s="687"/>
      <c r="JEB14" s="687"/>
      <c r="JEC14" s="687"/>
      <c r="JED14" s="687"/>
      <c r="JEE14" s="687"/>
      <c r="JEF14" s="687"/>
      <c r="JEG14" s="687"/>
      <c r="JEH14" s="687"/>
      <c r="JEI14" s="687"/>
      <c r="JEJ14" s="687"/>
      <c r="JEK14" s="687"/>
      <c r="JEL14" s="687"/>
      <c r="JEM14" s="687"/>
      <c r="JEN14" s="687"/>
      <c r="JEO14" s="687"/>
      <c r="JEP14" s="687"/>
      <c r="JEQ14" s="687"/>
      <c r="JER14" s="687"/>
      <c r="JES14" s="687"/>
      <c r="JET14" s="687"/>
      <c r="JEU14" s="687"/>
      <c r="JEV14" s="687"/>
      <c r="JEW14" s="687"/>
      <c r="JEX14" s="687"/>
      <c r="JEY14" s="687"/>
      <c r="JEZ14" s="687"/>
      <c r="JFA14" s="687"/>
      <c r="JFB14" s="687"/>
      <c r="JFC14" s="687"/>
      <c r="JFD14" s="687"/>
      <c r="JFE14" s="687"/>
      <c r="JFF14" s="687"/>
      <c r="JFG14" s="687"/>
      <c r="JFH14" s="687"/>
      <c r="JFI14" s="687"/>
      <c r="JFJ14" s="687"/>
      <c r="JFK14" s="687"/>
      <c r="JFL14" s="687"/>
      <c r="JFM14" s="687"/>
      <c r="JFN14" s="687"/>
      <c r="JFO14" s="687"/>
      <c r="JFP14" s="687"/>
      <c r="JFQ14" s="687"/>
      <c r="JFR14" s="687"/>
      <c r="JFS14" s="687"/>
      <c r="JFT14" s="687"/>
      <c r="JFU14" s="687"/>
      <c r="JFV14" s="687"/>
      <c r="JFW14" s="687"/>
      <c r="JFX14" s="687"/>
      <c r="JFY14" s="687"/>
      <c r="JFZ14" s="687"/>
      <c r="JGA14" s="687"/>
      <c r="JGB14" s="687"/>
      <c r="JGC14" s="687"/>
      <c r="JGD14" s="687"/>
      <c r="JGE14" s="687"/>
      <c r="JGF14" s="687"/>
      <c r="JGG14" s="687"/>
      <c r="JGH14" s="687"/>
      <c r="JGI14" s="687"/>
      <c r="JGJ14" s="687"/>
      <c r="JGK14" s="687"/>
      <c r="JGL14" s="687"/>
      <c r="JGM14" s="687"/>
      <c r="JGN14" s="687"/>
      <c r="JGO14" s="687"/>
      <c r="JGP14" s="687"/>
      <c r="JGQ14" s="687"/>
      <c r="JGR14" s="687"/>
      <c r="JGS14" s="687"/>
      <c r="JGT14" s="687"/>
      <c r="JGU14" s="687"/>
      <c r="JGV14" s="687"/>
      <c r="JGW14" s="687"/>
      <c r="JGX14" s="687"/>
      <c r="JGY14" s="687"/>
      <c r="JGZ14" s="687"/>
      <c r="JHA14" s="687"/>
      <c r="JHB14" s="687"/>
      <c r="JHC14" s="687"/>
      <c r="JHD14" s="687"/>
      <c r="JHE14" s="687"/>
      <c r="JHF14" s="687"/>
      <c r="JHG14" s="687"/>
      <c r="JHH14" s="687"/>
      <c r="JHI14" s="687"/>
      <c r="JHJ14" s="687"/>
      <c r="JHK14" s="687"/>
      <c r="JHL14" s="687"/>
      <c r="JHM14" s="687"/>
      <c r="JHN14" s="687"/>
      <c r="JHO14" s="687"/>
      <c r="JHP14" s="687"/>
      <c r="JHQ14" s="687"/>
      <c r="JHR14" s="687"/>
      <c r="JHS14" s="687"/>
      <c r="JHT14" s="687"/>
      <c r="JHU14" s="687"/>
      <c r="JHV14" s="687"/>
      <c r="JHW14" s="687"/>
      <c r="JHX14" s="687"/>
      <c r="JHY14" s="687"/>
      <c r="JHZ14" s="687"/>
      <c r="JIA14" s="687"/>
      <c r="JIB14" s="687"/>
      <c r="JIC14" s="687"/>
      <c r="JID14" s="687"/>
      <c r="JIE14" s="687"/>
      <c r="JIF14" s="687"/>
      <c r="JIG14" s="687"/>
      <c r="JIH14" s="687"/>
      <c r="JII14" s="687"/>
      <c r="JIJ14" s="687"/>
      <c r="JIK14" s="687"/>
      <c r="JIL14" s="687"/>
      <c r="JIM14" s="687"/>
      <c r="JIN14" s="687"/>
      <c r="JIO14" s="687"/>
      <c r="JIP14" s="687"/>
      <c r="JIQ14" s="687"/>
      <c r="JIR14" s="687"/>
      <c r="JIS14" s="687"/>
      <c r="JIT14" s="687"/>
      <c r="JIU14" s="687"/>
      <c r="JIV14" s="687"/>
      <c r="JIW14" s="687"/>
      <c r="JIX14" s="687"/>
      <c r="JIY14" s="687"/>
      <c r="JIZ14" s="687"/>
      <c r="JJA14" s="687"/>
      <c r="JJB14" s="687"/>
      <c r="JJC14" s="687"/>
      <c r="JJD14" s="687"/>
      <c r="JJE14" s="687"/>
      <c r="JJF14" s="687"/>
      <c r="JJG14" s="687"/>
      <c r="JJH14" s="687"/>
      <c r="JJI14" s="687"/>
      <c r="JJJ14" s="687"/>
      <c r="JJK14" s="687"/>
      <c r="JJL14" s="687"/>
      <c r="JJM14" s="687"/>
      <c r="JJN14" s="687"/>
      <c r="JJO14" s="687"/>
      <c r="JJP14" s="687"/>
      <c r="JJQ14" s="687"/>
      <c r="JJR14" s="687"/>
      <c r="JJS14" s="687"/>
      <c r="JJT14" s="687"/>
      <c r="JJU14" s="687"/>
      <c r="JJV14" s="687"/>
      <c r="JJW14" s="687"/>
      <c r="JJX14" s="687"/>
      <c r="JJY14" s="687"/>
      <c r="JJZ14" s="687"/>
      <c r="JKA14" s="687"/>
      <c r="JKB14" s="687"/>
      <c r="JKC14" s="687"/>
      <c r="JKD14" s="687"/>
      <c r="JKE14" s="687"/>
      <c r="JKF14" s="687"/>
      <c r="JKG14" s="687"/>
      <c r="JKH14" s="687"/>
      <c r="JKI14" s="687"/>
      <c r="JKJ14" s="687"/>
      <c r="JKK14" s="687"/>
      <c r="JKL14" s="687"/>
      <c r="JKM14" s="687"/>
      <c r="JKN14" s="687"/>
      <c r="JKO14" s="687"/>
      <c r="JKP14" s="687"/>
      <c r="JKQ14" s="687"/>
      <c r="JKR14" s="687"/>
      <c r="JKS14" s="687"/>
      <c r="JKT14" s="687"/>
      <c r="JKU14" s="687"/>
      <c r="JKV14" s="687"/>
      <c r="JKW14" s="687"/>
      <c r="JKX14" s="687"/>
      <c r="JKY14" s="687"/>
      <c r="JKZ14" s="687"/>
      <c r="JLA14" s="687"/>
      <c r="JLB14" s="687"/>
      <c r="JLC14" s="687"/>
      <c r="JLD14" s="687"/>
      <c r="JLE14" s="687"/>
      <c r="JLF14" s="687"/>
      <c r="JLG14" s="687"/>
      <c r="JLH14" s="687"/>
      <c r="JLI14" s="687"/>
      <c r="JLJ14" s="687"/>
      <c r="JLK14" s="687"/>
      <c r="JLL14" s="687"/>
      <c r="JLM14" s="687"/>
      <c r="JLN14" s="687"/>
      <c r="JLO14" s="687"/>
      <c r="JLP14" s="687"/>
      <c r="JLQ14" s="687"/>
      <c r="JLR14" s="687"/>
      <c r="JLS14" s="687"/>
      <c r="JLT14" s="687"/>
      <c r="JLU14" s="687"/>
      <c r="JLV14" s="687"/>
      <c r="JLW14" s="687"/>
      <c r="JLX14" s="687"/>
      <c r="JLY14" s="687"/>
      <c r="JLZ14" s="687"/>
      <c r="JMA14" s="687"/>
      <c r="JMB14" s="687"/>
      <c r="JMC14" s="687"/>
      <c r="JMD14" s="687"/>
      <c r="JME14" s="687"/>
      <c r="JMF14" s="687"/>
      <c r="JMG14" s="687"/>
      <c r="JMH14" s="687"/>
      <c r="JMI14" s="687"/>
      <c r="JMJ14" s="687"/>
      <c r="JMK14" s="687"/>
      <c r="JML14" s="687"/>
      <c r="JMM14" s="687"/>
      <c r="JMN14" s="687"/>
      <c r="JMO14" s="687"/>
      <c r="JMP14" s="687"/>
      <c r="JMQ14" s="687"/>
      <c r="JMR14" s="687"/>
      <c r="JMS14" s="687"/>
      <c r="JMT14" s="687"/>
      <c r="JMU14" s="687"/>
      <c r="JMV14" s="687"/>
      <c r="JMW14" s="687"/>
      <c r="JMX14" s="687"/>
      <c r="JMY14" s="687"/>
      <c r="JMZ14" s="687"/>
      <c r="JNA14" s="687"/>
      <c r="JNB14" s="687"/>
      <c r="JNC14" s="687"/>
      <c r="JND14" s="687"/>
      <c r="JNE14" s="687"/>
      <c r="JNF14" s="687"/>
      <c r="JNG14" s="687"/>
      <c r="JNH14" s="687"/>
      <c r="JNI14" s="687"/>
      <c r="JNJ14" s="687"/>
      <c r="JNK14" s="687"/>
      <c r="JNL14" s="687"/>
      <c r="JNM14" s="687"/>
      <c r="JNN14" s="687"/>
      <c r="JNO14" s="687"/>
      <c r="JNP14" s="687"/>
      <c r="JNQ14" s="687"/>
      <c r="JNR14" s="687"/>
      <c r="JNS14" s="687"/>
      <c r="JNT14" s="687"/>
      <c r="JNU14" s="687"/>
      <c r="JNV14" s="687"/>
      <c r="JNW14" s="687"/>
      <c r="JNX14" s="687"/>
      <c r="JNY14" s="687"/>
      <c r="JNZ14" s="687"/>
      <c r="JOA14" s="687"/>
      <c r="JOB14" s="687"/>
      <c r="JOC14" s="687"/>
      <c r="JOD14" s="687"/>
      <c r="JOE14" s="687"/>
      <c r="JOF14" s="687"/>
      <c r="JOG14" s="687"/>
      <c r="JOH14" s="687"/>
      <c r="JOI14" s="687"/>
      <c r="JOJ14" s="687"/>
      <c r="JOK14" s="687"/>
      <c r="JOL14" s="687"/>
      <c r="JOM14" s="687"/>
      <c r="JON14" s="687"/>
      <c r="JOO14" s="687"/>
      <c r="JOP14" s="687"/>
      <c r="JOQ14" s="687"/>
      <c r="JOR14" s="687"/>
      <c r="JOS14" s="687"/>
      <c r="JOT14" s="687"/>
      <c r="JOU14" s="687"/>
      <c r="JOV14" s="687"/>
      <c r="JOW14" s="687"/>
      <c r="JOX14" s="687"/>
      <c r="JOY14" s="687"/>
      <c r="JOZ14" s="687"/>
      <c r="JPA14" s="687"/>
      <c r="JPB14" s="687"/>
      <c r="JPC14" s="687"/>
      <c r="JPD14" s="687"/>
      <c r="JPE14" s="687"/>
      <c r="JPF14" s="687"/>
      <c r="JPG14" s="687"/>
      <c r="JPH14" s="687"/>
      <c r="JPI14" s="687"/>
      <c r="JPJ14" s="687"/>
      <c r="JPK14" s="687"/>
      <c r="JPL14" s="687"/>
      <c r="JPM14" s="687"/>
      <c r="JPN14" s="687"/>
      <c r="JPO14" s="687"/>
      <c r="JPP14" s="687"/>
      <c r="JPQ14" s="687"/>
      <c r="JPR14" s="687"/>
      <c r="JPS14" s="687"/>
      <c r="JPT14" s="687"/>
      <c r="JPU14" s="687"/>
      <c r="JPV14" s="687"/>
      <c r="JPW14" s="687"/>
      <c r="JPX14" s="687"/>
      <c r="JPY14" s="687"/>
      <c r="JPZ14" s="687"/>
      <c r="JQA14" s="687"/>
      <c r="JQB14" s="687"/>
      <c r="JQC14" s="687"/>
      <c r="JQD14" s="687"/>
      <c r="JQE14" s="687"/>
      <c r="JQF14" s="687"/>
      <c r="JQG14" s="687"/>
      <c r="JQH14" s="687"/>
      <c r="JQI14" s="687"/>
      <c r="JQJ14" s="687"/>
      <c r="JQK14" s="687"/>
      <c r="JQL14" s="687"/>
      <c r="JQM14" s="687"/>
      <c r="JQN14" s="687"/>
      <c r="JQO14" s="687"/>
      <c r="JQP14" s="687"/>
      <c r="JQQ14" s="687"/>
      <c r="JQR14" s="687"/>
      <c r="JQS14" s="687"/>
      <c r="JQT14" s="687"/>
      <c r="JQU14" s="687"/>
      <c r="JQV14" s="687"/>
      <c r="JQW14" s="687"/>
      <c r="JQX14" s="687"/>
      <c r="JQY14" s="687"/>
      <c r="JQZ14" s="687"/>
      <c r="JRA14" s="687"/>
      <c r="JRB14" s="687"/>
      <c r="JRC14" s="687"/>
      <c r="JRD14" s="687"/>
      <c r="JRE14" s="687"/>
      <c r="JRF14" s="687"/>
      <c r="JRG14" s="687"/>
      <c r="JRH14" s="687"/>
      <c r="JRI14" s="687"/>
      <c r="JRJ14" s="687"/>
      <c r="JRK14" s="687"/>
      <c r="JRL14" s="687"/>
      <c r="JRM14" s="687"/>
      <c r="JRN14" s="687"/>
      <c r="JRO14" s="687"/>
      <c r="JRP14" s="687"/>
      <c r="JRQ14" s="687"/>
      <c r="JRR14" s="687"/>
      <c r="JRS14" s="687"/>
      <c r="JRT14" s="687"/>
      <c r="JRU14" s="687"/>
      <c r="JRV14" s="687"/>
      <c r="JRW14" s="687"/>
      <c r="JRX14" s="687"/>
      <c r="JRY14" s="687"/>
      <c r="JRZ14" s="687"/>
      <c r="JSA14" s="687"/>
      <c r="JSB14" s="687"/>
      <c r="JSC14" s="687"/>
      <c r="JSD14" s="687"/>
      <c r="JSE14" s="687"/>
      <c r="JSF14" s="687"/>
      <c r="JSG14" s="687"/>
      <c r="JSH14" s="687"/>
      <c r="JSI14" s="687"/>
      <c r="JSJ14" s="687"/>
      <c r="JSK14" s="687"/>
      <c r="JSL14" s="687"/>
      <c r="JSM14" s="687"/>
      <c r="JSN14" s="687"/>
      <c r="JSO14" s="687"/>
      <c r="JSP14" s="687"/>
      <c r="JSQ14" s="687"/>
      <c r="JSR14" s="687"/>
      <c r="JSS14" s="687"/>
      <c r="JST14" s="687"/>
      <c r="JSU14" s="687"/>
      <c r="JSV14" s="687"/>
      <c r="JSW14" s="687"/>
      <c r="JSX14" s="687"/>
      <c r="JSY14" s="687"/>
      <c r="JSZ14" s="687"/>
      <c r="JTA14" s="687"/>
      <c r="JTB14" s="687"/>
      <c r="JTC14" s="687"/>
      <c r="JTD14" s="687"/>
      <c r="JTE14" s="687"/>
      <c r="JTF14" s="687"/>
      <c r="JTG14" s="687"/>
      <c r="JTH14" s="687"/>
      <c r="JTI14" s="687"/>
      <c r="JTJ14" s="687"/>
      <c r="JTK14" s="687"/>
      <c r="JTL14" s="687"/>
      <c r="JTM14" s="687"/>
      <c r="JTN14" s="687"/>
      <c r="JTO14" s="687"/>
      <c r="JTP14" s="687"/>
      <c r="JTQ14" s="687"/>
      <c r="JTR14" s="687"/>
      <c r="JTS14" s="687"/>
      <c r="JTT14" s="687"/>
      <c r="JTU14" s="687"/>
      <c r="JTV14" s="687"/>
      <c r="JTW14" s="687"/>
      <c r="JTX14" s="687"/>
      <c r="JTY14" s="687"/>
      <c r="JTZ14" s="687"/>
      <c r="JUA14" s="687"/>
      <c r="JUB14" s="687"/>
      <c r="JUC14" s="687"/>
      <c r="JUD14" s="687"/>
      <c r="JUE14" s="687"/>
      <c r="JUF14" s="687"/>
      <c r="JUG14" s="687"/>
      <c r="JUH14" s="687"/>
      <c r="JUI14" s="687"/>
      <c r="JUJ14" s="687"/>
      <c r="JUK14" s="687"/>
      <c r="JUL14" s="687"/>
      <c r="JUM14" s="687"/>
      <c r="JUN14" s="687"/>
      <c r="JUO14" s="687"/>
      <c r="JUP14" s="687"/>
      <c r="JUQ14" s="687"/>
      <c r="JUR14" s="687"/>
      <c r="JUS14" s="687"/>
      <c r="JUT14" s="687"/>
      <c r="JUU14" s="687"/>
      <c r="JUV14" s="687"/>
      <c r="JUW14" s="687"/>
      <c r="JUX14" s="687"/>
      <c r="JUY14" s="687"/>
      <c r="JUZ14" s="687"/>
      <c r="JVA14" s="687"/>
      <c r="JVB14" s="687"/>
      <c r="JVC14" s="687"/>
      <c r="JVD14" s="687"/>
      <c r="JVE14" s="687"/>
      <c r="JVF14" s="687"/>
      <c r="JVG14" s="687"/>
      <c r="JVH14" s="687"/>
      <c r="JVI14" s="687"/>
      <c r="JVJ14" s="687"/>
      <c r="JVK14" s="687"/>
      <c r="JVL14" s="687"/>
      <c r="JVM14" s="687"/>
      <c r="JVN14" s="687"/>
      <c r="JVO14" s="687"/>
      <c r="JVP14" s="687"/>
      <c r="JVQ14" s="687"/>
      <c r="JVR14" s="687"/>
      <c r="JVS14" s="687"/>
      <c r="JVT14" s="687"/>
      <c r="JVU14" s="687"/>
      <c r="JVV14" s="687"/>
      <c r="JVW14" s="687"/>
      <c r="JVX14" s="687"/>
      <c r="JVY14" s="687"/>
      <c r="JVZ14" s="687"/>
      <c r="JWA14" s="687"/>
      <c r="JWB14" s="687"/>
      <c r="JWC14" s="687"/>
      <c r="JWD14" s="687"/>
      <c r="JWE14" s="687"/>
      <c r="JWF14" s="687"/>
      <c r="JWG14" s="687"/>
      <c r="JWH14" s="687"/>
      <c r="JWI14" s="687"/>
      <c r="JWJ14" s="687"/>
      <c r="JWK14" s="687"/>
      <c r="JWL14" s="687"/>
      <c r="JWM14" s="687"/>
      <c r="JWN14" s="687"/>
      <c r="JWO14" s="687"/>
      <c r="JWP14" s="687"/>
      <c r="JWQ14" s="687"/>
      <c r="JWR14" s="687"/>
      <c r="JWS14" s="687"/>
      <c r="JWT14" s="687"/>
      <c r="JWU14" s="687"/>
      <c r="JWV14" s="687"/>
      <c r="JWW14" s="687"/>
      <c r="JWX14" s="687"/>
      <c r="JWY14" s="687"/>
      <c r="JWZ14" s="687"/>
      <c r="JXA14" s="687"/>
      <c r="JXB14" s="687"/>
      <c r="JXC14" s="687"/>
      <c r="JXD14" s="687"/>
      <c r="JXE14" s="687"/>
      <c r="JXF14" s="687"/>
      <c r="JXG14" s="687"/>
      <c r="JXH14" s="687"/>
      <c r="JXI14" s="687"/>
      <c r="JXJ14" s="687"/>
      <c r="JXK14" s="687"/>
      <c r="JXL14" s="687"/>
      <c r="JXM14" s="687"/>
      <c r="JXN14" s="687"/>
      <c r="JXO14" s="687"/>
      <c r="JXP14" s="687"/>
      <c r="JXQ14" s="687"/>
      <c r="JXR14" s="687"/>
      <c r="JXS14" s="687"/>
      <c r="JXT14" s="687"/>
      <c r="JXU14" s="687"/>
      <c r="JXV14" s="687"/>
      <c r="JXW14" s="687"/>
      <c r="JXX14" s="687"/>
      <c r="JXY14" s="687"/>
      <c r="JXZ14" s="687"/>
      <c r="JYA14" s="687"/>
      <c r="JYB14" s="687"/>
      <c r="JYC14" s="687"/>
      <c r="JYD14" s="687"/>
      <c r="JYE14" s="687"/>
      <c r="JYF14" s="687"/>
      <c r="JYG14" s="687"/>
      <c r="JYH14" s="687"/>
      <c r="JYI14" s="687"/>
      <c r="JYJ14" s="687"/>
      <c r="JYK14" s="687"/>
      <c r="JYL14" s="687"/>
      <c r="JYM14" s="687"/>
      <c r="JYN14" s="687"/>
      <c r="JYO14" s="687"/>
      <c r="JYP14" s="687"/>
      <c r="JYQ14" s="687"/>
      <c r="JYR14" s="687"/>
      <c r="JYS14" s="687"/>
      <c r="JYT14" s="687"/>
      <c r="JYU14" s="687"/>
      <c r="JYV14" s="687"/>
      <c r="JYW14" s="687"/>
      <c r="JYX14" s="687"/>
      <c r="JYY14" s="687"/>
      <c r="JYZ14" s="687"/>
      <c r="JZA14" s="687"/>
      <c r="JZB14" s="687"/>
      <c r="JZC14" s="687"/>
      <c r="JZD14" s="687"/>
      <c r="JZE14" s="687"/>
      <c r="JZF14" s="687"/>
      <c r="JZG14" s="687"/>
      <c r="JZH14" s="687"/>
      <c r="JZI14" s="687"/>
      <c r="JZJ14" s="687"/>
      <c r="JZK14" s="687"/>
      <c r="JZL14" s="687"/>
      <c r="JZM14" s="687"/>
      <c r="JZN14" s="687"/>
      <c r="JZO14" s="687"/>
      <c r="JZP14" s="687"/>
      <c r="JZQ14" s="687"/>
      <c r="JZR14" s="687"/>
      <c r="JZS14" s="687"/>
      <c r="JZT14" s="687"/>
      <c r="JZU14" s="687"/>
      <c r="JZV14" s="687"/>
      <c r="JZW14" s="687"/>
      <c r="JZX14" s="687"/>
      <c r="JZY14" s="687"/>
      <c r="JZZ14" s="687"/>
      <c r="KAA14" s="687"/>
      <c r="KAB14" s="687"/>
      <c r="KAC14" s="687"/>
      <c r="KAD14" s="687"/>
      <c r="KAE14" s="687"/>
      <c r="KAF14" s="687"/>
      <c r="KAG14" s="687"/>
      <c r="KAH14" s="687"/>
      <c r="KAI14" s="687"/>
      <c r="KAJ14" s="687"/>
      <c r="KAK14" s="687"/>
      <c r="KAL14" s="687"/>
      <c r="KAM14" s="687"/>
      <c r="KAN14" s="687"/>
      <c r="KAO14" s="687"/>
      <c r="KAP14" s="687"/>
      <c r="KAQ14" s="687"/>
      <c r="KAR14" s="687"/>
      <c r="KAS14" s="687"/>
      <c r="KAT14" s="687"/>
      <c r="KAU14" s="687"/>
      <c r="KAV14" s="687"/>
      <c r="KAW14" s="687"/>
      <c r="KAX14" s="687"/>
      <c r="KAY14" s="687"/>
      <c r="KAZ14" s="687"/>
      <c r="KBA14" s="687"/>
      <c r="KBB14" s="687"/>
      <c r="KBC14" s="687"/>
      <c r="KBD14" s="687"/>
      <c r="KBE14" s="687"/>
      <c r="KBF14" s="687"/>
      <c r="KBG14" s="687"/>
      <c r="KBH14" s="687"/>
      <c r="KBI14" s="687"/>
      <c r="KBJ14" s="687"/>
      <c r="KBK14" s="687"/>
      <c r="KBL14" s="687"/>
      <c r="KBM14" s="687"/>
      <c r="KBN14" s="687"/>
      <c r="KBO14" s="687"/>
      <c r="KBP14" s="687"/>
      <c r="KBQ14" s="687"/>
      <c r="KBR14" s="687"/>
      <c r="KBS14" s="687"/>
      <c r="KBT14" s="687"/>
      <c r="KBU14" s="687"/>
      <c r="KBV14" s="687"/>
      <c r="KBW14" s="687"/>
      <c r="KBX14" s="687"/>
      <c r="KBY14" s="687"/>
      <c r="KBZ14" s="687"/>
      <c r="KCA14" s="687"/>
      <c r="KCB14" s="687"/>
      <c r="KCC14" s="687"/>
      <c r="KCD14" s="687"/>
      <c r="KCE14" s="687"/>
      <c r="KCF14" s="687"/>
      <c r="KCG14" s="687"/>
      <c r="KCH14" s="687"/>
      <c r="KCI14" s="687"/>
      <c r="KCJ14" s="687"/>
      <c r="KCK14" s="687"/>
      <c r="KCL14" s="687"/>
      <c r="KCM14" s="687"/>
      <c r="KCN14" s="687"/>
      <c r="KCO14" s="687"/>
      <c r="KCP14" s="687"/>
      <c r="KCQ14" s="687"/>
      <c r="KCR14" s="687"/>
      <c r="KCS14" s="687"/>
      <c r="KCT14" s="687"/>
      <c r="KCU14" s="687"/>
      <c r="KCV14" s="687"/>
      <c r="KCW14" s="687"/>
      <c r="KCX14" s="687"/>
      <c r="KCY14" s="687"/>
      <c r="KCZ14" s="687"/>
      <c r="KDA14" s="687"/>
      <c r="KDB14" s="687"/>
      <c r="KDC14" s="687"/>
      <c r="KDD14" s="687"/>
      <c r="KDE14" s="687"/>
      <c r="KDF14" s="687"/>
      <c r="KDG14" s="687"/>
      <c r="KDH14" s="687"/>
      <c r="KDI14" s="687"/>
      <c r="KDJ14" s="687"/>
      <c r="KDK14" s="687"/>
      <c r="KDL14" s="687"/>
      <c r="KDM14" s="687"/>
      <c r="KDN14" s="687"/>
      <c r="KDO14" s="687"/>
      <c r="KDP14" s="687"/>
      <c r="KDQ14" s="687"/>
      <c r="KDR14" s="687"/>
      <c r="KDS14" s="687"/>
      <c r="KDT14" s="687"/>
      <c r="KDU14" s="687"/>
      <c r="KDV14" s="687"/>
      <c r="KDW14" s="687"/>
      <c r="KDX14" s="687"/>
      <c r="KDY14" s="687"/>
      <c r="KDZ14" s="687"/>
      <c r="KEA14" s="687"/>
      <c r="KEB14" s="687"/>
      <c r="KEC14" s="687"/>
      <c r="KED14" s="687"/>
      <c r="KEE14" s="687"/>
      <c r="KEF14" s="687"/>
      <c r="KEG14" s="687"/>
      <c r="KEH14" s="687"/>
      <c r="KEI14" s="687"/>
      <c r="KEJ14" s="687"/>
      <c r="KEK14" s="687"/>
      <c r="KEL14" s="687"/>
      <c r="KEM14" s="687"/>
      <c r="KEN14" s="687"/>
      <c r="KEO14" s="687"/>
      <c r="KEP14" s="687"/>
      <c r="KEQ14" s="687"/>
      <c r="KER14" s="687"/>
      <c r="KES14" s="687"/>
      <c r="KET14" s="687"/>
      <c r="KEU14" s="687"/>
      <c r="KEV14" s="687"/>
      <c r="KEW14" s="687"/>
      <c r="KEX14" s="687"/>
      <c r="KEY14" s="687"/>
      <c r="KEZ14" s="687"/>
      <c r="KFA14" s="687"/>
      <c r="KFB14" s="687"/>
      <c r="KFC14" s="687"/>
      <c r="KFD14" s="687"/>
      <c r="KFE14" s="687"/>
      <c r="KFF14" s="687"/>
      <c r="KFG14" s="687"/>
      <c r="KFH14" s="687"/>
      <c r="KFI14" s="687"/>
      <c r="KFJ14" s="687"/>
      <c r="KFK14" s="687"/>
      <c r="KFL14" s="687"/>
      <c r="KFM14" s="687"/>
      <c r="KFN14" s="687"/>
      <c r="KFO14" s="687"/>
      <c r="KFP14" s="687"/>
      <c r="KFQ14" s="687"/>
      <c r="KFR14" s="687"/>
      <c r="KFS14" s="687"/>
      <c r="KFT14" s="687"/>
      <c r="KFU14" s="687"/>
      <c r="KFV14" s="687"/>
      <c r="KFW14" s="687"/>
      <c r="KFX14" s="687"/>
      <c r="KFY14" s="687"/>
      <c r="KFZ14" s="687"/>
      <c r="KGA14" s="687"/>
      <c r="KGB14" s="687"/>
      <c r="KGC14" s="687"/>
      <c r="KGD14" s="687"/>
      <c r="KGE14" s="687"/>
      <c r="KGF14" s="687"/>
      <c r="KGG14" s="687"/>
      <c r="KGH14" s="687"/>
      <c r="KGI14" s="687"/>
      <c r="KGJ14" s="687"/>
      <c r="KGK14" s="687"/>
      <c r="KGL14" s="687"/>
      <c r="KGM14" s="687"/>
      <c r="KGN14" s="687"/>
      <c r="KGO14" s="687"/>
      <c r="KGP14" s="687"/>
      <c r="KGQ14" s="687"/>
      <c r="KGR14" s="687"/>
      <c r="KGS14" s="687"/>
      <c r="KGT14" s="687"/>
      <c r="KGU14" s="687"/>
      <c r="KGV14" s="687"/>
      <c r="KGW14" s="687"/>
      <c r="KGX14" s="687"/>
      <c r="KGY14" s="687"/>
      <c r="KGZ14" s="687"/>
      <c r="KHA14" s="687"/>
      <c r="KHB14" s="687"/>
      <c r="KHC14" s="687"/>
      <c r="KHD14" s="687"/>
      <c r="KHE14" s="687"/>
      <c r="KHF14" s="687"/>
      <c r="KHG14" s="687"/>
      <c r="KHH14" s="687"/>
      <c r="KHI14" s="687"/>
      <c r="KHJ14" s="687"/>
      <c r="KHK14" s="687"/>
      <c r="KHL14" s="687"/>
      <c r="KHM14" s="687"/>
      <c r="KHN14" s="687"/>
      <c r="KHO14" s="687"/>
      <c r="KHP14" s="687"/>
      <c r="KHQ14" s="687"/>
      <c r="KHR14" s="687"/>
      <c r="KHS14" s="687"/>
      <c r="KHT14" s="687"/>
      <c r="KHU14" s="687"/>
      <c r="KHV14" s="687"/>
      <c r="KHW14" s="687"/>
      <c r="KHX14" s="687"/>
      <c r="KHY14" s="687"/>
      <c r="KHZ14" s="687"/>
      <c r="KIA14" s="687"/>
      <c r="KIB14" s="687"/>
      <c r="KIC14" s="687"/>
      <c r="KID14" s="687"/>
      <c r="KIE14" s="687"/>
      <c r="KIF14" s="687"/>
      <c r="KIG14" s="687"/>
      <c r="KIH14" s="687"/>
      <c r="KII14" s="687"/>
      <c r="KIJ14" s="687"/>
      <c r="KIK14" s="687"/>
      <c r="KIL14" s="687"/>
      <c r="KIM14" s="687"/>
      <c r="KIN14" s="687"/>
      <c r="KIO14" s="687"/>
      <c r="KIP14" s="687"/>
      <c r="KIQ14" s="687"/>
      <c r="KIR14" s="687"/>
      <c r="KIS14" s="687"/>
      <c r="KIT14" s="687"/>
      <c r="KIU14" s="687"/>
      <c r="KIV14" s="687"/>
      <c r="KIW14" s="687"/>
      <c r="KIX14" s="687"/>
      <c r="KIY14" s="687"/>
      <c r="KIZ14" s="687"/>
      <c r="KJA14" s="687"/>
      <c r="KJB14" s="687"/>
      <c r="KJC14" s="687"/>
      <c r="KJD14" s="687"/>
      <c r="KJE14" s="687"/>
      <c r="KJF14" s="687"/>
      <c r="KJG14" s="687"/>
      <c r="KJH14" s="687"/>
      <c r="KJI14" s="687"/>
      <c r="KJJ14" s="687"/>
      <c r="KJK14" s="687"/>
      <c r="KJL14" s="687"/>
      <c r="KJM14" s="687"/>
      <c r="KJN14" s="687"/>
      <c r="KJO14" s="687"/>
      <c r="KJP14" s="687"/>
      <c r="KJQ14" s="687"/>
      <c r="KJR14" s="687"/>
      <c r="KJS14" s="687"/>
      <c r="KJT14" s="687"/>
      <c r="KJU14" s="687"/>
      <c r="KJV14" s="687"/>
      <c r="KJW14" s="687"/>
      <c r="KJX14" s="687"/>
      <c r="KJY14" s="687"/>
      <c r="KJZ14" s="687"/>
      <c r="KKA14" s="687"/>
      <c r="KKB14" s="687"/>
      <c r="KKC14" s="687"/>
      <c r="KKD14" s="687"/>
      <c r="KKE14" s="687"/>
      <c r="KKF14" s="687"/>
      <c r="KKG14" s="687"/>
      <c r="KKH14" s="687"/>
      <c r="KKI14" s="687"/>
      <c r="KKJ14" s="687"/>
      <c r="KKK14" s="687"/>
      <c r="KKL14" s="687"/>
      <c r="KKM14" s="687"/>
      <c r="KKN14" s="687"/>
      <c r="KKO14" s="687"/>
      <c r="KKP14" s="687"/>
      <c r="KKQ14" s="687"/>
      <c r="KKR14" s="687"/>
      <c r="KKS14" s="687"/>
      <c r="KKT14" s="687"/>
      <c r="KKU14" s="687"/>
      <c r="KKV14" s="687"/>
      <c r="KKW14" s="687"/>
      <c r="KKX14" s="687"/>
      <c r="KKY14" s="687"/>
      <c r="KKZ14" s="687"/>
      <c r="KLA14" s="687"/>
      <c r="KLB14" s="687"/>
      <c r="KLC14" s="687"/>
      <c r="KLD14" s="687"/>
      <c r="KLE14" s="687"/>
      <c r="KLF14" s="687"/>
      <c r="KLG14" s="687"/>
      <c r="KLH14" s="687"/>
      <c r="KLI14" s="687"/>
      <c r="KLJ14" s="687"/>
      <c r="KLK14" s="687"/>
      <c r="KLL14" s="687"/>
      <c r="KLM14" s="687"/>
      <c r="KLN14" s="687"/>
      <c r="KLO14" s="687"/>
      <c r="KLP14" s="687"/>
      <c r="KLQ14" s="687"/>
      <c r="KLR14" s="687"/>
      <c r="KLS14" s="687"/>
      <c r="KLT14" s="687"/>
      <c r="KLU14" s="687"/>
      <c r="KLV14" s="687"/>
      <c r="KLW14" s="687"/>
      <c r="KLX14" s="687"/>
      <c r="KLY14" s="687"/>
      <c r="KLZ14" s="687"/>
      <c r="KMA14" s="687"/>
      <c r="KMB14" s="687"/>
      <c r="KMC14" s="687"/>
      <c r="KMD14" s="687"/>
      <c r="KME14" s="687"/>
      <c r="KMF14" s="687"/>
      <c r="KMG14" s="687"/>
      <c r="KMH14" s="687"/>
      <c r="KMI14" s="687"/>
      <c r="KMJ14" s="687"/>
      <c r="KMK14" s="687"/>
      <c r="KML14" s="687"/>
      <c r="KMM14" s="687"/>
      <c r="KMN14" s="687"/>
      <c r="KMO14" s="687"/>
      <c r="KMP14" s="687"/>
      <c r="KMQ14" s="687"/>
      <c r="KMR14" s="687"/>
      <c r="KMS14" s="687"/>
      <c r="KMT14" s="687"/>
      <c r="KMU14" s="687"/>
      <c r="KMV14" s="687"/>
      <c r="KMW14" s="687"/>
      <c r="KMX14" s="687"/>
      <c r="KMY14" s="687"/>
      <c r="KMZ14" s="687"/>
      <c r="KNA14" s="687"/>
      <c r="KNB14" s="687"/>
      <c r="KNC14" s="687"/>
      <c r="KND14" s="687"/>
      <c r="KNE14" s="687"/>
      <c r="KNF14" s="687"/>
      <c r="KNG14" s="687"/>
      <c r="KNH14" s="687"/>
      <c r="KNI14" s="687"/>
      <c r="KNJ14" s="687"/>
      <c r="KNK14" s="687"/>
      <c r="KNL14" s="687"/>
      <c r="KNM14" s="687"/>
      <c r="KNN14" s="687"/>
      <c r="KNO14" s="687"/>
      <c r="KNP14" s="687"/>
      <c r="KNQ14" s="687"/>
      <c r="KNR14" s="687"/>
      <c r="KNS14" s="687"/>
      <c r="KNT14" s="687"/>
      <c r="KNU14" s="687"/>
      <c r="KNV14" s="687"/>
      <c r="KNW14" s="687"/>
      <c r="KNX14" s="687"/>
      <c r="KNY14" s="687"/>
      <c r="KNZ14" s="687"/>
      <c r="KOA14" s="687"/>
      <c r="KOB14" s="687"/>
      <c r="KOC14" s="687"/>
      <c r="KOD14" s="687"/>
      <c r="KOE14" s="687"/>
      <c r="KOF14" s="687"/>
      <c r="KOG14" s="687"/>
      <c r="KOH14" s="687"/>
      <c r="KOI14" s="687"/>
      <c r="KOJ14" s="687"/>
      <c r="KOK14" s="687"/>
      <c r="KOL14" s="687"/>
      <c r="KOM14" s="687"/>
      <c r="KON14" s="687"/>
      <c r="KOO14" s="687"/>
      <c r="KOP14" s="687"/>
      <c r="KOQ14" s="687"/>
      <c r="KOR14" s="687"/>
      <c r="KOS14" s="687"/>
      <c r="KOT14" s="687"/>
      <c r="KOU14" s="687"/>
      <c r="KOV14" s="687"/>
      <c r="KOW14" s="687"/>
      <c r="KOX14" s="687"/>
      <c r="KOY14" s="687"/>
      <c r="KOZ14" s="687"/>
      <c r="KPA14" s="687"/>
      <c r="KPB14" s="687"/>
      <c r="KPC14" s="687"/>
      <c r="KPD14" s="687"/>
      <c r="KPE14" s="687"/>
      <c r="KPF14" s="687"/>
      <c r="KPG14" s="687"/>
      <c r="KPH14" s="687"/>
      <c r="KPI14" s="687"/>
      <c r="KPJ14" s="687"/>
      <c r="KPK14" s="687"/>
      <c r="KPL14" s="687"/>
      <c r="KPM14" s="687"/>
      <c r="KPN14" s="687"/>
      <c r="KPO14" s="687"/>
      <c r="KPP14" s="687"/>
      <c r="KPQ14" s="687"/>
      <c r="KPR14" s="687"/>
      <c r="KPS14" s="687"/>
      <c r="KPT14" s="687"/>
      <c r="KPU14" s="687"/>
      <c r="KPV14" s="687"/>
      <c r="KPW14" s="687"/>
      <c r="KPX14" s="687"/>
      <c r="KPY14" s="687"/>
      <c r="KPZ14" s="687"/>
      <c r="KQA14" s="687"/>
      <c r="KQB14" s="687"/>
      <c r="KQC14" s="687"/>
      <c r="KQD14" s="687"/>
      <c r="KQE14" s="687"/>
      <c r="KQF14" s="687"/>
      <c r="KQG14" s="687"/>
      <c r="KQH14" s="687"/>
      <c r="KQI14" s="687"/>
      <c r="KQJ14" s="687"/>
      <c r="KQK14" s="687"/>
      <c r="KQL14" s="687"/>
      <c r="KQM14" s="687"/>
      <c r="KQN14" s="687"/>
      <c r="KQO14" s="687"/>
      <c r="KQP14" s="687"/>
      <c r="KQQ14" s="687"/>
      <c r="KQR14" s="687"/>
      <c r="KQS14" s="687"/>
      <c r="KQT14" s="687"/>
      <c r="KQU14" s="687"/>
      <c r="KQV14" s="687"/>
      <c r="KQW14" s="687"/>
      <c r="KQX14" s="687"/>
      <c r="KQY14" s="687"/>
      <c r="KQZ14" s="687"/>
      <c r="KRA14" s="687"/>
      <c r="KRB14" s="687"/>
      <c r="KRC14" s="687"/>
      <c r="KRD14" s="687"/>
      <c r="KRE14" s="687"/>
      <c r="KRF14" s="687"/>
      <c r="KRG14" s="687"/>
      <c r="KRH14" s="687"/>
      <c r="KRI14" s="687"/>
      <c r="KRJ14" s="687"/>
      <c r="KRK14" s="687"/>
      <c r="KRL14" s="687"/>
      <c r="KRM14" s="687"/>
      <c r="KRN14" s="687"/>
      <c r="KRO14" s="687"/>
      <c r="KRP14" s="687"/>
      <c r="KRQ14" s="687"/>
      <c r="KRR14" s="687"/>
      <c r="KRS14" s="687"/>
      <c r="KRT14" s="687"/>
      <c r="KRU14" s="687"/>
      <c r="KRV14" s="687"/>
      <c r="KRW14" s="687"/>
      <c r="KRX14" s="687"/>
      <c r="KRY14" s="687"/>
      <c r="KRZ14" s="687"/>
      <c r="KSA14" s="687"/>
      <c r="KSB14" s="687"/>
      <c r="KSC14" s="687"/>
      <c r="KSD14" s="687"/>
      <c r="KSE14" s="687"/>
      <c r="KSF14" s="687"/>
      <c r="KSG14" s="687"/>
      <c r="KSH14" s="687"/>
      <c r="KSI14" s="687"/>
      <c r="KSJ14" s="687"/>
      <c r="KSK14" s="687"/>
      <c r="KSL14" s="687"/>
      <c r="KSM14" s="687"/>
      <c r="KSN14" s="687"/>
      <c r="KSO14" s="687"/>
      <c r="KSP14" s="687"/>
      <c r="KSQ14" s="687"/>
      <c r="KSR14" s="687"/>
      <c r="KSS14" s="687"/>
      <c r="KST14" s="687"/>
      <c r="KSU14" s="687"/>
      <c r="KSV14" s="687"/>
      <c r="KSW14" s="687"/>
      <c r="KSX14" s="687"/>
      <c r="KSY14" s="687"/>
      <c r="KSZ14" s="687"/>
      <c r="KTA14" s="687"/>
      <c r="KTB14" s="687"/>
      <c r="KTC14" s="687"/>
      <c r="KTD14" s="687"/>
      <c r="KTE14" s="687"/>
      <c r="KTF14" s="687"/>
      <c r="KTG14" s="687"/>
      <c r="KTH14" s="687"/>
      <c r="KTI14" s="687"/>
      <c r="KTJ14" s="687"/>
      <c r="KTK14" s="687"/>
      <c r="KTL14" s="687"/>
      <c r="KTM14" s="687"/>
      <c r="KTN14" s="687"/>
      <c r="KTO14" s="687"/>
      <c r="KTP14" s="687"/>
      <c r="KTQ14" s="687"/>
      <c r="KTR14" s="687"/>
      <c r="KTS14" s="687"/>
      <c r="KTT14" s="687"/>
      <c r="KTU14" s="687"/>
      <c r="KTV14" s="687"/>
      <c r="KTW14" s="687"/>
      <c r="KTX14" s="687"/>
      <c r="KTY14" s="687"/>
      <c r="KTZ14" s="687"/>
      <c r="KUA14" s="687"/>
      <c r="KUB14" s="687"/>
      <c r="KUC14" s="687"/>
      <c r="KUD14" s="687"/>
      <c r="KUE14" s="687"/>
      <c r="KUF14" s="687"/>
      <c r="KUG14" s="687"/>
      <c r="KUH14" s="687"/>
      <c r="KUI14" s="687"/>
      <c r="KUJ14" s="687"/>
      <c r="KUK14" s="687"/>
      <c r="KUL14" s="687"/>
      <c r="KUM14" s="687"/>
      <c r="KUN14" s="687"/>
      <c r="KUO14" s="687"/>
      <c r="KUP14" s="687"/>
      <c r="KUQ14" s="687"/>
      <c r="KUR14" s="687"/>
      <c r="KUS14" s="687"/>
      <c r="KUT14" s="687"/>
      <c r="KUU14" s="687"/>
      <c r="KUV14" s="687"/>
      <c r="KUW14" s="687"/>
      <c r="KUX14" s="687"/>
      <c r="KUY14" s="687"/>
      <c r="KUZ14" s="687"/>
      <c r="KVA14" s="687"/>
      <c r="KVB14" s="687"/>
      <c r="KVC14" s="687"/>
      <c r="KVD14" s="687"/>
      <c r="KVE14" s="687"/>
      <c r="KVF14" s="687"/>
      <c r="KVG14" s="687"/>
      <c r="KVH14" s="687"/>
      <c r="KVI14" s="687"/>
      <c r="KVJ14" s="687"/>
      <c r="KVK14" s="687"/>
      <c r="KVL14" s="687"/>
      <c r="KVM14" s="687"/>
      <c r="KVN14" s="687"/>
      <c r="KVO14" s="687"/>
      <c r="KVP14" s="687"/>
      <c r="KVQ14" s="687"/>
      <c r="KVR14" s="687"/>
      <c r="KVS14" s="687"/>
      <c r="KVT14" s="687"/>
      <c r="KVU14" s="687"/>
      <c r="KVV14" s="687"/>
      <c r="KVW14" s="687"/>
      <c r="KVX14" s="687"/>
      <c r="KVY14" s="687"/>
      <c r="KVZ14" s="687"/>
      <c r="KWA14" s="687"/>
      <c r="KWB14" s="687"/>
      <c r="KWC14" s="687"/>
      <c r="KWD14" s="687"/>
      <c r="KWE14" s="687"/>
      <c r="KWF14" s="687"/>
      <c r="KWG14" s="687"/>
      <c r="KWH14" s="687"/>
      <c r="KWI14" s="687"/>
      <c r="KWJ14" s="687"/>
      <c r="KWK14" s="687"/>
      <c r="KWL14" s="687"/>
      <c r="KWM14" s="687"/>
      <c r="KWN14" s="687"/>
      <c r="KWO14" s="687"/>
      <c r="KWP14" s="687"/>
      <c r="KWQ14" s="687"/>
      <c r="KWR14" s="687"/>
      <c r="KWS14" s="687"/>
      <c r="KWT14" s="687"/>
      <c r="KWU14" s="687"/>
      <c r="KWV14" s="687"/>
      <c r="KWW14" s="687"/>
      <c r="KWX14" s="687"/>
      <c r="KWY14" s="687"/>
      <c r="KWZ14" s="687"/>
      <c r="KXA14" s="687"/>
      <c r="KXB14" s="687"/>
      <c r="KXC14" s="687"/>
      <c r="KXD14" s="687"/>
      <c r="KXE14" s="687"/>
      <c r="KXF14" s="687"/>
      <c r="KXG14" s="687"/>
      <c r="KXH14" s="687"/>
      <c r="KXI14" s="687"/>
      <c r="KXJ14" s="687"/>
      <c r="KXK14" s="687"/>
      <c r="KXL14" s="687"/>
      <c r="KXM14" s="687"/>
      <c r="KXN14" s="687"/>
      <c r="KXO14" s="687"/>
      <c r="KXP14" s="687"/>
      <c r="KXQ14" s="687"/>
      <c r="KXR14" s="687"/>
      <c r="KXS14" s="687"/>
      <c r="KXT14" s="687"/>
      <c r="KXU14" s="687"/>
      <c r="KXV14" s="687"/>
      <c r="KXW14" s="687"/>
      <c r="KXX14" s="687"/>
      <c r="KXY14" s="687"/>
      <c r="KXZ14" s="687"/>
      <c r="KYA14" s="687"/>
      <c r="KYB14" s="687"/>
      <c r="KYC14" s="687"/>
      <c r="KYD14" s="687"/>
      <c r="KYE14" s="687"/>
      <c r="KYF14" s="687"/>
      <c r="KYG14" s="687"/>
      <c r="KYH14" s="687"/>
      <c r="KYI14" s="687"/>
      <c r="KYJ14" s="687"/>
      <c r="KYK14" s="687"/>
      <c r="KYL14" s="687"/>
      <c r="KYM14" s="687"/>
      <c r="KYN14" s="687"/>
      <c r="KYO14" s="687"/>
      <c r="KYP14" s="687"/>
      <c r="KYQ14" s="687"/>
      <c r="KYR14" s="687"/>
      <c r="KYS14" s="687"/>
      <c r="KYT14" s="687"/>
      <c r="KYU14" s="687"/>
      <c r="KYV14" s="687"/>
      <c r="KYW14" s="687"/>
      <c r="KYX14" s="687"/>
      <c r="KYY14" s="687"/>
      <c r="KYZ14" s="687"/>
      <c r="KZA14" s="687"/>
      <c r="KZB14" s="687"/>
      <c r="KZC14" s="687"/>
      <c r="KZD14" s="687"/>
      <c r="KZE14" s="687"/>
      <c r="KZF14" s="687"/>
      <c r="KZG14" s="687"/>
      <c r="KZH14" s="687"/>
      <c r="KZI14" s="687"/>
      <c r="KZJ14" s="687"/>
      <c r="KZK14" s="687"/>
      <c r="KZL14" s="687"/>
      <c r="KZM14" s="687"/>
      <c r="KZN14" s="687"/>
      <c r="KZO14" s="687"/>
      <c r="KZP14" s="687"/>
      <c r="KZQ14" s="687"/>
      <c r="KZR14" s="687"/>
      <c r="KZS14" s="687"/>
      <c r="KZT14" s="687"/>
      <c r="KZU14" s="687"/>
      <c r="KZV14" s="687"/>
      <c r="KZW14" s="687"/>
      <c r="KZX14" s="687"/>
      <c r="KZY14" s="687"/>
      <c r="KZZ14" s="687"/>
      <c r="LAA14" s="687"/>
      <c r="LAB14" s="687"/>
      <c r="LAC14" s="687"/>
      <c r="LAD14" s="687"/>
      <c r="LAE14" s="687"/>
      <c r="LAF14" s="687"/>
      <c r="LAG14" s="687"/>
      <c r="LAH14" s="687"/>
      <c r="LAI14" s="687"/>
      <c r="LAJ14" s="687"/>
      <c r="LAK14" s="687"/>
      <c r="LAL14" s="687"/>
      <c r="LAM14" s="687"/>
      <c r="LAN14" s="687"/>
      <c r="LAO14" s="687"/>
      <c r="LAP14" s="687"/>
      <c r="LAQ14" s="687"/>
      <c r="LAR14" s="687"/>
      <c r="LAS14" s="687"/>
      <c r="LAT14" s="687"/>
      <c r="LAU14" s="687"/>
      <c r="LAV14" s="687"/>
      <c r="LAW14" s="687"/>
      <c r="LAX14" s="687"/>
      <c r="LAY14" s="687"/>
      <c r="LAZ14" s="687"/>
      <c r="LBA14" s="687"/>
      <c r="LBB14" s="687"/>
      <c r="LBC14" s="687"/>
      <c r="LBD14" s="687"/>
      <c r="LBE14" s="687"/>
      <c r="LBF14" s="687"/>
      <c r="LBG14" s="687"/>
      <c r="LBH14" s="687"/>
      <c r="LBI14" s="687"/>
      <c r="LBJ14" s="687"/>
      <c r="LBK14" s="687"/>
      <c r="LBL14" s="687"/>
      <c r="LBM14" s="687"/>
      <c r="LBN14" s="687"/>
      <c r="LBO14" s="687"/>
      <c r="LBP14" s="687"/>
      <c r="LBQ14" s="687"/>
      <c r="LBR14" s="687"/>
      <c r="LBS14" s="687"/>
      <c r="LBT14" s="687"/>
      <c r="LBU14" s="687"/>
      <c r="LBV14" s="687"/>
      <c r="LBW14" s="687"/>
      <c r="LBX14" s="687"/>
      <c r="LBY14" s="687"/>
      <c r="LBZ14" s="687"/>
      <c r="LCA14" s="687"/>
      <c r="LCB14" s="687"/>
      <c r="LCC14" s="687"/>
      <c r="LCD14" s="687"/>
      <c r="LCE14" s="687"/>
      <c r="LCF14" s="687"/>
      <c r="LCG14" s="687"/>
      <c r="LCH14" s="687"/>
      <c r="LCI14" s="687"/>
      <c r="LCJ14" s="687"/>
      <c r="LCK14" s="687"/>
      <c r="LCL14" s="687"/>
      <c r="LCM14" s="687"/>
      <c r="LCN14" s="687"/>
      <c r="LCO14" s="687"/>
      <c r="LCP14" s="687"/>
      <c r="LCQ14" s="687"/>
      <c r="LCR14" s="687"/>
      <c r="LCS14" s="687"/>
      <c r="LCT14" s="687"/>
      <c r="LCU14" s="687"/>
      <c r="LCV14" s="687"/>
      <c r="LCW14" s="687"/>
      <c r="LCX14" s="687"/>
      <c r="LCY14" s="687"/>
      <c r="LCZ14" s="687"/>
      <c r="LDA14" s="687"/>
      <c r="LDB14" s="687"/>
      <c r="LDC14" s="687"/>
      <c r="LDD14" s="687"/>
      <c r="LDE14" s="687"/>
      <c r="LDF14" s="687"/>
      <c r="LDG14" s="687"/>
      <c r="LDH14" s="687"/>
      <c r="LDI14" s="687"/>
      <c r="LDJ14" s="687"/>
      <c r="LDK14" s="687"/>
      <c r="LDL14" s="687"/>
      <c r="LDM14" s="687"/>
      <c r="LDN14" s="687"/>
      <c r="LDO14" s="687"/>
      <c r="LDP14" s="687"/>
      <c r="LDQ14" s="687"/>
      <c r="LDR14" s="687"/>
      <c r="LDS14" s="687"/>
      <c r="LDT14" s="687"/>
      <c r="LDU14" s="687"/>
      <c r="LDV14" s="687"/>
      <c r="LDW14" s="687"/>
      <c r="LDX14" s="687"/>
      <c r="LDY14" s="687"/>
      <c r="LDZ14" s="687"/>
      <c r="LEA14" s="687"/>
      <c r="LEB14" s="687"/>
      <c r="LEC14" s="687"/>
      <c r="LED14" s="687"/>
      <c r="LEE14" s="687"/>
      <c r="LEF14" s="687"/>
      <c r="LEG14" s="687"/>
      <c r="LEH14" s="687"/>
      <c r="LEI14" s="687"/>
      <c r="LEJ14" s="687"/>
      <c r="LEK14" s="687"/>
      <c r="LEL14" s="687"/>
      <c r="LEM14" s="687"/>
      <c r="LEN14" s="687"/>
      <c r="LEO14" s="687"/>
      <c r="LEP14" s="687"/>
      <c r="LEQ14" s="687"/>
      <c r="LER14" s="687"/>
      <c r="LES14" s="687"/>
      <c r="LET14" s="687"/>
      <c r="LEU14" s="687"/>
      <c r="LEV14" s="687"/>
      <c r="LEW14" s="687"/>
      <c r="LEX14" s="687"/>
      <c r="LEY14" s="687"/>
      <c r="LEZ14" s="687"/>
      <c r="LFA14" s="687"/>
      <c r="LFB14" s="687"/>
      <c r="LFC14" s="687"/>
      <c r="LFD14" s="687"/>
      <c r="LFE14" s="687"/>
      <c r="LFF14" s="687"/>
      <c r="LFG14" s="687"/>
      <c r="LFH14" s="687"/>
      <c r="LFI14" s="687"/>
      <c r="LFJ14" s="687"/>
      <c r="LFK14" s="687"/>
      <c r="LFL14" s="687"/>
      <c r="LFM14" s="687"/>
      <c r="LFN14" s="687"/>
      <c r="LFO14" s="687"/>
      <c r="LFP14" s="687"/>
      <c r="LFQ14" s="687"/>
      <c r="LFR14" s="687"/>
      <c r="LFS14" s="687"/>
      <c r="LFT14" s="687"/>
      <c r="LFU14" s="687"/>
      <c r="LFV14" s="687"/>
      <c r="LFW14" s="687"/>
      <c r="LFX14" s="687"/>
      <c r="LFY14" s="687"/>
      <c r="LFZ14" s="687"/>
      <c r="LGA14" s="687"/>
      <c r="LGB14" s="687"/>
      <c r="LGC14" s="687"/>
      <c r="LGD14" s="687"/>
      <c r="LGE14" s="687"/>
      <c r="LGF14" s="687"/>
      <c r="LGG14" s="687"/>
      <c r="LGH14" s="687"/>
      <c r="LGI14" s="687"/>
      <c r="LGJ14" s="687"/>
      <c r="LGK14" s="687"/>
      <c r="LGL14" s="687"/>
      <c r="LGM14" s="687"/>
      <c r="LGN14" s="687"/>
      <c r="LGO14" s="687"/>
      <c r="LGP14" s="687"/>
      <c r="LGQ14" s="687"/>
      <c r="LGR14" s="687"/>
      <c r="LGS14" s="687"/>
      <c r="LGT14" s="687"/>
      <c r="LGU14" s="687"/>
      <c r="LGV14" s="687"/>
      <c r="LGW14" s="687"/>
      <c r="LGX14" s="687"/>
      <c r="LGY14" s="687"/>
      <c r="LGZ14" s="687"/>
      <c r="LHA14" s="687"/>
      <c r="LHB14" s="687"/>
      <c r="LHC14" s="687"/>
      <c r="LHD14" s="687"/>
      <c r="LHE14" s="687"/>
      <c r="LHF14" s="687"/>
      <c r="LHG14" s="687"/>
      <c r="LHH14" s="687"/>
      <c r="LHI14" s="687"/>
      <c r="LHJ14" s="687"/>
      <c r="LHK14" s="687"/>
      <c r="LHL14" s="687"/>
      <c r="LHM14" s="687"/>
      <c r="LHN14" s="687"/>
      <c r="LHO14" s="687"/>
      <c r="LHP14" s="687"/>
      <c r="LHQ14" s="687"/>
      <c r="LHR14" s="687"/>
      <c r="LHS14" s="687"/>
      <c r="LHT14" s="687"/>
      <c r="LHU14" s="687"/>
      <c r="LHV14" s="687"/>
      <c r="LHW14" s="687"/>
      <c r="LHX14" s="687"/>
      <c r="LHY14" s="687"/>
      <c r="LHZ14" s="687"/>
      <c r="LIA14" s="687"/>
      <c r="LIB14" s="687"/>
      <c r="LIC14" s="687"/>
      <c r="LID14" s="687"/>
      <c r="LIE14" s="687"/>
      <c r="LIF14" s="687"/>
      <c r="LIG14" s="687"/>
      <c r="LIH14" s="687"/>
      <c r="LII14" s="687"/>
      <c r="LIJ14" s="687"/>
      <c r="LIK14" s="687"/>
      <c r="LIL14" s="687"/>
      <c r="LIM14" s="687"/>
      <c r="LIN14" s="687"/>
      <c r="LIO14" s="687"/>
      <c r="LIP14" s="687"/>
      <c r="LIQ14" s="687"/>
      <c r="LIR14" s="687"/>
      <c r="LIS14" s="687"/>
      <c r="LIT14" s="687"/>
      <c r="LIU14" s="687"/>
      <c r="LIV14" s="687"/>
      <c r="LIW14" s="687"/>
      <c r="LIX14" s="687"/>
      <c r="LIY14" s="687"/>
      <c r="LIZ14" s="687"/>
      <c r="LJA14" s="687"/>
      <c r="LJB14" s="687"/>
      <c r="LJC14" s="687"/>
      <c r="LJD14" s="687"/>
      <c r="LJE14" s="687"/>
      <c r="LJF14" s="687"/>
      <c r="LJG14" s="687"/>
      <c r="LJH14" s="687"/>
      <c r="LJI14" s="687"/>
      <c r="LJJ14" s="687"/>
      <c r="LJK14" s="687"/>
      <c r="LJL14" s="687"/>
      <c r="LJM14" s="687"/>
      <c r="LJN14" s="687"/>
      <c r="LJO14" s="687"/>
      <c r="LJP14" s="687"/>
      <c r="LJQ14" s="687"/>
      <c r="LJR14" s="687"/>
      <c r="LJS14" s="687"/>
      <c r="LJT14" s="687"/>
      <c r="LJU14" s="687"/>
      <c r="LJV14" s="687"/>
      <c r="LJW14" s="687"/>
      <c r="LJX14" s="687"/>
      <c r="LJY14" s="687"/>
      <c r="LJZ14" s="687"/>
      <c r="LKA14" s="687"/>
      <c r="LKB14" s="687"/>
      <c r="LKC14" s="687"/>
      <c r="LKD14" s="687"/>
      <c r="LKE14" s="687"/>
      <c r="LKF14" s="687"/>
      <c r="LKG14" s="687"/>
      <c r="LKH14" s="687"/>
      <c r="LKI14" s="687"/>
      <c r="LKJ14" s="687"/>
      <c r="LKK14" s="687"/>
      <c r="LKL14" s="687"/>
      <c r="LKM14" s="687"/>
      <c r="LKN14" s="687"/>
      <c r="LKO14" s="687"/>
      <c r="LKP14" s="687"/>
      <c r="LKQ14" s="687"/>
      <c r="LKR14" s="687"/>
      <c r="LKS14" s="687"/>
      <c r="LKT14" s="687"/>
      <c r="LKU14" s="687"/>
      <c r="LKV14" s="687"/>
      <c r="LKW14" s="687"/>
      <c r="LKX14" s="687"/>
      <c r="LKY14" s="687"/>
      <c r="LKZ14" s="687"/>
      <c r="LLA14" s="687"/>
      <c r="LLB14" s="687"/>
      <c r="LLC14" s="687"/>
      <c r="LLD14" s="687"/>
      <c r="LLE14" s="687"/>
      <c r="LLF14" s="687"/>
      <c r="LLG14" s="687"/>
      <c r="LLH14" s="687"/>
      <c r="LLI14" s="687"/>
      <c r="LLJ14" s="687"/>
      <c r="LLK14" s="687"/>
      <c r="LLL14" s="687"/>
      <c r="LLM14" s="687"/>
      <c r="LLN14" s="687"/>
      <c r="LLO14" s="687"/>
      <c r="LLP14" s="687"/>
      <c r="LLQ14" s="687"/>
      <c r="LLR14" s="687"/>
      <c r="LLS14" s="687"/>
      <c r="LLT14" s="687"/>
      <c r="LLU14" s="687"/>
      <c r="LLV14" s="687"/>
      <c r="LLW14" s="687"/>
      <c r="LLX14" s="687"/>
      <c r="LLY14" s="687"/>
      <c r="LLZ14" s="687"/>
      <c r="LMA14" s="687"/>
      <c r="LMB14" s="687"/>
      <c r="LMC14" s="687"/>
      <c r="LMD14" s="687"/>
      <c r="LME14" s="687"/>
      <c r="LMF14" s="687"/>
      <c r="LMG14" s="687"/>
      <c r="LMH14" s="687"/>
      <c r="LMI14" s="687"/>
      <c r="LMJ14" s="687"/>
      <c r="LMK14" s="687"/>
      <c r="LML14" s="687"/>
      <c r="LMM14" s="687"/>
      <c r="LMN14" s="687"/>
      <c r="LMO14" s="687"/>
      <c r="LMP14" s="687"/>
      <c r="LMQ14" s="687"/>
      <c r="LMR14" s="687"/>
      <c r="LMS14" s="687"/>
      <c r="LMT14" s="687"/>
      <c r="LMU14" s="687"/>
      <c r="LMV14" s="687"/>
      <c r="LMW14" s="687"/>
      <c r="LMX14" s="687"/>
      <c r="LMY14" s="687"/>
      <c r="LMZ14" s="687"/>
      <c r="LNA14" s="687"/>
      <c r="LNB14" s="687"/>
      <c r="LNC14" s="687"/>
      <c r="LND14" s="687"/>
      <c r="LNE14" s="687"/>
      <c r="LNF14" s="687"/>
      <c r="LNG14" s="687"/>
      <c r="LNH14" s="687"/>
      <c r="LNI14" s="687"/>
      <c r="LNJ14" s="687"/>
      <c r="LNK14" s="687"/>
      <c r="LNL14" s="687"/>
      <c r="LNM14" s="687"/>
      <c r="LNN14" s="687"/>
      <c r="LNO14" s="687"/>
      <c r="LNP14" s="687"/>
      <c r="LNQ14" s="687"/>
      <c r="LNR14" s="687"/>
      <c r="LNS14" s="687"/>
      <c r="LNT14" s="687"/>
      <c r="LNU14" s="687"/>
      <c r="LNV14" s="687"/>
      <c r="LNW14" s="687"/>
      <c r="LNX14" s="687"/>
      <c r="LNY14" s="687"/>
      <c r="LNZ14" s="687"/>
      <c r="LOA14" s="687"/>
      <c r="LOB14" s="687"/>
      <c r="LOC14" s="687"/>
      <c r="LOD14" s="687"/>
      <c r="LOE14" s="687"/>
      <c r="LOF14" s="687"/>
      <c r="LOG14" s="687"/>
      <c r="LOH14" s="687"/>
      <c r="LOI14" s="687"/>
      <c r="LOJ14" s="687"/>
      <c r="LOK14" s="687"/>
      <c r="LOL14" s="687"/>
      <c r="LOM14" s="687"/>
      <c r="LON14" s="687"/>
      <c r="LOO14" s="687"/>
      <c r="LOP14" s="687"/>
      <c r="LOQ14" s="687"/>
      <c r="LOR14" s="687"/>
      <c r="LOS14" s="687"/>
      <c r="LOT14" s="687"/>
      <c r="LOU14" s="687"/>
      <c r="LOV14" s="687"/>
      <c r="LOW14" s="687"/>
      <c r="LOX14" s="687"/>
      <c r="LOY14" s="687"/>
      <c r="LOZ14" s="687"/>
      <c r="LPA14" s="687"/>
      <c r="LPB14" s="687"/>
      <c r="LPC14" s="687"/>
      <c r="LPD14" s="687"/>
      <c r="LPE14" s="687"/>
      <c r="LPF14" s="687"/>
      <c r="LPG14" s="687"/>
      <c r="LPH14" s="687"/>
      <c r="LPI14" s="687"/>
      <c r="LPJ14" s="687"/>
      <c r="LPK14" s="687"/>
      <c r="LPL14" s="687"/>
      <c r="LPM14" s="687"/>
      <c r="LPN14" s="687"/>
      <c r="LPO14" s="687"/>
      <c r="LPP14" s="687"/>
      <c r="LPQ14" s="687"/>
      <c r="LPR14" s="687"/>
      <c r="LPS14" s="687"/>
      <c r="LPT14" s="687"/>
      <c r="LPU14" s="687"/>
      <c r="LPV14" s="687"/>
      <c r="LPW14" s="687"/>
      <c r="LPX14" s="687"/>
      <c r="LPY14" s="687"/>
      <c r="LPZ14" s="687"/>
      <c r="LQA14" s="687"/>
      <c r="LQB14" s="687"/>
      <c r="LQC14" s="687"/>
      <c r="LQD14" s="687"/>
      <c r="LQE14" s="687"/>
      <c r="LQF14" s="687"/>
      <c r="LQG14" s="687"/>
      <c r="LQH14" s="687"/>
      <c r="LQI14" s="687"/>
      <c r="LQJ14" s="687"/>
      <c r="LQK14" s="687"/>
      <c r="LQL14" s="687"/>
      <c r="LQM14" s="687"/>
      <c r="LQN14" s="687"/>
      <c r="LQO14" s="687"/>
      <c r="LQP14" s="687"/>
      <c r="LQQ14" s="687"/>
      <c r="LQR14" s="687"/>
      <c r="LQS14" s="687"/>
      <c r="LQT14" s="687"/>
      <c r="LQU14" s="687"/>
      <c r="LQV14" s="687"/>
      <c r="LQW14" s="687"/>
      <c r="LQX14" s="687"/>
      <c r="LQY14" s="687"/>
      <c r="LQZ14" s="687"/>
      <c r="LRA14" s="687"/>
      <c r="LRB14" s="687"/>
      <c r="LRC14" s="687"/>
      <c r="LRD14" s="687"/>
      <c r="LRE14" s="687"/>
      <c r="LRF14" s="687"/>
      <c r="LRG14" s="687"/>
      <c r="LRH14" s="687"/>
      <c r="LRI14" s="687"/>
      <c r="LRJ14" s="687"/>
      <c r="LRK14" s="687"/>
      <c r="LRL14" s="687"/>
      <c r="LRM14" s="687"/>
      <c r="LRN14" s="687"/>
      <c r="LRO14" s="687"/>
      <c r="LRP14" s="687"/>
      <c r="LRQ14" s="687"/>
      <c r="LRR14" s="687"/>
      <c r="LRS14" s="687"/>
      <c r="LRT14" s="687"/>
      <c r="LRU14" s="687"/>
      <c r="LRV14" s="687"/>
      <c r="LRW14" s="687"/>
      <c r="LRX14" s="687"/>
      <c r="LRY14" s="687"/>
      <c r="LRZ14" s="687"/>
      <c r="LSA14" s="687"/>
      <c r="LSB14" s="687"/>
      <c r="LSC14" s="687"/>
      <c r="LSD14" s="687"/>
      <c r="LSE14" s="687"/>
      <c r="LSF14" s="687"/>
      <c r="LSG14" s="687"/>
      <c r="LSH14" s="687"/>
      <c r="LSI14" s="687"/>
      <c r="LSJ14" s="687"/>
      <c r="LSK14" s="687"/>
      <c r="LSL14" s="687"/>
      <c r="LSM14" s="687"/>
      <c r="LSN14" s="687"/>
      <c r="LSO14" s="687"/>
      <c r="LSP14" s="687"/>
      <c r="LSQ14" s="687"/>
      <c r="LSR14" s="687"/>
      <c r="LSS14" s="687"/>
      <c r="LST14" s="687"/>
      <c r="LSU14" s="687"/>
      <c r="LSV14" s="687"/>
      <c r="LSW14" s="687"/>
      <c r="LSX14" s="687"/>
      <c r="LSY14" s="687"/>
      <c r="LSZ14" s="687"/>
      <c r="LTA14" s="687"/>
      <c r="LTB14" s="687"/>
      <c r="LTC14" s="687"/>
      <c r="LTD14" s="687"/>
      <c r="LTE14" s="687"/>
      <c r="LTF14" s="687"/>
      <c r="LTG14" s="687"/>
      <c r="LTH14" s="687"/>
      <c r="LTI14" s="687"/>
      <c r="LTJ14" s="687"/>
      <c r="LTK14" s="687"/>
      <c r="LTL14" s="687"/>
      <c r="LTM14" s="687"/>
      <c r="LTN14" s="687"/>
      <c r="LTO14" s="687"/>
      <c r="LTP14" s="687"/>
      <c r="LTQ14" s="687"/>
      <c r="LTR14" s="687"/>
      <c r="LTS14" s="687"/>
      <c r="LTT14" s="687"/>
      <c r="LTU14" s="687"/>
      <c r="LTV14" s="687"/>
      <c r="LTW14" s="687"/>
      <c r="LTX14" s="687"/>
      <c r="LTY14" s="687"/>
      <c r="LTZ14" s="687"/>
      <c r="LUA14" s="687"/>
      <c r="LUB14" s="687"/>
      <c r="LUC14" s="687"/>
      <c r="LUD14" s="687"/>
      <c r="LUE14" s="687"/>
      <c r="LUF14" s="687"/>
      <c r="LUG14" s="687"/>
      <c r="LUH14" s="687"/>
      <c r="LUI14" s="687"/>
      <c r="LUJ14" s="687"/>
      <c r="LUK14" s="687"/>
      <c r="LUL14" s="687"/>
      <c r="LUM14" s="687"/>
      <c r="LUN14" s="687"/>
      <c r="LUO14" s="687"/>
      <c r="LUP14" s="687"/>
      <c r="LUQ14" s="687"/>
      <c r="LUR14" s="687"/>
      <c r="LUS14" s="687"/>
      <c r="LUT14" s="687"/>
      <c r="LUU14" s="687"/>
      <c r="LUV14" s="687"/>
      <c r="LUW14" s="687"/>
      <c r="LUX14" s="687"/>
      <c r="LUY14" s="687"/>
      <c r="LUZ14" s="687"/>
      <c r="LVA14" s="687"/>
      <c r="LVB14" s="687"/>
      <c r="LVC14" s="687"/>
      <c r="LVD14" s="687"/>
      <c r="LVE14" s="687"/>
      <c r="LVF14" s="687"/>
      <c r="LVG14" s="687"/>
      <c r="LVH14" s="687"/>
      <c r="LVI14" s="687"/>
      <c r="LVJ14" s="687"/>
      <c r="LVK14" s="687"/>
      <c r="LVL14" s="687"/>
      <c r="LVM14" s="687"/>
      <c r="LVN14" s="687"/>
      <c r="LVO14" s="687"/>
      <c r="LVP14" s="687"/>
      <c r="LVQ14" s="687"/>
      <c r="LVR14" s="687"/>
      <c r="LVS14" s="687"/>
      <c r="LVT14" s="687"/>
      <c r="LVU14" s="687"/>
      <c r="LVV14" s="687"/>
      <c r="LVW14" s="687"/>
      <c r="LVX14" s="687"/>
      <c r="LVY14" s="687"/>
      <c r="LVZ14" s="687"/>
      <c r="LWA14" s="687"/>
      <c r="LWB14" s="687"/>
      <c r="LWC14" s="687"/>
      <c r="LWD14" s="687"/>
      <c r="LWE14" s="687"/>
      <c r="LWF14" s="687"/>
      <c r="LWG14" s="687"/>
      <c r="LWH14" s="687"/>
      <c r="LWI14" s="687"/>
      <c r="LWJ14" s="687"/>
      <c r="LWK14" s="687"/>
      <c r="LWL14" s="687"/>
      <c r="LWM14" s="687"/>
      <c r="LWN14" s="687"/>
      <c r="LWO14" s="687"/>
      <c r="LWP14" s="687"/>
      <c r="LWQ14" s="687"/>
      <c r="LWR14" s="687"/>
      <c r="LWS14" s="687"/>
      <c r="LWT14" s="687"/>
      <c r="LWU14" s="687"/>
      <c r="LWV14" s="687"/>
      <c r="LWW14" s="687"/>
      <c r="LWX14" s="687"/>
      <c r="LWY14" s="687"/>
      <c r="LWZ14" s="687"/>
      <c r="LXA14" s="687"/>
      <c r="LXB14" s="687"/>
      <c r="LXC14" s="687"/>
      <c r="LXD14" s="687"/>
      <c r="LXE14" s="687"/>
      <c r="LXF14" s="687"/>
      <c r="LXG14" s="687"/>
      <c r="LXH14" s="687"/>
      <c r="LXI14" s="687"/>
      <c r="LXJ14" s="687"/>
      <c r="LXK14" s="687"/>
      <c r="LXL14" s="687"/>
      <c r="LXM14" s="687"/>
      <c r="LXN14" s="687"/>
      <c r="LXO14" s="687"/>
      <c r="LXP14" s="687"/>
      <c r="LXQ14" s="687"/>
      <c r="LXR14" s="687"/>
      <c r="LXS14" s="687"/>
      <c r="LXT14" s="687"/>
      <c r="LXU14" s="687"/>
      <c r="LXV14" s="687"/>
      <c r="LXW14" s="687"/>
      <c r="LXX14" s="687"/>
      <c r="LXY14" s="687"/>
      <c r="LXZ14" s="687"/>
      <c r="LYA14" s="687"/>
      <c r="LYB14" s="687"/>
      <c r="LYC14" s="687"/>
      <c r="LYD14" s="687"/>
      <c r="LYE14" s="687"/>
      <c r="LYF14" s="687"/>
      <c r="LYG14" s="687"/>
      <c r="LYH14" s="687"/>
      <c r="LYI14" s="687"/>
      <c r="LYJ14" s="687"/>
      <c r="LYK14" s="687"/>
      <c r="LYL14" s="687"/>
      <c r="LYM14" s="687"/>
      <c r="LYN14" s="687"/>
      <c r="LYO14" s="687"/>
      <c r="LYP14" s="687"/>
      <c r="LYQ14" s="687"/>
      <c r="LYR14" s="687"/>
      <c r="LYS14" s="687"/>
      <c r="LYT14" s="687"/>
      <c r="LYU14" s="687"/>
      <c r="LYV14" s="687"/>
      <c r="LYW14" s="687"/>
      <c r="LYX14" s="687"/>
      <c r="LYY14" s="687"/>
      <c r="LYZ14" s="687"/>
      <c r="LZA14" s="687"/>
      <c r="LZB14" s="687"/>
      <c r="LZC14" s="687"/>
      <c r="LZD14" s="687"/>
      <c r="LZE14" s="687"/>
      <c r="LZF14" s="687"/>
      <c r="LZG14" s="687"/>
      <c r="LZH14" s="687"/>
      <c r="LZI14" s="687"/>
      <c r="LZJ14" s="687"/>
      <c r="LZK14" s="687"/>
      <c r="LZL14" s="687"/>
      <c r="LZM14" s="687"/>
      <c r="LZN14" s="687"/>
      <c r="LZO14" s="687"/>
      <c r="LZP14" s="687"/>
      <c r="LZQ14" s="687"/>
      <c r="LZR14" s="687"/>
      <c r="LZS14" s="687"/>
      <c r="LZT14" s="687"/>
      <c r="LZU14" s="687"/>
      <c r="LZV14" s="687"/>
      <c r="LZW14" s="687"/>
      <c r="LZX14" s="687"/>
      <c r="LZY14" s="687"/>
      <c r="LZZ14" s="687"/>
      <c r="MAA14" s="687"/>
      <c r="MAB14" s="687"/>
      <c r="MAC14" s="687"/>
      <c r="MAD14" s="687"/>
      <c r="MAE14" s="687"/>
      <c r="MAF14" s="687"/>
      <c r="MAG14" s="687"/>
      <c r="MAH14" s="687"/>
      <c r="MAI14" s="687"/>
      <c r="MAJ14" s="687"/>
      <c r="MAK14" s="687"/>
      <c r="MAL14" s="687"/>
      <c r="MAM14" s="687"/>
      <c r="MAN14" s="687"/>
      <c r="MAO14" s="687"/>
      <c r="MAP14" s="687"/>
      <c r="MAQ14" s="687"/>
      <c r="MAR14" s="687"/>
      <c r="MAS14" s="687"/>
      <c r="MAT14" s="687"/>
      <c r="MAU14" s="687"/>
      <c r="MAV14" s="687"/>
      <c r="MAW14" s="687"/>
      <c r="MAX14" s="687"/>
      <c r="MAY14" s="687"/>
      <c r="MAZ14" s="687"/>
      <c r="MBA14" s="687"/>
      <c r="MBB14" s="687"/>
      <c r="MBC14" s="687"/>
      <c r="MBD14" s="687"/>
      <c r="MBE14" s="687"/>
      <c r="MBF14" s="687"/>
      <c r="MBG14" s="687"/>
      <c r="MBH14" s="687"/>
      <c r="MBI14" s="687"/>
      <c r="MBJ14" s="687"/>
      <c r="MBK14" s="687"/>
      <c r="MBL14" s="687"/>
      <c r="MBM14" s="687"/>
      <c r="MBN14" s="687"/>
      <c r="MBO14" s="687"/>
      <c r="MBP14" s="687"/>
      <c r="MBQ14" s="687"/>
      <c r="MBR14" s="687"/>
      <c r="MBS14" s="687"/>
      <c r="MBT14" s="687"/>
      <c r="MBU14" s="687"/>
      <c r="MBV14" s="687"/>
      <c r="MBW14" s="687"/>
      <c r="MBX14" s="687"/>
      <c r="MBY14" s="687"/>
      <c r="MBZ14" s="687"/>
      <c r="MCA14" s="687"/>
      <c r="MCB14" s="687"/>
      <c r="MCC14" s="687"/>
      <c r="MCD14" s="687"/>
      <c r="MCE14" s="687"/>
      <c r="MCF14" s="687"/>
      <c r="MCG14" s="687"/>
      <c r="MCH14" s="687"/>
      <c r="MCI14" s="687"/>
      <c r="MCJ14" s="687"/>
      <c r="MCK14" s="687"/>
      <c r="MCL14" s="687"/>
      <c r="MCM14" s="687"/>
      <c r="MCN14" s="687"/>
      <c r="MCO14" s="687"/>
      <c r="MCP14" s="687"/>
      <c r="MCQ14" s="687"/>
      <c r="MCR14" s="687"/>
      <c r="MCS14" s="687"/>
      <c r="MCT14" s="687"/>
      <c r="MCU14" s="687"/>
      <c r="MCV14" s="687"/>
      <c r="MCW14" s="687"/>
      <c r="MCX14" s="687"/>
      <c r="MCY14" s="687"/>
      <c r="MCZ14" s="687"/>
      <c r="MDA14" s="687"/>
      <c r="MDB14" s="687"/>
      <c r="MDC14" s="687"/>
      <c r="MDD14" s="687"/>
      <c r="MDE14" s="687"/>
      <c r="MDF14" s="687"/>
      <c r="MDG14" s="687"/>
      <c r="MDH14" s="687"/>
      <c r="MDI14" s="687"/>
      <c r="MDJ14" s="687"/>
      <c r="MDK14" s="687"/>
      <c r="MDL14" s="687"/>
      <c r="MDM14" s="687"/>
      <c r="MDN14" s="687"/>
      <c r="MDO14" s="687"/>
      <c r="MDP14" s="687"/>
      <c r="MDQ14" s="687"/>
      <c r="MDR14" s="687"/>
      <c r="MDS14" s="687"/>
      <c r="MDT14" s="687"/>
      <c r="MDU14" s="687"/>
      <c r="MDV14" s="687"/>
      <c r="MDW14" s="687"/>
      <c r="MDX14" s="687"/>
      <c r="MDY14" s="687"/>
      <c r="MDZ14" s="687"/>
      <c r="MEA14" s="687"/>
      <c r="MEB14" s="687"/>
      <c r="MEC14" s="687"/>
      <c r="MED14" s="687"/>
      <c r="MEE14" s="687"/>
      <c r="MEF14" s="687"/>
      <c r="MEG14" s="687"/>
      <c r="MEH14" s="687"/>
      <c r="MEI14" s="687"/>
      <c r="MEJ14" s="687"/>
      <c r="MEK14" s="687"/>
      <c r="MEL14" s="687"/>
      <c r="MEM14" s="687"/>
      <c r="MEN14" s="687"/>
      <c r="MEO14" s="687"/>
      <c r="MEP14" s="687"/>
      <c r="MEQ14" s="687"/>
      <c r="MER14" s="687"/>
      <c r="MES14" s="687"/>
      <c r="MET14" s="687"/>
      <c r="MEU14" s="687"/>
      <c r="MEV14" s="687"/>
      <c r="MEW14" s="687"/>
      <c r="MEX14" s="687"/>
      <c r="MEY14" s="687"/>
      <c r="MEZ14" s="687"/>
      <c r="MFA14" s="687"/>
      <c r="MFB14" s="687"/>
      <c r="MFC14" s="687"/>
      <c r="MFD14" s="687"/>
      <c r="MFE14" s="687"/>
      <c r="MFF14" s="687"/>
      <c r="MFG14" s="687"/>
      <c r="MFH14" s="687"/>
      <c r="MFI14" s="687"/>
      <c r="MFJ14" s="687"/>
      <c r="MFK14" s="687"/>
      <c r="MFL14" s="687"/>
      <c r="MFM14" s="687"/>
      <c r="MFN14" s="687"/>
      <c r="MFO14" s="687"/>
      <c r="MFP14" s="687"/>
      <c r="MFQ14" s="687"/>
      <c r="MFR14" s="687"/>
      <c r="MFS14" s="687"/>
      <c r="MFT14" s="687"/>
      <c r="MFU14" s="687"/>
      <c r="MFV14" s="687"/>
      <c r="MFW14" s="687"/>
      <c r="MFX14" s="687"/>
      <c r="MFY14" s="687"/>
      <c r="MFZ14" s="687"/>
      <c r="MGA14" s="687"/>
      <c r="MGB14" s="687"/>
      <c r="MGC14" s="687"/>
      <c r="MGD14" s="687"/>
      <c r="MGE14" s="687"/>
      <c r="MGF14" s="687"/>
      <c r="MGG14" s="687"/>
      <c r="MGH14" s="687"/>
      <c r="MGI14" s="687"/>
      <c r="MGJ14" s="687"/>
      <c r="MGK14" s="687"/>
      <c r="MGL14" s="687"/>
      <c r="MGM14" s="687"/>
      <c r="MGN14" s="687"/>
      <c r="MGO14" s="687"/>
      <c r="MGP14" s="687"/>
      <c r="MGQ14" s="687"/>
      <c r="MGR14" s="687"/>
      <c r="MGS14" s="687"/>
      <c r="MGT14" s="687"/>
      <c r="MGU14" s="687"/>
      <c r="MGV14" s="687"/>
      <c r="MGW14" s="687"/>
      <c r="MGX14" s="687"/>
      <c r="MGY14" s="687"/>
      <c r="MGZ14" s="687"/>
      <c r="MHA14" s="687"/>
      <c r="MHB14" s="687"/>
      <c r="MHC14" s="687"/>
      <c r="MHD14" s="687"/>
      <c r="MHE14" s="687"/>
      <c r="MHF14" s="687"/>
      <c r="MHG14" s="687"/>
      <c r="MHH14" s="687"/>
      <c r="MHI14" s="687"/>
      <c r="MHJ14" s="687"/>
      <c r="MHK14" s="687"/>
      <c r="MHL14" s="687"/>
      <c r="MHM14" s="687"/>
      <c r="MHN14" s="687"/>
      <c r="MHO14" s="687"/>
      <c r="MHP14" s="687"/>
      <c r="MHQ14" s="687"/>
      <c r="MHR14" s="687"/>
      <c r="MHS14" s="687"/>
      <c r="MHT14" s="687"/>
      <c r="MHU14" s="687"/>
      <c r="MHV14" s="687"/>
      <c r="MHW14" s="687"/>
      <c r="MHX14" s="687"/>
      <c r="MHY14" s="687"/>
      <c r="MHZ14" s="687"/>
      <c r="MIA14" s="687"/>
      <c r="MIB14" s="687"/>
      <c r="MIC14" s="687"/>
      <c r="MID14" s="687"/>
      <c r="MIE14" s="687"/>
      <c r="MIF14" s="687"/>
      <c r="MIG14" s="687"/>
      <c r="MIH14" s="687"/>
      <c r="MII14" s="687"/>
      <c r="MIJ14" s="687"/>
      <c r="MIK14" s="687"/>
      <c r="MIL14" s="687"/>
      <c r="MIM14" s="687"/>
      <c r="MIN14" s="687"/>
      <c r="MIO14" s="687"/>
      <c r="MIP14" s="687"/>
      <c r="MIQ14" s="687"/>
      <c r="MIR14" s="687"/>
      <c r="MIS14" s="687"/>
      <c r="MIT14" s="687"/>
      <c r="MIU14" s="687"/>
      <c r="MIV14" s="687"/>
      <c r="MIW14" s="687"/>
      <c r="MIX14" s="687"/>
      <c r="MIY14" s="687"/>
      <c r="MIZ14" s="687"/>
      <c r="MJA14" s="687"/>
      <c r="MJB14" s="687"/>
      <c r="MJC14" s="687"/>
      <c r="MJD14" s="687"/>
      <c r="MJE14" s="687"/>
      <c r="MJF14" s="687"/>
      <c r="MJG14" s="687"/>
      <c r="MJH14" s="687"/>
      <c r="MJI14" s="687"/>
      <c r="MJJ14" s="687"/>
      <c r="MJK14" s="687"/>
      <c r="MJL14" s="687"/>
      <c r="MJM14" s="687"/>
      <c r="MJN14" s="687"/>
      <c r="MJO14" s="687"/>
      <c r="MJP14" s="687"/>
      <c r="MJQ14" s="687"/>
      <c r="MJR14" s="687"/>
      <c r="MJS14" s="687"/>
      <c r="MJT14" s="687"/>
      <c r="MJU14" s="687"/>
      <c r="MJV14" s="687"/>
      <c r="MJW14" s="687"/>
      <c r="MJX14" s="687"/>
      <c r="MJY14" s="687"/>
      <c r="MJZ14" s="687"/>
      <c r="MKA14" s="687"/>
      <c r="MKB14" s="687"/>
      <c r="MKC14" s="687"/>
      <c r="MKD14" s="687"/>
      <c r="MKE14" s="687"/>
      <c r="MKF14" s="687"/>
      <c r="MKG14" s="687"/>
      <c r="MKH14" s="687"/>
      <c r="MKI14" s="687"/>
      <c r="MKJ14" s="687"/>
      <c r="MKK14" s="687"/>
      <c r="MKL14" s="687"/>
      <c r="MKM14" s="687"/>
      <c r="MKN14" s="687"/>
      <c r="MKO14" s="687"/>
      <c r="MKP14" s="687"/>
      <c r="MKQ14" s="687"/>
      <c r="MKR14" s="687"/>
      <c r="MKS14" s="687"/>
      <c r="MKT14" s="687"/>
      <c r="MKU14" s="687"/>
      <c r="MKV14" s="687"/>
      <c r="MKW14" s="687"/>
      <c r="MKX14" s="687"/>
      <c r="MKY14" s="687"/>
      <c r="MKZ14" s="687"/>
      <c r="MLA14" s="687"/>
      <c r="MLB14" s="687"/>
      <c r="MLC14" s="687"/>
      <c r="MLD14" s="687"/>
      <c r="MLE14" s="687"/>
      <c r="MLF14" s="687"/>
      <c r="MLG14" s="687"/>
      <c r="MLH14" s="687"/>
      <c r="MLI14" s="687"/>
      <c r="MLJ14" s="687"/>
      <c r="MLK14" s="687"/>
      <c r="MLL14" s="687"/>
      <c r="MLM14" s="687"/>
      <c r="MLN14" s="687"/>
      <c r="MLO14" s="687"/>
      <c r="MLP14" s="687"/>
      <c r="MLQ14" s="687"/>
      <c r="MLR14" s="687"/>
      <c r="MLS14" s="687"/>
      <c r="MLT14" s="687"/>
      <c r="MLU14" s="687"/>
      <c r="MLV14" s="687"/>
      <c r="MLW14" s="687"/>
      <c r="MLX14" s="687"/>
      <c r="MLY14" s="687"/>
      <c r="MLZ14" s="687"/>
      <c r="MMA14" s="687"/>
      <c r="MMB14" s="687"/>
      <c r="MMC14" s="687"/>
      <c r="MMD14" s="687"/>
      <c r="MME14" s="687"/>
      <c r="MMF14" s="687"/>
      <c r="MMG14" s="687"/>
      <c r="MMH14" s="687"/>
      <c r="MMI14" s="687"/>
      <c r="MMJ14" s="687"/>
      <c r="MMK14" s="687"/>
      <c r="MML14" s="687"/>
      <c r="MMM14" s="687"/>
      <c r="MMN14" s="687"/>
      <c r="MMO14" s="687"/>
      <c r="MMP14" s="687"/>
      <c r="MMQ14" s="687"/>
      <c r="MMR14" s="687"/>
      <c r="MMS14" s="687"/>
      <c r="MMT14" s="687"/>
      <c r="MMU14" s="687"/>
      <c r="MMV14" s="687"/>
      <c r="MMW14" s="687"/>
      <c r="MMX14" s="687"/>
      <c r="MMY14" s="687"/>
      <c r="MMZ14" s="687"/>
      <c r="MNA14" s="687"/>
      <c r="MNB14" s="687"/>
      <c r="MNC14" s="687"/>
      <c r="MND14" s="687"/>
      <c r="MNE14" s="687"/>
      <c r="MNF14" s="687"/>
      <c r="MNG14" s="687"/>
      <c r="MNH14" s="687"/>
      <c r="MNI14" s="687"/>
      <c r="MNJ14" s="687"/>
      <c r="MNK14" s="687"/>
      <c r="MNL14" s="687"/>
      <c r="MNM14" s="687"/>
      <c r="MNN14" s="687"/>
      <c r="MNO14" s="687"/>
      <c r="MNP14" s="687"/>
      <c r="MNQ14" s="687"/>
      <c r="MNR14" s="687"/>
      <c r="MNS14" s="687"/>
      <c r="MNT14" s="687"/>
      <c r="MNU14" s="687"/>
      <c r="MNV14" s="687"/>
      <c r="MNW14" s="687"/>
      <c r="MNX14" s="687"/>
      <c r="MNY14" s="687"/>
      <c r="MNZ14" s="687"/>
      <c r="MOA14" s="687"/>
      <c r="MOB14" s="687"/>
      <c r="MOC14" s="687"/>
      <c r="MOD14" s="687"/>
      <c r="MOE14" s="687"/>
      <c r="MOF14" s="687"/>
      <c r="MOG14" s="687"/>
      <c r="MOH14" s="687"/>
      <c r="MOI14" s="687"/>
      <c r="MOJ14" s="687"/>
      <c r="MOK14" s="687"/>
      <c r="MOL14" s="687"/>
      <c r="MOM14" s="687"/>
      <c r="MON14" s="687"/>
      <c r="MOO14" s="687"/>
      <c r="MOP14" s="687"/>
      <c r="MOQ14" s="687"/>
      <c r="MOR14" s="687"/>
      <c r="MOS14" s="687"/>
      <c r="MOT14" s="687"/>
      <c r="MOU14" s="687"/>
      <c r="MOV14" s="687"/>
      <c r="MOW14" s="687"/>
      <c r="MOX14" s="687"/>
      <c r="MOY14" s="687"/>
      <c r="MOZ14" s="687"/>
      <c r="MPA14" s="687"/>
      <c r="MPB14" s="687"/>
      <c r="MPC14" s="687"/>
      <c r="MPD14" s="687"/>
      <c r="MPE14" s="687"/>
      <c r="MPF14" s="687"/>
      <c r="MPG14" s="687"/>
      <c r="MPH14" s="687"/>
      <c r="MPI14" s="687"/>
      <c r="MPJ14" s="687"/>
      <c r="MPK14" s="687"/>
      <c r="MPL14" s="687"/>
      <c r="MPM14" s="687"/>
      <c r="MPN14" s="687"/>
      <c r="MPO14" s="687"/>
      <c r="MPP14" s="687"/>
      <c r="MPQ14" s="687"/>
      <c r="MPR14" s="687"/>
      <c r="MPS14" s="687"/>
      <c r="MPT14" s="687"/>
      <c r="MPU14" s="687"/>
      <c r="MPV14" s="687"/>
      <c r="MPW14" s="687"/>
      <c r="MPX14" s="687"/>
      <c r="MPY14" s="687"/>
      <c r="MPZ14" s="687"/>
      <c r="MQA14" s="687"/>
      <c r="MQB14" s="687"/>
      <c r="MQC14" s="687"/>
      <c r="MQD14" s="687"/>
      <c r="MQE14" s="687"/>
      <c r="MQF14" s="687"/>
      <c r="MQG14" s="687"/>
      <c r="MQH14" s="687"/>
      <c r="MQI14" s="687"/>
      <c r="MQJ14" s="687"/>
      <c r="MQK14" s="687"/>
      <c r="MQL14" s="687"/>
      <c r="MQM14" s="687"/>
      <c r="MQN14" s="687"/>
      <c r="MQO14" s="687"/>
      <c r="MQP14" s="687"/>
      <c r="MQQ14" s="687"/>
      <c r="MQR14" s="687"/>
      <c r="MQS14" s="687"/>
      <c r="MQT14" s="687"/>
      <c r="MQU14" s="687"/>
      <c r="MQV14" s="687"/>
      <c r="MQW14" s="687"/>
      <c r="MQX14" s="687"/>
      <c r="MQY14" s="687"/>
      <c r="MQZ14" s="687"/>
      <c r="MRA14" s="687"/>
      <c r="MRB14" s="687"/>
      <c r="MRC14" s="687"/>
      <c r="MRD14" s="687"/>
      <c r="MRE14" s="687"/>
      <c r="MRF14" s="687"/>
      <c r="MRG14" s="687"/>
      <c r="MRH14" s="687"/>
      <c r="MRI14" s="687"/>
      <c r="MRJ14" s="687"/>
      <c r="MRK14" s="687"/>
      <c r="MRL14" s="687"/>
      <c r="MRM14" s="687"/>
      <c r="MRN14" s="687"/>
      <c r="MRO14" s="687"/>
      <c r="MRP14" s="687"/>
      <c r="MRQ14" s="687"/>
      <c r="MRR14" s="687"/>
      <c r="MRS14" s="687"/>
      <c r="MRT14" s="687"/>
      <c r="MRU14" s="687"/>
      <c r="MRV14" s="687"/>
      <c r="MRW14" s="687"/>
      <c r="MRX14" s="687"/>
      <c r="MRY14" s="687"/>
      <c r="MRZ14" s="687"/>
      <c r="MSA14" s="687"/>
      <c r="MSB14" s="687"/>
      <c r="MSC14" s="687"/>
      <c r="MSD14" s="687"/>
      <c r="MSE14" s="687"/>
      <c r="MSF14" s="687"/>
      <c r="MSG14" s="687"/>
      <c r="MSH14" s="687"/>
      <c r="MSI14" s="687"/>
      <c r="MSJ14" s="687"/>
      <c r="MSK14" s="687"/>
      <c r="MSL14" s="687"/>
      <c r="MSM14" s="687"/>
      <c r="MSN14" s="687"/>
      <c r="MSO14" s="687"/>
      <c r="MSP14" s="687"/>
      <c r="MSQ14" s="687"/>
      <c r="MSR14" s="687"/>
      <c r="MSS14" s="687"/>
      <c r="MST14" s="687"/>
      <c r="MSU14" s="687"/>
      <c r="MSV14" s="687"/>
      <c r="MSW14" s="687"/>
      <c r="MSX14" s="687"/>
      <c r="MSY14" s="687"/>
      <c r="MSZ14" s="687"/>
      <c r="MTA14" s="687"/>
      <c r="MTB14" s="687"/>
      <c r="MTC14" s="687"/>
      <c r="MTD14" s="687"/>
      <c r="MTE14" s="687"/>
      <c r="MTF14" s="687"/>
      <c r="MTG14" s="687"/>
      <c r="MTH14" s="687"/>
      <c r="MTI14" s="687"/>
      <c r="MTJ14" s="687"/>
      <c r="MTK14" s="687"/>
      <c r="MTL14" s="687"/>
      <c r="MTM14" s="687"/>
      <c r="MTN14" s="687"/>
      <c r="MTO14" s="687"/>
      <c r="MTP14" s="687"/>
      <c r="MTQ14" s="687"/>
      <c r="MTR14" s="687"/>
      <c r="MTS14" s="687"/>
      <c r="MTT14" s="687"/>
      <c r="MTU14" s="687"/>
      <c r="MTV14" s="687"/>
      <c r="MTW14" s="687"/>
      <c r="MTX14" s="687"/>
      <c r="MTY14" s="687"/>
      <c r="MTZ14" s="687"/>
      <c r="MUA14" s="687"/>
      <c r="MUB14" s="687"/>
      <c r="MUC14" s="687"/>
      <c r="MUD14" s="687"/>
      <c r="MUE14" s="687"/>
      <c r="MUF14" s="687"/>
      <c r="MUG14" s="687"/>
      <c r="MUH14" s="687"/>
      <c r="MUI14" s="687"/>
      <c r="MUJ14" s="687"/>
      <c r="MUK14" s="687"/>
      <c r="MUL14" s="687"/>
      <c r="MUM14" s="687"/>
      <c r="MUN14" s="687"/>
      <c r="MUO14" s="687"/>
      <c r="MUP14" s="687"/>
      <c r="MUQ14" s="687"/>
      <c r="MUR14" s="687"/>
      <c r="MUS14" s="687"/>
      <c r="MUT14" s="687"/>
      <c r="MUU14" s="687"/>
      <c r="MUV14" s="687"/>
      <c r="MUW14" s="687"/>
      <c r="MUX14" s="687"/>
      <c r="MUY14" s="687"/>
      <c r="MUZ14" s="687"/>
      <c r="MVA14" s="687"/>
      <c r="MVB14" s="687"/>
      <c r="MVC14" s="687"/>
      <c r="MVD14" s="687"/>
      <c r="MVE14" s="687"/>
      <c r="MVF14" s="687"/>
      <c r="MVG14" s="687"/>
      <c r="MVH14" s="687"/>
      <c r="MVI14" s="687"/>
      <c r="MVJ14" s="687"/>
      <c r="MVK14" s="687"/>
      <c r="MVL14" s="687"/>
      <c r="MVM14" s="687"/>
      <c r="MVN14" s="687"/>
      <c r="MVO14" s="687"/>
      <c r="MVP14" s="687"/>
      <c r="MVQ14" s="687"/>
      <c r="MVR14" s="687"/>
      <c r="MVS14" s="687"/>
      <c r="MVT14" s="687"/>
      <c r="MVU14" s="687"/>
      <c r="MVV14" s="687"/>
      <c r="MVW14" s="687"/>
      <c r="MVX14" s="687"/>
      <c r="MVY14" s="687"/>
      <c r="MVZ14" s="687"/>
      <c r="MWA14" s="687"/>
      <c r="MWB14" s="687"/>
      <c r="MWC14" s="687"/>
      <c r="MWD14" s="687"/>
      <c r="MWE14" s="687"/>
      <c r="MWF14" s="687"/>
      <c r="MWG14" s="687"/>
      <c r="MWH14" s="687"/>
      <c r="MWI14" s="687"/>
      <c r="MWJ14" s="687"/>
      <c r="MWK14" s="687"/>
      <c r="MWL14" s="687"/>
      <c r="MWM14" s="687"/>
      <c r="MWN14" s="687"/>
      <c r="MWO14" s="687"/>
      <c r="MWP14" s="687"/>
      <c r="MWQ14" s="687"/>
      <c r="MWR14" s="687"/>
      <c r="MWS14" s="687"/>
      <c r="MWT14" s="687"/>
      <c r="MWU14" s="687"/>
      <c r="MWV14" s="687"/>
      <c r="MWW14" s="687"/>
      <c r="MWX14" s="687"/>
      <c r="MWY14" s="687"/>
      <c r="MWZ14" s="687"/>
      <c r="MXA14" s="687"/>
      <c r="MXB14" s="687"/>
      <c r="MXC14" s="687"/>
      <c r="MXD14" s="687"/>
      <c r="MXE14" s="687"/>
      <c r="MXF14" s="687"/>
      <c r="MXG14" s="687"/>
      <c r="MXH14" s="687"/>
      <c r="MXI14" s="687"/>
      <c r="MXJ14" s="687"/>
      <c r="MXK14" s="687"/>
      <c r="MXL14" s="687"/>
      <c r="MXM14" s="687"/>
      <c r="MXN14" s="687"/>
      <c r="MXO14" s="687"/>
      <c r="MXP14" s="687"/>
      <c r="MXQ14" s="687"/>
      <c r="MXR14" s="687"/>
      <c r="MXS14" s="687"/>
      <c r="MXT14" s="687"/>
      <c r="MXU14" s="687"/>
      <c r="MXV14" s="687"/>
      <c r="MXW14" s="687"/>
      <c r="MXX14" s="687"/>
      <c r="MXY14" s="687"/>
      <c r="MXZ14" s="687"/>
      <c r="MYA14" s="687"/>
      <c r="MYB14" s="687"/>
      <c r="MYC14" s="687"/>
      <c r="MYD14" s="687"/>
      <c r="MYE14" s="687"/>
      <c r="MYF14" s="687"/>
      <c r="MYG14" s="687"/>
      <c r="MYH14" s="687"/>
      <c r="MYI14" s="687"/>
      <c r="MYJ14" s="687"/>
      <c r="MYK14" s="687"/>
      <c r="MYL14" s="687"/>
      <c r="MYM14" s="687"/>
      <c r="MYN14" s="687"/>
      <c r="MYO14" s="687"/>
      <c r="MYP14" s="687"/>
      <c r="MYQ14" s="687"/>
      <c r="MYR14" s="687"/>
      <c r="MYS14" s="687"/>
      <c r="MYT14" s="687"/>
      <c r="MYU14" s="687"/>
      <c r="MYV14" s="687"/>
      <c r="MYW14" s="687"/>
      <c r="MYX14" s="687"/>
      <c r="MYY14" s="687"/>
      <c r="MYZ14" s="687"/>
      <c r="MZA14" s="687"/>
      <c r="MZB14" s="687"/>
      <c r="MZC14" s="687"/>
      <c r="MZD14" s="687"/>
      <c r="MZE14" s="687"/>
      <c r="MZF14" s="687"/>
      <c r="MZG14" s="687"/>
      <c r="MZH14" s="687"/>
      <c r="MZI14" s="687"/>
      <c r="MZJ14" s="687"/>
      <c r="MZK14" s="687"/>
      <c r="MZL14" s="687"/>
      <c r="MZM14" s="687"/>
      <c r="MZN14" s="687"/>
      <c r="MZO14" s="687"/>
      <c r="MZP14" s="687"/>
      <c r="MZQ14" s="687"/>
      <c r="MZR14" s="687"/>
      <c r="MZS14" s="687"/>
      <c r="MZT14" s="687"/>
      <c r="MZU14" s="687"/>
      <c r="MZV14" s="687"/>
      <c r="MZW14" s="687"/>
      <c r="MZX14" s="687"/>
      <c r="MZY14" s="687"/>
      <c r="MZZ14" s="687"/>
      <c r="NAA14" s="687"/>
      <c r="NAB14" s="687"/>
      <c r="NAC14" s="687"/>
      <c r="NAD14" s="687"/>
      <c r="NAE14" s="687"/>
      <c r="NAF14" s="687"/>
      <c r="NAG14" s="687"/>
      <c r="NAH14" s="687"/>
      <c r="NAI14" s="687"/>
      <c r="NAJ14" s="687"/>
      <c r="NAK14" s="687"/>
      <c r="NAL14" s="687"/>
      <c r="NAM14" s="687"/>
      <c r="NAN14" s="687"/>
      <c r="NAO14" s="687"/>
      <c r="NAP14" s="687"/>
      <c r="NAQ14" s="687"/>
      <c r="NAR14" s="687"/>
      <c r="NAS14" s="687"/>
      <c r="NAT14" s="687"/>
      <c r="NAU14" s="687"/>
      <c r="NAV14" s="687"/>
      <c r="NAW14" s="687"/>
      <c r="NAX14" s="687"/>
      <c r="NAY14" s="687"/>
      <c r="NAZ14" s="687"/>
      <c r="NBA14" s="687"/>
      <c r="NBB14" s="687"/>
      <c r="NBC14" s="687"/>
      <c r="NBD14" s="687"/>
      <c r="NBE14" s="687"/>
      <c r="NBF14" s="687"/>
      <c r="NBG14" s="687"/>
      <c r="NBH14" s="687"/>
      <c r="NBI14" s="687"/>
      <c r="NBJ14" s="687"/>
      <c r="NBK14" s="687"/>
      <c r="NBL14" s="687"/>
      <c r="NBM14" s="687"/>
      <c r="NBN14" s="687"/>
      <c r="NBO14" s="687"/>
      <c r="NBP14" s="687"/>
      <c r="NBQ14" s="687"/>
      <c r="NBR14" s="687"/>
      <c r="NBS14" s="687"/>
      <c r="NBT14" s="687"/>
      <c r="NBU14" s="687"/>
      <c r="NBV14" s="687"/>
      <c r="NBW14" s="687"/>
      <c r="NBX14" s="687"/>
      <c r="NBY14" s="687"/>
      <c r="NBZ14" s="687"/>
      <c r="NCA14" s="687"/>
      <c r="NCB14" s="687"/>
      <c r="NCC14" s="687"/>
      <c r="NCD14" s="687"/>
      <c r="NCE14" s="687"/>
      <c r="NCF14" s="687"/>
      <c r="NCG14" s="687"/>
      <c r="NCH14" s="687"/>
      <c r="NCI14" s="687"/>
      <c r="NCJ14" s="687"/>
      <c r="NCK14" s="687"/>
      <c r="NCL14" s="687"/>
      <c r="NCM14" s="687"/>
      <c r="NCN14" s="687"/>
      <c r="NCO14" s="687"/>
      <c r="NCP14" s="687"/>
      <c r="NCQ14" s="687"/>
      <c r="NCR14" s="687"/>
      <c r="NCS14" s="687"/>
      <c r="NCT14" s="687"/>
      <c r="NCU14" s="687"/>
      <c r="NCV14" s="687"/>
      <c r="NCW14" s="687"/>
      <c r="NCX14" s="687"/>
      <c r="NCY14" s="687"/>
      <c r="NCZ14" s="687"/>
      <c r="NDA14" s="687"/>
      <c r="NDB14" s="687"/>
      <c r="NDC14" s="687"/>
      <c r="NDD14" s="687"/>
      <c r="NDE14" s="687"/>
      <c r="NDF14" s="687"/>
      <c r="NDG14" s="687"/>
      <c r="NDH14" s="687"/>
      <c r="NDI14" s="687"/>
      <c r="NDJ14" s="687"/>
      <c r="NDK14" s="687"/>
      <c r="NDL14" s="687"/>
      <c r="NDM14" s="687"/>
      <c r="NDN14" s="687"/>
      <c r="NDO14" s="687"/>
      <c r="NDP14" s="687"/>
      <c r="NDQ14" s="687"/>
      <c r="NDR14" s="687"/>
      <c r="NDS14" s="687"/>
      <c r="NDT14" s="687"/>
      <c r="NDU14" s="687"/>
      <c r="NDV14" s="687"/>
      <c r="NDW14" s="687"/>
      <c r="NDX14" s="687"/>
      <c r="NDY14" s="687"/>
      <c r="NDZ14" s="687"/>
      <c r="NEA14" s="687"/>
      <c r="NEB14" s="687"/>
      <c r="NEC14" s="687"/>
      <c r="NED14" s="687"/>
      <c r="NEE14" s="687"/>
      <c r="NEF14" s="687"/>
      <c r="NEG14" s="687"/>
      <c r="NEH14" s="687"/>
      <c r="NEI14" s="687"/>
      <c r="NEJ14" s="687"/>
      <c r="NEK14" s="687"/>
      <c r="NEL14" s="687"/>
      <c r="NEM14" s="687"/>
      <c r="NEN14" s="687"/>
      <c r="NEO14" s="687"/>
      <c r="NEP14" s="687"/>
      <c r="NEQ14" s="687"/>
      <c r="NER14" s="687"/>
      <c r="NES14" s="687"/>
      <c r="NET14" s="687"/>
      <c r="NEU14" s="687"/>
      <c r="NEV14" s="687"/>
      <c r="NEW14" s="687"/>
      <c r="NEX14" s="687"/>
      <c r="NEY14" s="687"/>
      <c r="NEZ14" s="687"/>
      <c r="NFA14" s="687"/>
      <c r="NFB14" s="687"/>
      <c r="NFC14" s="687"/>
      <c r="NFD14" s="687"/>
      <c r="NFE14" s="687"/>
      <c r="NFF14" s="687"/>
      <c r="NFG14" s="687"/>
      <c r="NFH14" s="687"/>
      <c r="NFI14" s="687"/>
      <c r="NFJ14" s="687"/>
      <c r="NFK14" s="687"/>
      <c r="NFL14" s="687"/>
      <c r="NFM14" s="687"/>
      <c r="NFN14" s="687"/>
      <c r="NFO14" s="687"/>
      <c r="NFP14" s="687"/>
      <c r="NFQ14" s="687"/>
      <c r="NFR14" s="687"/>
      <c r="NFS14" s="687"/>
      <c r="NFT14" s="687"/>
      <c r="NFU14" s="687"/>
      <c r="NFV14" s="687"/>
      <c r="NFW14" s="687"/>
      <c r="NFX14" s="687"/>
      <c r="NFY14" s="687"/>
      <c r="NFZ14" s="687"/>
      <c r="NGA14" s="687"/>
      <c r="NGB14" s="687"/>
      <c r="NGC14" s="687"/>
      <c r="NGD14" s="687"/>
      <c r="NGE14" s="687"/>
      <c r="NGF14" s="687"/>
      <c r="NGG14" s="687"/>
      <c r="NGH14" s="687"/>
      <c r="NGI14" s="687"/>
      <c r="NGJ14" s="687"/>
      <c r="NGK14" s="687"/>
      <c r="NGL14" s="687"/>
      <c r="NGM14" s="687"/>
      <c r="NGN14" s="687"/>
      <c r="NGO14" s="687"/>
      <c r="NGP14" s="687"/>
      <c r="NGQ14" s="687"/>
      <c r="NGR14" s="687"/>
      <c r="NGS14" s="687"/>
      <c r="NGT14" s="687"/>
      <c r="NGU14" s="687"/>
      <c r="NGV14" s="687"/>
      <c r="NGW14" s="687"/>
      <c r="NGX14" s="687"/>
      <c r="NGY14" s="687"/>
      <c r="NGZ14" s="687"/>
      <c r="NHA14" s="687"/>
      <c r="NHB14" s="687"/>
      <c r="NHC14" s="687"/>
      <c r="NHD14" s="687"/>
      <c r="NHE14" s="687"/>
      <c r="NHF14" s="687"/>
      <c r="NHG14" s="687"/>
      <c r="NHH14" s="687"/>
      <c r="NHI14" s="687"/>
      <c r="NHJ14" s="687"/>
      <c r="NHK14" s="687"/>
      <c r="NHL14" s="687"/>
      <c r="NHM14" s="687"/>
      <c r="NHN14" s="687"/>
      <c r="NHO14" s="687"/>
      <c r="NHP14" s="687"/>
      <c r="NHQ14" s="687"/>
      <c r="NHR14" s="687"/>
      <c r="NHS14" s="687"/>
      <c r="NHT14" s="687"/>
      <c r="NHU14" s="687"/>
      <c r="NHV14" s="687"/>
      <c r="NHW14" s="687"/>
      <c r="NHX14" s="687"/>
      <c r="NHY14" s="687"/>
      <c r="NHZ14" s="687"/>
      <c r="NIA14" s="687"/>
      <c r="NIB14" s="687"/>
      <c r="NIC14" s="687"/>
      <c r="NID14" s="687"/>
      <c r="NIE14" s="687"/>
      <c r="NIF14" s="687"/>
      <c r="NIG14" s="687"/>
      <c r="NIH14" s="687"/>
      <c r="NII14" s="687"/>
      <c r="NIJ14" s="687"/>
      <c r="NIK14" s="687"/>
      <c r="NIL14" s="687"/>
      <c r="NIM14" s="687"/>
      <c r="NIN14" s="687"/>
      <c r="NIO14" s="687"/>
      <c r="NIP14" s="687"/>
      <c r="NIQ14" s="687"/>
      <c r="NIR14" s="687"/>
      <c r="NIS14" s="687"/>
      <c r="NIT14" s="687"/>
      <c r="NIU14" s="687"/>
      <c r="NIV14" s="687"/>
      <c r="NIW14" s="687"/>
      <c r="NIX14" s="687"/>
      <c r="NIY14" s="687"/>
      <c r="NIZ14" s="687"/>
      <c r="NJA14" s="687"/>
      <c r="NJB14" s="687"/>
      <c r="NJC14" s="687"/>
      <c r="NJD14" s="687"/>
      <c r="NJE14" s="687"/>
      <c r="NJF14" s="687"/>
      <c r="NJG14" s="687"/>
      <c r="NJH14" s="687"/>
      <c r="NJI14" s="687"/>
      <c r="NJJ14" s="687"/>
      <c r="NJK14" s="687"/>
      <c r="NJL14" s="687"/>
      <c r="NJM14" s="687"/>
      <c r="NJN14" s="687"/>
      <c r="NJO14" s="687"/>
      <c r="NJP14" s="687"/>
      <c r="NJQ14" s="687"/>
      <c r="NJR14" s="687"/>
      <c r="NJS14" s="687"/>
      <c r="NJT14" s="687"/>
      <c r="NJU14" s="687"/>
      <c r="NJV14" s="687"/>
      <c r="NJW14" s="687"/>
      <c r="NJX14" s="687"/>
      <c r="NJY14" s="687"/>
      <c r="NJZ14" s="687"/>
      <c r="NKA14" s="687"/>
      <c r="NKB14" s="687"/>
      <c r="NKC14" s="687"/>
      <c r="NKD14" s="687"/>
      <c r="NKE14" s="687"/>
      <c r="NKF14" s="687"/>
      <c r="NKG14" s="687"/>
      <c r="NKH14" s="687"/>
      <c r="NKI14" s="687"/>
      <c r="NKJ14" s="687"/>
      <c r="NKK14" s="687"/>
      <c r="NKL14" s="687"/>
      <c r="NKM14" s="687"/>
      <c r="NKN14" s="687"/>
      <c r="NKO14" s="687"/>
      <c r="NKP14" s="687"/>
      <c r="NKQ14" s="687"/>
      <c r="NKR14" s="687"/>
      <c r="NKS14" s="687"/>
      <c r="NKT14" s="687"/>
      <c r="NKU14" s="687"/>
      <c r="NKV14" s="687"/>
      <c r="NKW14" s="687"/>
      <c r="NKX14" s="687"/>
      <c r="NKY14" s="687"/>
      <c r="NKZ14" s="687"/>
      <c r="NLA14" s="687"/>
      <c r="NLB14" s="687"/>
      <c r="NLC14" s="687"/>
      <c r="NLD14" s="687"/>
      <c r="NLE14" s="687"/>
      <c r="NLF14" s="687"/>
      <c r="NLG14" s="687"/>
      <c r="NLH14" s="687"/>
      <c r="NLI14" s="687"/>
      <c r="NLJ14" s="687"/>
      <c r="NLK14" s="687"/>
      <c r="NLL14" s="687"/>
      <c r="NLM14" s="687"/>
      <c r="NLN14" s="687"/>
      <c r="NLO14" s="687"/>
      <c r="NLP14" s="687"/>
      <c r="NLQ14" s="687"/>
      <c r="NLR14" s="687"/>
      <c r="NLS14" s="687"/>
      <c r="NLT14" s="687"/>
      <c r="NLU14" s="687"/>
      <c r="NLV14" s="687"/>
      <c r="NLW14" s="687"/>
      <c r="NLX14" s="687"/>
      <c r="NLY14" s="687"/>
      <c r="NLZ14" s="687"/>
      <c r="NMA14" s="687"/>
      <c r="NMB14" s="687"/>
      <c r="NMC14" s="687"/>
      <c r="NMD14" s="687"/>
      <c r="NME14" s="687"/>
      <c r="NMF14" s="687"/>
      <c r="NMG14" s="687"/>
      <c r="NMH14" s="687"/>
      <c r="NMI14" s="687"/>
      <c r="NMJ14" s="687"/>
      <c r="NMK14" s="687"/>
      <c r="NML14" s="687"/>
      <c r="NMM14" s="687"/>
      <c r="NMN14" s="687"/>
      <c r="NMO14" s="687"/>
      <c r="NMP14" s="687"/>
      <c r="NMQ14" s="687"/>
      <c r="NMR14" s="687"/>
      <c r="NMS14" s="687"/>
      <c r="NMT14" s="687"/>
      <c r="NMU14" s="687"/>
      <c r="NMV14" s="687"/>
      <c r="NMW14" s="687"/>
      <c r="NMX14" s="687"/>
      <c r="NMY14" s="687"/>
      <c r="NMZ14" s="687"/>
      <c r="NNA14" s="687"/>
      <c r="NNB14" s="687"/>
      <c r="NNC14" s="687"/>
      <c r="NND14" s="687"/>
      <c r="NNE14" s="687"/>
      <c r="NNF14" s="687"/>
      <c r="NNG14" s="687"/>
      <c r="NNH14" s="687"/>
      <c r="NNI14" s="687"/>
      <c r="NNJ14" s="687"/>
      <c r="NNK14" s="687"/>
      <c r="NNL14" s="687"/>
      <c r="NNM14" s="687"/>
      <c r="NNN14" s="687"/>
      <c r="NNO14" s="687"/>
      <c r="NNP14" s="687"/>
      <c r="NNQ14" s="687"/>
      <c r="NNR14" s="687"/>
      <c r="NNS14" s="687"/>
      <c r="NNT14" s="687"/>
      <c r="NNU14" s="687"/>
      <c r="NNV14" s="687"/>
      <c r="NNW14" s="687"/>
      <c r="NNX14" s="687"/>
      <c r="NNY14" s="687"/>
      <c r="NNZ14" s="687"/>
      <c r="NOA14" s="687"/>
      <c r="NOB14" s="687"/>
      <c r="NOC14" s="687"/>
      <c r="NOD14" s="687"/>
      <c r="NOE14" s="687"/>
      <c r="NOF14" s="687"/>
      <c r="NOG14" s="687"/>
      <c r="NOH14" s="687"/>
      <c r="NOI14" s="687"/>
      <c r="NOJ14" s="687"/>
      <c r="NOK14" s="687"/>
      <c r="NOL14" s="687"/>
      <c r="NOM14" s="687"/>
      <c r="NON14" s="687"/>
      <c r="NOO14" s="687"/>
      <c r="NOP14" s="687"/>
      <c r="NOQ14" s="687"/>
      <c r="NOR14" s="687"/>
      <c r="NOS14" s="687"/>
      <c r="NOT14" s="687"/>
      <c r="NOU14" s="687"/>
      <c r="NOV14" s="687"/>
      <c r="NOW14" s="687"/>
      <c r="NOX14" s="687"/>
      <c r="NOY14" s="687"/>
      <c r="NOZ14" s="687"/>
      <c r="NPA14" s="687"/>
      <c r="NPB14" s="687"/>
      <c r="NPC14" s="687"/>
      <c r="NPD14" s="687"/>
      <c r="NPE14" s="687"/>
      <c r="NPF14" s="687"/>
      <c r="NPG14" s="687"/>
      <c r="NPH14" s="687"/>
      <c r="NPI14" s="687"/>
      <c r="NPJ14" s="687"/>
      <c r="NPK14" s="687"/>
      <c r="NPL14" s="687"/>
      <c r="NPM14" s="687"/>
      <c r="NPN14" s="687"/>
      <c r="NPO14" s="687"/>
      <c r="NPP14" s="687"/>
      <c r="NPQ14" s="687"/>
      <c r="NPR14" s="687"/>
      <c r="NPS14" s="687"/>
      <c r="NPT14" s="687"/>
      <c r="NPU14" s="687"/>
      <c r="NPV14" s="687"/>
      <c r="NPW14" s="687"/>
      <c r="NPX14" s="687"/>
      <c r="NPY14" s="687"/>
      <c r="NPZ14" s="687"/>
      <c r="NQA14" s="687"/>
      <c r="NQB14" s="687"/>
      <c r="NQC14" s="687"/>
      <c r="NQD14" s="687"/>
      <c r="NQE14" s="687"/>
      <c r="NQF14" s="687"/>
      <c r="NQG14" s="687"/>
      <c r="NQH14" s="687"/>
      <c r="NQI14" s="687"/>
      <c r="NQJ14" s="687"/>
      <c r="NQK14" s="687"/>
      <c r="NQL14" s="687"/>
      <c r="NQM14" s="687"/>
      <c r="NQN14" s="687"/>
      <c r="NQO14" s="687"/>
      <c r="NQP14" s="687"/>
      <c r="NQQ14" s="687"/>
      <c r="NQR14" s="687"/>
      <c r="NQS14" s="687"/>
      <c r="NQT14" s="687"/>
      <c r="NQU14" s="687"/>
      <c r="NQV14" s="687"/>
      <c r="NQW14" s="687"/>
      <c r="NQX14" s="687"/>
      <c r="NQY14" s="687"/>
      <c r="NQZ14" s="687"/>
      <c r="NRA14" s="687"/>
      <c r="NRB14" s="687"/>
      <c r="NRC14" s="687"/>
      <c r="NRD14" s="687"/>
      <c r="NRE14" s="687"/>
      <c r="NRF14" s="687"/>
      <c r="NRG14" s="687"/>
      <c r="NRH14" s="687"/>
      <c r="NRI14" s="687"/>
      <c r="NRJ14" s="687"/>
      <c r="NRK14" s="687"/>
      <c r="NRL14" s="687"/>
      <c r="NRM14" s="687"/>
      <c r="NRN14" s="687"/>
      <c r="NRO14" s="687"/>
      <c r="NRP14" s="687"/>
      <c r="NRQ14" s="687"/>
      <c r="NRR14" s="687"/>
      <c r="NRS14" s="687"/>
      <c r="NRT14" s="687"/>
      <c r="NRU14" s="687"/>
      <c r="NRV14" s="687"/>
      <c r="NRW14" s="687"/>
      <c r="NRX14" s="687"/>
      <c r="NRY14" s="687"/>
      <c r="NRZ14" s="687"/>
      <c r="NSA14" s="687"/>
      <c r="NSB14" s="687"/>
      <c r="NSC14" s="687"/>
      <c r="NSD14" s="687"/>
      <c r="NSE14" s="687"/>
      <c r="NSF14" s="687"/>
      <c r="NSG14" s="687"/>
      <c r="NSH14" s="687"/>
      <c r="NSI14" s="687"/>
      <c r="NSJ14" s="687"/>
      <c r="NSK14" s="687"/>
      <c r="NSL14" s="687"/>
      <c r="NSM14" s="687"/>
      <c r="NSN14" s="687"/>
      <c r="NSO14" s="687"/>
      <c r="NSP14" s="687"/>
      <c r="NSQ14" s="687"/>
      <c r="NSR14" s="687"/>
      <c r="NSS14" s="687"/>
      <c r="NST14" s="687"/>
      <c r="NSU14" s="687"/>
      <c r="NSV14" s="687"/>
      <c r="NSW14" s="687"/>
      <c r="NSX14" s="687"/>
      <c r="NSY14" s="687"/>
      <c r="NSZ14" s="687"/>
      <c r="NTA14" s="687"/>
      <c r="NTB14" s="687"/>
      <c r="NTC14" s="687"/>
      <c r="NTD14" s="687"/>
      <c r="NTE14" s="687"/>
      <c r="NTF14" s="687"/>
      <c r="NTG14" s="687"/>
      <c r="NTH14" s="687"/>
      <c r="NTI14" s="687"/>
      <c r="NTJ14" s="687"/>
      <c r="NTK14" s="687"/>
      <c r="NTL14" s="687"/>
      <c r="NTM14" s="687"/>
      <c r="NTN14" s="687"/>
      <c r="NTO14" s="687"/>
      <c r="NTP14" s="687"/>
      <c r="NTQ14" s="687"/>
      <c r="NTR14" s="687"/>
      <c r="NTS14" s="687"/>
      <c r="NTT14" s="687"/>
      <c r="NTU14" s="687"/>
      <c r="NTV14" s="687"/>
      <c r="NTW14" s="687"/>
      <c r="NTX14" s="687"/>
      <c r="NTY14" s="687"/>
      <c r="NTZ14" s="687"/>
      <c r="NUA14" s="687"/>
      <c r="NUB14" s="687"/>
      <c r="NUC14" s="687"/>
      <c r="NUD14" s="687"/>
      <c r="NUE14" s="687"/>
      <c r="NUF14" s="687"/>
      <c r="NUG14" s="687"/>
      <c r="NUH14" s="687"/>
      <c r="NUI14" s="687"/>
      <c r="NUJ14" s="687"/>
      <c r="NUK14" s="687"/>
      <c r="NUL14" s="687"/>
      <c r="NUM14" s="687"/>
      <c r="NUN14" s="687"/>
      <c r="NUO14" s="687"/>
      <c r="NUP14" s="687"/>
      <c r="NUQ14" s="687"/>
      <c r="NUR14" s="687"/>
      <c r="NUS14" s="687"/>
      <c r="NUT14" s="687"/>
      <c r="NUU14" s="687"/>
      <c r="NUV14" s="687"/>
      <c r="NUW14" s="687"/>
      <c r="NUX14" s="687"/>
      <c r="NUY14" s="687"/>
      <c r="NUZ14" s="687"/>
      <c r="NVA14" s="687"/>
      <c r="NVB14" s="687"/>
      <c r="NVC14" s="687"/>
      <c r="NVD14" s="687"/>
      <c r="NVE14" s="687"/>
      <c r="NVF14" s="687"/>
      <c r="NVG14" s="687"/>
      <c r="NVH14" s="687"/>
      <c r="NVI14" s="687"/>
      <c r="NVJ14" s="687"/>
      <c r="NVK14" s="687"/>
      <c r="NVL14" s="687"/>
      <c r="NVM14" s="687"/>
      <c r="NVN14" s="687"/>
      <c r="NVO14" s="687"/>
      <c r="NVP14" s="687"/>
      <c r="NVQ14" s="687"/>
      <c r="NVR14" s="687"/>
      <c r="NVS14" s="687"/>
      <c r="NVT14" s="687"/>
      <c r="NVU14" s="687"/>
      <c r="NVV14" s="687"/>
      <c r="NVW14" s="687"/>
      <c r="NVX14" s="687"/>
      <c r="NVY14" s="687"/>
      <c r="NVZ14" s="687"/>
      <c r="NWA14" s="687"/>
      <c r="NWB14" s="687"/>
      <c r="NWC14" s="687"/>
      <c r="NWD14" s="687"/>
      <c r="NWE14" s="687"/>
      <c r="NWF14" s="687"/>
      <c r="NWG14" s="687"/>
      <c r="NWH14" s="687"/>
      <c r="NWI14" s="687"/>
      <c r="NWJ14" s="687"/>
      <c r="NWK14" s="687"/>
      <c r="NWL14" s="687"/>
      <c r="NWM14" s="687"/>
      <c r="NWN14" s="687"/>
      <c r="NWO14" s="687"/>
      <c r="NWP14" s="687"/>
      <c r="NWQ14" s="687"/>
      <c r="NWR14" s="687"/>
      <c r="NWS14" s="687"/>
      <c r="NWT14" s="687"/>
      <c r="NWU14" s="687"/>
      <c r="NWV14" s="687"/>
      <c r="NWW14" s="687"/>
      <c r="NWX14" s="687"/>
      <c r="NWY14" s="687"/>
      <c r="NWZ14" s="687"/>
      <c r="NXA14" s="687"/>
      <c r="NXB14" s="687"/>
      <c r="NXC14" s="687"/>
      <c r="NXD14" s="687"/>
      <c r="NXE14" s="687"/>
      <c r="NXF14" s="687"/>
      <c r="NXG14" s="687"/>
      <c r="NXH14" s="687"/>
      <c r="NXI14" s="687"/>
      <c r="NXJ14" s="687"/>
      <c r="NXK14" s="687"/>
      <c r="NXL14" s="687"/>
      <c r="NXM14" s="687"/>
      <c r="NXN14" s="687"/>
      <c r="NXO14" s="687"/>
      <c r="NXP14" s="687"/>
      <c r="NXQ14" s="687"/>
      <c r="NXR14" s="687"/>
      <c r="NXS14" s="687"/>
      <c r="NXT14" s="687"/>
      <c r="NXU14" s="687"/>
      <c r="NXV14" s="687"/>
      <c r="NXW14" s="687"/>
      <c r="NXX14" s="687"/>
      <c r="NXY14" s="687"/>
      <c r="NXZ14" s="687"/>
      <c r="NYA14" s="687"/>
      <c r="NYB14" s="687"/>
      <c r="NYC14" s="687"/>
      <c r="NYD14" s="687"/>
      <c r="NYE14" s="687"/>
      <c r="NYF14" s="687"/>
      <c r="NYG14" s="687"/>
      <c r="NYH14" s="687"/>
      <c r="NYI14" s="687"/>
      <c r="NYJ14" s="687"/>
      <c r="NYK14" s="687"/>
      <c r="NYL14" s="687"/>
      <c r="NYM14" s="687"/>
      <c r="NYN14" s="687"/>
      <c r="NYO14" s="687"/>
      <c r="NYP14" s="687"/>
      <c r="NYQ14" s="687"/>
      <c r="NYR14" s="687"/>
      <c r="NYS14" s="687"/>
      <c r="NYT14" s="687"/>
      <c r="NYU14" s="687"/>
      <c r="NYV14" s="687"/>
      <c r="NYW14" s="687"/>
      <c r="NYX14" s="687"/>
      <c r="NYY14" s="687"/>
      <c r="NYZ14" s="687"/>
      <c r="NZA14" s="687"/>
      <c r="NZB14" s="687"/>
      <c r="NZC14" s="687"/>
      <c r="NZD14" s="687"/>
      <c r="NZE14" s="687"/>
      <c r="NZF14" s="687"/>
      <c r="NZG14" s="687"/>
      <c r="NZH14" s="687"/>
      <c r="NZI14" s="687"/>
      <c r="NZJ14" s="687"/>
      <c r="NZK14" s="687"/>
      <c r="NZL14" s="687"/>
      <c r="NZM14" s="687"/>
      <c r="NZN14" s="687"/>
      <c r="NZO14" s="687"/>
      <c r="NZP14" s="687"/>
      <c r="NZQ14" s="687"/>
      <c r="NZR14" s="687"/>
      <c r="NZS14" s="687"/>
      <c r="NZT14" s="687"/>
      <c r="NZU14" s="687"/>
      <c r="NZV14" s="687"/>
      <c r="NZW14" s="687"/>
      <c r="NZX14" s="687"/>
      <c r="NZY14" s="687"/>
      <c r="NZZ14" s="687"/>
      <c r="OAA14" s="687"/>
      <c r="OAB14" s="687"/>
      <c r="OAC14" s="687"/>
      <c r="OAD14" s="687"/>
      <c r="OAE14" s="687"/>
      <c r="OAF14" s="687"/>
      <c r="OAG14" s="687"/>
      <c r="OAH14" s="687"/>
      <c r="OAI14" s="687"/>
      <c r="OAJ14" s="687"/>
      <c r="OAK14" s="687"/>
      <c r="OAL14" s="687"/>
      <c r="OAM14" s="687"/>
      <c r="OAN14" s="687"/>
      <c r="OAO14" s="687"/>
      <c r="OAP14" s="687"/>
      <c r="OAQ14" s="687"/>
      <c r="OAR14" s="687"/>
      <c r="OAS14" s="687"/>
      <c r="OAT14" s="687"/>
      <c r="OAU14" s="687"/>
      <c r="OAV14" s="687"/>
      <c r="OAW14" s="687"/>
      <c r="OAX14" s="687"/>
      <c r="OAY14" s="687"/>
      <c r="OAZ14" s="687"/>
      <c r="OBA14" s="687"/>
      <c r="OBB14" s="687"/>
      <c r="OBC14" s="687"/>
      <c r="OBD14" s="687"/>
      <c r="OBE14" s="687"/>
      <c r="OBF14" s="687"/>
      <c r="OBG14" s="687"/>
      <c r="OBH14" s="687"/>
      <c r="OBI14" s="687"/>
      <c r="OBJ14" s="687"/>
      <c r="OBK14" s="687"/>
      <c r="OBL14" s="687"/>
      <c r="OBM14" s="687"/>
      <c r="OBN14" s="687"/>
      <c r="OBO14" s="687"/>
      <c r="OBP14" s="687"/>
      <c r="OBQ14" s="687"/>
      <c r="OBR14" s="687"/>
      <c r="OBS14" s="687"/>
      <c r="OBT14" s="687"/>
      <c r="OBU14" s="687"/>
      <c r="OBV14" s="687"/>
      <c r="OBW14" s="687"/>
      <c r="OBX14" s="687"/>
      <c r="OBY14" s="687"/>
      <c r="OBZ14" s="687"/>
      <c r="OCA14" s="687"/>
      <c r="OCB14" s="687"/>
      <c r="OCC14" s="687"/>
      <c r="OCD14" s="687"/>
      <c r="OCE14" s="687"/>
      <c r="OCF14" s="687"/>
      <c r="OCG14" s="687"/>
      <c r="OCH14" s="687"/>
      <c r="OCI14" s="687"/>
      <c r="OCJ14" s="687"/>
      <c r="OCK14" s="687"/>
      <c r="OCL14" s="687"/>
      <c r="OCM14" s="687"/>
      <c r="OCN14" s="687"/>
      <c r="OCO14" s="687"/>
      <c r="OCP14" s="687"/>
      <c r="OCQ14" s="687"/>
      <c r="OCR14" s="687"/>
      <c r="OCS14" s="687"/>
      <c r="OCT14" s="687"/>
      <c r="OCU14" s="687"/>
      <c r="OCV14" s="687"/>
      <c r="OCW14" s="687"/>
      <c r="OCX14" s="687"/>
      <c r="OCY14" s="687"/>
      <c r="OCZ14" s="687"/>
      <c r="ODA14" s="687"/>
      <c r="ODB14" s="687"/>
      <c r="ODC14" s="687"/>
      <c r="ODD14" s="687"/>
      <c r="ODE14" s="687"/>
      <c r="ODF14" s="687"/>
      <c r="ODG14" s="687"/>
      <c r="ODH14" s="687"/>
      <c r="ODI14" s="687"/>
      <c r="ODJ14" s="687"/>
      <c r="ODK14" s="687"/>
      <c r="ODL14" s="687"/>
      <c r="ODM14" s="687"/>
      <c r="ODN14" s="687"/>
      <c r="ODO14" s="687"/>
      <c r="ODP14" s="687"/>
      <c r="ODQ14" s="687"/>
      <c r="ODR14" s="687"/>
      <c r="ODS14" s="687"/>
      <c r="ODT14" s="687"/>
      <c r="ODU14" s="687"/>
      <c r="ODV14" s="687"/>
      <c r="ODW14" s="687"/>
      <c r="ODX14" s="687"/>
      <c r="ODY14" s="687"/>
      <c r="ODZ14" s="687"/>
      <c r="OEA14" s="687"/>
      <c r="OEB14" s="687"/>
      <c r="OEC14" s="687"/>
      <c r="OED14" s="687"/>
      <c r="OEE14" s="687"/>
      <c r="OEF14" s="687"/>
      <c r="OEG14" s="687"/>
      <c r="OEH14" s="687"/>
      <c r="OEI14" s="687"/>
      <c r="OEJ14" s="687"/>
      <c r="OEK14" s="687"/>
      <c r="OEL14" s="687"/>
      <c r="OEM14" s="687"/>
      <c r="OEN14" s="687"/>
      <c r="OEO14" s="687"/>
      <c r="OEP14" s="687"/>
      <c r="OEQ14" s="687"/>
      <c r="OER14" s="687"/>
      <c r="OES14" s="687"/>
      <c r="OET14" s="687"/>
      <c r="OEU14" s="687"/>
      <c r="OEV14" s="687"/>
      <c r="OEW14" s="687"/>
      <c r="OEX14" s="687"/>
      <c r="OEY14" s="687"/>
      <c r="OEZ14" s="687"/>
      <c r="OFA14" s="687"/>
      <c r="OFB14" s="687"/>
      <c r="OFC14" s="687"/>
      <c r="OFD14" s="687"/>
      <c r="OFE14" s="687"/>
      <c r="OFF14" s="687"/>
      <c r="OFG14" s="687"/>
      <c r="OFH14" s="687"/>
      <c r="OFI14" s="687"/>
      <c r="OFJ14" s="687"/>
      <c r="OFK14" s="687"/>
      <c r="OFL14" s="687"/>
      <c r="OFM14" s="687"/>
      <c r="OFN14" s="687"/>
      <c r="OFO14" s="687"/>
      <c r="OFP14" s="687"/>
      <c r="OFQ14" s="687"/>
      <c r="OFR14" s="687"/>
      <c r="OFS14" s="687"/>
      <c r="OFT14" s="687"/>
      <c r="OFU14" s="687"/>
      <c r="OFV14" s="687"/>
      <c r="OFW14" s="687"/>
      <c r="OFX14" s="687"/>
      <c r="OFY14" s="687"/>
      <c r="OFZ14" s="687"/>
      <c r="OGA14" s="687"/>
      <c r="OGB14" s="687"/>
      <c r="OGC14" s="687"/>
      <c r="OGD14" s="687"/>
      <c r="OGE14" s="687"/>
      <c r="OGF14" s="687"/>
      <c r="OGG14" s="687"/>
      <c r="OGH14" s="687"/>
      <c r="OGI14" s="687"/>
      <c r="OGJ14" s="687"/>
      <c r="OGK14" s="687"/>
      <c r="OGL14" s="687"/>
      <c r="OGM14" s="687"/>
      <c r="OGN14" s="687"/>
      <c r="OGO14" s="687"/>
      <c r="OGP14" s="687"/>
      <c r="OGQ14" s="687"/>
      <c r="OGR14" s="687"/>
      <c r="OGS14" s="687"/>
      <c r="OGT14" s="687"/>
      <c r="OGU14" s="687"/>
      <c r="OGV14" s="687"/>
      <c r="OGW14" s="687"/>
      <c r="OGX14" s="687"/>
      <c r="OGY14" s="687"/>
      <c r="OGZ14" s="687"/>
      <c r="OHA14" s="687"/>
      <c r="OHB14" s="687"/>
      <c r="OHC14" s="687"/>
      <c r="OHD14" s="687"/>
      <c r="OHE14" s="687"/>
      <c r="OHF14" s="687"/>
      <c r="OHG14" s="687"/>
      <c r="OHH14" s="687"/>
      <c r="OHI14" s="687"/>
      <c r="OHJ14" s="687"/>
      <c r="OHK14" s="687"/>
      <c r="OHL14" s="687"/>
      <c r="OHM14" s="687"/>
      <c r="OHN14" s="687"/>
      <c r="OHO14" s="687"/>
      <c r="OHP14" s="687"/>
      <c r="OHQ14" s="687"/>
      <c r="OHR14" s="687"/>
      <c r="OHS14" s="687"/>
      <c r="OHT14" s="687"/>
      <c r="OHU14" s="687"/>
      <c r="OHV14" s="687"/>
      <c r="OHW14" s="687"/>
      <c r="OHX14" s="687"/>
      <c r="OHY14" s="687"/>
      <c r="OHZ14" s="687"/>
      <c r="OIA14" s="687"/>
      <c r="OIB14" s="687"/>
      <c r="OIC14" s="687"/>
      <c r="OID14" s="687"/>
      <c r="OIE14" s="687"/>
      <c r="OIF14" s="687"/>
      <c r="OIG14" s="687"/>
      <c r="OIH14" s="687"/>
      <c r="OII14" s="687"/>
      <c r="OIJ14" s="687"/>
      <c r="OIK14" s="687"/>
      <c r="OIL14" s="687"/>
      <c r="OIM14" s="687"/>
      <c r="OIN14" s="687"/>
      <c r="OIO14" s="687"/>
      <c r="OIP14" s="687"/>
      <c r="OIQ14" s="687"/>
      <c r="OIR14" s="687"/>
      <c r="OIS14" s="687"/>
      <c r="OIT14" s="687"/>
      <c r="OIU14" s="687"/>
      <c r="OIV14" s="687"/>
      <c r="OIW14" s="687"/>
      <c r="OIX14" s="687"/>
      <c r="OIY14" s="687"/>
      <c r="OIZ14" s="687"/>
      <c r="OJA14" s="687"/>
      <c r="OJB14" s="687"/>
      <c r="OJC14" s="687"/>
      <c r="OJD14" s="687"/>
      <c r="OJE14" s="687"/>
      <c r="OJF14" s="687"/>
      <c r="OJG14" s="687"/>
      <c r="OJH14" s="687"/>
      <c r="OJI14" s="687"/>
      <c r="OJJ14" s="687"/>
      <c r="OJK14" s="687"/>
      <c r="OJL14" s="687"/>
      <c r="OJM14" s="687"/>
      <c r="OJN14" s="687"/>
      <c r="OJO14" s="687"/>
      <c r="OJP14" s="687"/>
      <c r="OJQ14" s="687"/>
      <c r="OJR14" s="687"/>
      <c r="OJS14" s="687"/>
      <c r="OJT14" s="687"/>
      <c r="OJU14" s="687"/>
      <c r="OJV14" s="687"/>
      <c r="OJW14" s="687"/>
      <c r="OJX14" s="687"/>
      <c r="OJY14" s="687"/>
      <c r="OJZ14" s="687"/>
      <c r="OKA14" s="687"/>
      <c r="OKB14" s="687"/>
      <c r="OKC14" s="687"/>
      <c r="OKD14" s="687"/>
      <c r="OKE14" s="687"/>
      <c r="OKF14" s="687"/>
      <c r="OKG14" s="687"/>
      <c r="OKH14" s="687"/>
      <c r="OKI14" s="687"/>
      <c r="OKJ14" s="687"/>
      <c r="OKK14" s="687"/>
      <c r="OKL14" s="687"/>
      <c r="OKM14" s="687"/>
      <c r="OKN14" s="687"/>
      <c r="OKO14" s="687"/>
      <c r="OKP14" s="687"/>
      <c r="OKQ14" s="687"/>
      <c r="OKR14" s="687"/>
      <c r="OKS14" s="687"/>
      <c r="OKT14" s="687"/>
      <c r="OKU14" s="687"/>
      <c r="OKV14" s="687"/>
      <c r="OKW14" s="687"/>
      <c r="OKX14" s="687"/>
      <c r="OKY14" s="687"/>
      <c r="OKZ14" s="687"/>
      <c r="OLA14" s="687"/>
      <c r="OLB14" s="687"/>
      <c r="OLC14" s="687"/>
      <c r="OLD14" s="687"/>
      <c r="OLE14" s="687"/>
      <c r="OLF14" s="687"/>
      <c r="OLG14" s="687"/>
      <c r="OLH14" s="687"/>
      <c r="OLI14" s="687"/>
      <c r="OLJ14" s="687"/>
      <c r="OLK14" s="687"/>
      <c r="OLL14" s="687"/>
      <c r="OLM14" s="687"/>
      <c r="OLN14" s="687"/>
      <c r="OLO14" s="687"/>
      <c r="OLP14" s="687"/>
      <c r="OLQ14" s="687"/>
      <c r="OLR14" s="687"/>
      <c r="OLS14" s="687"/>
      <c r="OLT14" s="687"/>
      <c r="OLU14" s="687"/>
      <c r="OLV14" s="687"/>
      <c r="OLW14" s="687"/>
      <c r="OLX14" s="687"/>
      <c r="OLY14" s="687"/>
      <c r="OLZ14" s="687"/>
      <c r="OMA14" s="687"/>
      <c r="OMB14" s="687"/>
      <c r="OMC14" s="687"/>
      <c r="OMD14" s="687"/>
      <c r="OME14" s="687"/>
      <c r="OMF14" s="687"/>
      <c r="OMG14" s="687"/>
      <c r="OMH14" s="687"/>
      <c r="OMI14" s="687"/>
      <c r="OMJ14" s="687"/>
      <c r="OMK14" s="687"/>
      <c r="OML14" s="687"/>
      <c r="OMM14" s="687"/>
      <c r="OMN14" s="687"/>
      <c r="OMO14" s="687"/>
      <c r="OMP14" s="687"/>
      <c r="OMQ14" s="687"/>
      <c r="OMR14" s="687"/>
      <c r="OMS14" s="687"/>
      <c r="OMT14" s="687"/>
      <c r="OMU14" s="687"/>
      <c r="OMV14" s="687"/>
      <c r="OMW14" s="687"/>
      <c r="OMX14" s="687"/>
      <c r="OMY14" s="687"/>
      <c r="OMZ14" s="687"/>
      <c r="ONA14" s="687"/>
      <c r="ONB14" s="687"/>
      <c r="ONC14" s="687"/>
      <c r="OND14" s="687"/>
      <c r="ONE14" s="687"/>
      <c r="ONF14" s="687"/>
      <c r="ONG14" s="687"/>
      <c r="ONH14" s="687"/>
      <c r="ONI14" s="687"/>
      <c r="ONJ14" s="687"/>
      <c r="ONK14" s="687"/>
      <c r="ONL14" s="687"/>
      <c r="ONM14" s="687"/>
      <c r="ONN14" s="687"/>
      <c r="ONO14" s="687"/>
      <c r="ONP14" s="687"/>
      <c r="ONQ14" s="687"/>
      <c r="ONR14" s="687"/>
      <c r="ONS14" s="687"/>
      <c r="ONT14" s="687"/>
      <c r="ONU14" s="687"/>
      <c r="ONV14" s="687"/>
      <c r="ONW14" s="687"/>
      <c r="ONX14" s="687"/>
      <c r="ONY14" s="687"/>
      <c r="ONZ14" s="687"/>
      <c r="OOA14" s="687"/>
      <c r="OOB14" s="687"/>
      <c r="OOC14" s="687"/>
      <c r="OOD14" s="687"/>
      <c r="OOE14" s="687"/>
      <c r="OOF14" s="687"/>
      <c r="OOG14" s="687"/>
      <c r="OOH14" s="687"/>
      <c r="OOI14" s="687"/>
      <c r="OOJ14" s="687"/>
      <c r="OOK14" s="687"/>
      <c r="OOL14" s="687"/>
      <c r="OOM14" s="687"/>
      <c r="OON14" s="687"/>
      <c r="OOO14" s="687"/>
      <c r="OOP14" s="687"/>
      <c r="OOQ14" s="687"/>
      <c r="OOR14" s="687"/>
      <c r="OOS14" s="687"/>
      <c r="OOT14" s="687"/>
      <c r="OOU14" s="687"/>
      <c r="OOV14" s="687"/>
      <c r="OOW14" s="687"/>
      <c r="OOX14" s="687"/>
      <c r="OOY14" s="687"/>
      <c r="OOZ14" s="687"/>
      <c r="OPA14" s="687"/>
      <c r="OPB14" s="687"/>
      <c r="OPC14" s="687"/>
      <c r="OPD14" s="687"/>
      <c r="OPE14" s="687"/>
      <c r="OPF14" s="687"/>
      <c r="OPG14" s="687"/>
      <c r="OPH14" s="687"/>
      <c r="OPI14" s="687"/>
      <c r="OPJ14" s="687"/>
      <c r="OPK14" s="687"/>
      <c r="OPL14" s="687"/>
      <c r="OPM14" s="687"/>
      <c r="OPN14" s="687"/>
      <c r="OPO14" s="687"/>
      <c r="OPP14" s="687"/>
      <c r="OPQ14" s="687"/>
      <c r="OPR14" s="687"/>
      <c r="OPS14" s="687"/>
      <c r="OPT14" s="687"/>
      <c r="OPU14" s="687"/>
      <c r="OPV14" s="687"/>
      <c r="OPW14" s="687"/>
      <c r="OPX14" s="687"/>
      <c r="OPY14" s="687"/>
      <c r="OPZ14" s="687"/>
      <c r="OQA14" s="687"/>
      <c r="OQB14" s="687"/>
      <c r="OQC14" s="687"/>
      <c r="OQD14" s="687"/>
      <c r="OQE14" s="687"/>
      <c r="OQF14" s="687"/>
      <c r="OQG14" s="687"/>
      <c r="OQH14" s="687"/>
      <c r="OQI14" s="687"/>
      <c r="OQJ14" s="687"/>
      <c r="OQK14" s="687"/>
      <c r="OQL14" s="687"/>
      <c r="OQM14" s="687"/>
      <c r="OQN14" s="687"/>
      <c r="OQO14" s="687"/>
      <c r="OQP14" s="687"/>
      <c r="OQQ14" s="687"/>
      <c r="OQR14" s="687"/>
      <c r="OQS14" s="687"/>
      <c r="OQT14" s="687"/>
      <c r="OQU14" s="687"/>
      <c r="OQV14" s="687"/>
      <c r="OQW14" s="687"/>
      <c r="OQX14" s="687"/>
      <c r="OQY14" s="687"/>
      <c r="OQZ14" s="687"/>
      <c r="ORA14" s="687"/>
      <c r="ORB14" s="687"/>
      <c r="ORC14" s="687"/>
      <c r="ORD14" s="687"/>
      <c r="ORE14" s="687"/>
      <c r="ORF14" s="687"/>
      <c r="ORG14" s="687"/>
      <c r="ORH14" s="687"/>
      <c r="ORI14" s="687"/>
      <c r="ORJ14" s="687"/>
      <c r="ORK14" s="687"/>
      <c r="ORL14" s="687"/>
      <c r="ORM14" s="687"/>
      <c r="ORN14" s="687"/>
      <c r="ORO14" s="687"/>
      <c r="ORP14" s="687"/>
      <c r="ORQ14" s="687"/>
      <c r="ORR14" s="687"/>
      <c r="ORS14" s="687"/>
      <c r="ORT14" s="687"/>
      <c r="ORU14" s="687"/>
      <c r="ORV14" s="687"/>
      <c r="ORW14" s="687"/>
      <c r="ORX14" s="687"/>
      <c r="ORY14" s="687"/>
      <c r="ORZ14" s="687"/>
      <c r="OSA14" s="687"/>
      <c r="OSB14" s="687"/>
      <c r="OSC14" s="687"/>
      <c r="OSD14" s="687"/>
      <c r="OSE14" s="687"/>
      <c r="OSF14" s="687"/>
      <c r="OSG14" s="687"/>
      <c r="OSH14" s="687"/>
      <c r="OSI14" s="687"/>
      <c r="OSJ14" s="687"/>
      <c r="OSK14" s="687"/>
      <c r="OSL14" s="687"/>
      <c r="OSM14" s="687"/>
      <c r="OSN14" s="687"/>
      <c r="OSO14" s="687"/>
      <c r="OSP14" s="687"/>
      <c r="OSQ14" s="687"/>
      <c r="OSR14" s="687"/>
      <c r="OSS14" s="687"/>
      <c r="OST14" s="687"/>
      <c r="OSU14" s="687"/>
      <c r="OSV14" s="687"/>
      <c r="OSW14" s="687"/>
      <c r="OSX14" s="687"/>
      <c r="OSY14" s="687"/>
      <c r="OSZ14" s="687"/>
      <c r="OTA14" s="687"/>
      <c r="OTB14" s="687"/>
      <c r="OTC14" s="687"/>
      <c r="OTD14" s="687"/>
      <c r="OTE14" s="687"/>
      <c r="OTF14" s="687"/>
      <c r="OTG14" s="687"/>
      <c r="OTH14" s="687"/>
      <c r="OTI14" s="687"/>
      <c r="OTJ14" s="687"/>
      <c r="OTK14" s="687"/>
      <c r="OTL14" s="687"/>
      <c r="OTM14" s="687"/>
      <c r="OTN14" s="687"/>
      <c r="OTO14" s="687"/>
      <c r="OTP14" s="687"/>
      <c r="OTQ14" s="687"/>
      <c r="OTR14" s="687"/>
      <c r="OTS14" s="687"/>
      <c r="OTT14" s="687"/>
      <c r="OTU14" s="687"/>
      <c r="OTV14" s="687"/>
      <c r="OTW14" s="687"/>
      <c r="OTX14" s="687"/>
      <c r="OTY14" s="687"/>
      <c r="OTZ14" s="687"/>
      <c r="OUA14" s="687"/>
      <c r="OUB14" s="687"/>
      <c r="OUC14" s="687"/>
      <c r="OUD14" s="687"/>
      <c r="OUE14" s="687"/>
      <c r="OUF14" s="687"/>
      <c r="OUG14" s="687"/>
      <c r="OUH14" s="687"/>
      <c r="OUI14" s="687"/>
      <c r="OUJ14" s="687"/>
      <c r="OUK14" s="687"/>
      <c r="OUL14" s="687"/>
      <c r="OUM14" s="687"/>
      <c r="OUN14" s="687"/>
      <c r="OUO14" s="687"/>
      <c r="OUP14" s="687"/>
      <c r="OUQ14" s="687"/>
      <c r="OUR14" s="687"/>
      <c r="OUS14" s="687"/>
      <c r="OUT14" s="687"/>
      <c r="OUU14" s="687"/>
      <c r="OUV14" s="687"/>
      <c r="OUW14" s="687"/>
      <c r="OUX14" s="687"/>
      <c r="OUY14" s="687"/>
      <c r="OUZ14" s="687"/>
      <c r="OVA14" s="687"/>
      <c r="OVB14" s="687"/>
      <c r="OVC14" s="687"/>
      <c r="OVD14" s="687"/>
      <c r="OVE14" s="687"/>
      <c r="OVF14" s="687"/>
      <c r="OVG14" s="687"/>
      <c r="OVH14" s="687"/>
      <c r="OVI14" s="687"/>
      <c r="OVJ14" s="687"/>
      <c r="OVK14" s="687"/>
      <c r="OVL14" s="687"/>
      <c r="OVM14" s="687"/>
      <c r="OVN14" s="687"/>
      <c r="OVO14" s="687"/>
      <c r="OVP14" s="687"/>
      <c r="OVQ14" s="687"/>
      <c r="OVR14" s="687"/>
      <c r="OVS14" s="687"/>
      <c r="OVT14" s="687"/>
      <c r="OVU14" s="687"/>
      <c r="OVV14" s="687"/>
      <c r="OVW14" s="687"/>
      <c r="OVX14" s="687"/>
      <c r="OVY14" s="687"/>
      <c r="OVZ14" s="687"/>
      <c r="OWA14" s="687"/>
      <c r="OWB14" s="687"/>
      <c r="OWC14" s="687"/>
      <c r="OWD14" s="687"/>
      <c r="OWE14" s="687"/>
      <c r="OWF14" s="687"/>
      <c r="OWG14" s="687"/>
      <c r="OWH14" s="687"/>
      <c r="OWI14" s="687"/>
      <c r="OWJ14" s="687"/>
      <c r="OWK14" s="687"/>
      <c r="OWL14" s="687"/>
      <c r="OWM14" s="687"/>
      <c r="OWN14" s="687"/>
      <c r="OWO14" s="687"/>
      <c r="OWP14" s="687"/>
      <c r="OWQ14" s="687"/>
      <c r="OWR14" s="687"/>
      <c r="OWS14" s="687"/>
      <c r="OWT14" s="687"/>
      <c r="OWU14" s="687"/>
      <c r="OWV14" s="687"/>
      <c r="OWW14" s="687"/>
      <c r="OWX14" s="687"/>
      <c r="OWY14" s="687"/>
      <c r="OWZ14" s="687"/>
      <c r="OXA14" s="687"/>
      <c r="OXB14" s="687"/>
      <c r="OXC14" s="687"/>
      <c r="OXD14" s="687"/>
      <c r="OXE14" s="687"/>
      <c r="OXF14" s="687"/>
      <c r="OXG14" s="687"/>
      <c r="OXH14" s="687"/>
      <c r="OXI14" s="687"/>
      <c r="OXJ14" s="687"/>
      <c r="OXK14" s="687"/>
      <c r="OXL14" s="687"/>
      <c r="OXM14" s="687"/>
      <c r="OXN14" s="687"/>
      <c r="OXO14" s="687"/>
      <c r="OXP14" s="687"/>
      <c r="OXQ14" s="687"/>
      <c r="OXR14" s="687"/>
      <c r="OXS14" s="687"/>
      <c r="OXT14" s="687"/>
      <c r="OXU14" s="687"/>
      <c r="OXV14" s="687"/>
      <c r="OXW14" s="687"/>
      <c r="OXX14" s="687"/>
      <c r="OXY14" s="687"/>
      <c r="OXZ14" s="687"/>
      <c r="OYA14" s="687"/>
      <c r="OYB14" s="687"/>
      <c r="OYC14" s="687"/>
      <c r="OYD14" s="687"/>
      <c r="OYE14" s="687"/>
      <c r="OYF14" s="687"/>
      <c r="OYG14" s="687"/>
      <c r="OYH14" s="687"/>
      <c r="OYI14" s="687"/>
      <c r="OYJ14" s="687"/>
      <c r="OYK14" s="687"/>
      <c r="OYL14" s="687"/>
      <c r="OYM14" s="687"/>
      <c r="OYN14" s="687"/>
      <c r="OYO14" s="687"/>
      <c r="OYP14" s="687"/>
      <c r="OYQ14" s="687"/>
      <c r="OYR14" s="687"/>
      <c r="OYS14" s="687"/>
      <c r="OYT14" s="687"/>
      <c r="OYU14" s="687"/>
      <c r="OYV14" s="687"/>
      <c r="OYW14" s="687"/>
      <c r="OYX14" s="687"/>
      <c r="OYY14" s="687"/>
      <c r="OYZ14" s="687"/>
      <c r="OZA14" s="687"/>
      <c r="OZB14" s="687"/>
      <c r="OZC14" s="687"/>
      <c r="OZD14" s="687"/>
      <c r="OZE14" s="687"/>
      <c r="OZF14" s="687"/>
      <c r="OZG14" s="687"/>
      <c r="OZH14" s="687"/>
      <c r="OZI14" s="687"/>
      <c r="OZJ14" s="687"/>
      <c r="OZK14" s="687"/>
      <c r="OZL14" s="687"/>
      <c r="OZM14" s="687"/>
      <c r="OZN14" s="687"/>
      <c r="OZO14" s="687"/>
      <c r="OZP14" s="687"/>
      <c r="OZQ14" s="687"/>
      <c r="OZR14" s="687"/>
      <c r="OZS14" s="687"/>
      <c r="OZT14" s="687"/>
      <c r="OZU14" s="687"/>
      <c r="OZV14" s="687"/>
      <c r="OZW14" s="687"/>
      <c r="OZX14" s="687"/>
      <c r="OZY14" s="687"/>
      <c r="OZZ14" s="687"/>
      <c r="PAA14" s="687"/>
      <c r="PAB14" s="687"/>
      <c r="PAC14" s="687"/>
      <c r="PAD14" s="687"/>
      <c r="PAE14" s="687"/>
      <c r="PAF14" s="687"/>
      <c r="PAG14" s="687"/>
      <c r="PAH14" s="687"/>
      <c r="PAI14" s="687"/>
      <c r="PAJ14" s="687"/>
      <c r="PAK14" s="687"/>
      <c r="PAL14" s="687"/>
      <c r="PAM14" s="687"/>
      <c r="PAN14" s="687"/>
      <c r="PAO14" s="687"/>
      <c r="PAP14" s="687"/>
      <c r="PAQ14" s="687"/>
      <c r="PAR14" s="687"/>
      <c r="PAS14" s="687"/>
      <c r="PAT14" s="687"/>
      <c r="PAU14" s="687"/>
      <c r="PAV14" s="687"/>
      <c r="PAW14" s="687"/>
      <c r="PAX14" s="687"/>
      <c r="PAY14" s="687"/>
      <c r="PAZ14" s="687"/>
      <c r="PBA14" s="687"/>
      <c r="PBB14" s="687"/>
      <c r="PBC14" s="687"/>
      <c r="PBD14" s="687"/>
      <c r="PBE14" s="687"/>
      <c r="PBF14" s="687"/>
      <c r="PBG14" s="687"/>
      <c r="PBH14" s="687"/>
      <c r="PBI14" s="687"/>
      <c r="PBJ14" s="687"/>
      <c r="PBK14" s="687"/>
      <c r="PBL14" s="687"/>
      <c r="PBM14" s="687"/>
      <c r="PBN14" s="687"/>
      <c r="PBO14" s="687"/>
      <c r="PBP14" s="687"/>
      <c r="PBQ14" s="687"/>
      <c r="PBR14" s="687"/>
      <c r="PBS14" s="687"/>
      <c r="PBT14" s="687"/>
      <c r="PBU14" s="687"/>
      <c r="PBV14" s="687"/>
      <c r="PBW14" s="687"/>
      <c r="PBX14" s="687"/>
      <c r="PBY14" s="687"/>
      <c r="PBZ14" s="687"/>
      <c r="PCA14" s="687"/>
      <c r="PCB14" s="687"/>
      <c r="PCC14" s="687"/>
      <c r="PCD14" s="687"/>
      <c r="PCE14" s="687"/>
      <c r="PCF14" s="687"/>
      <c r="PCG14" s="687"/>
      <c r="PCH14" s="687"/>
      <c r="PCI14" s="687"/>
      <c r="PCJ14" s="687"/>
      <c r="PCK14" s="687"/>
      <c r="PCL14" s="687"/>
      <c r="PCM14" s="687"/>
      <c r="PCN14" s="687"/>
      <c r="PCO14" s="687"/>
      <c r="PCP14" s="687"/>
      <c r="PCQ14" s="687"/>
      <c r="PCR14" s="687"/>
      <c r="PCS14" s="687"/>
      <c r="PCT14" s="687"/>
      <c r="PCU14" s="687"/>
      <c r="PCV14" s="687"/>
      <c r="PCW14" s="687"/>
      <c r="PCX14" s="687"/>
      <c r="PCY14" s="687"/>
      <c r="PCZ14" s="687"/>
      <c r="PDA14" s="687"/>
      <c r="PDB14" s="687"/>
      <c r="PDC14" s="687"/>
      <c r="PDD14" s="687"/>
      <c r="PDE14" s="687"/>
      <c r="PDF14" s="687"/>
      <c r="PDG14" s="687"/>
      <c r="PDH14" s="687"/>
      <c r="PDI14" s="687"/>
      <c r="PDJ14" s="687"/>
      <c r="PDK14" s="687"/>
      <c r="PDL14" s="687"/>
      <c r="PDM14" s="687"/>
      <c r="PDN14" s="687"/>
      <c r="PDO14" s="687"/>
      <c r="PDP14" s="687"/>
      <c r="PDQ14" s="687"/>
      <c r="PDR14" s="687"/>
      <c r="PDS14" s="687"/>
      <c r="PDT14" s="687"/>
      <c r="PDU14" s="687"/>
      <c r="PDV14" s="687"/>
      <c r="PDW14" s="687"/>
      <c r="PDX14" s="687"/>
      <c r="PDY14" s="687"/>
      <c r="PDZ14" s="687"/>
      <c r="PEA14" s="687"/>
      <c r="PEB14" s="687"/>
      <c r="PEC14" s="687"/>
      <c r="PED14" s="687"/>
      <c r="PEE14" s="687"/>
      <c r="PEF14" s="687"/>
      <c r="PEG14" s="687"/>
      <c r="PEH14" s="687"/>
      <c r="PEI14" s="687"/>
      <c r="PEJ14" s="687"/>
      <c r="PEK14" s="687"/>
      <c r="PEL14" s="687"/>
      <c r="PEM14" s="687"/>
      <c r="PEN14" s="687"/>
      <c r="PEO14" s="687"/>
      <c r="PEP14" s="687"/>
      <c r="PEQ14" s="687"/>
      <c r="PER14" s="687"/>
      <c r="PES14" s="687"/>
      <c r="PET14" s="687"/>
      <c r="PEU14" s="687"/>
      <c r="PEV14" s="687"/>
      <c r="PEW14" s="687"/>
      <c r="PEX14" s="687"/>
      <c r="PEY14" s="687"/>
      <c r="PEZ14" s="687"/>
      <c r="PFA14" s="687"/>
      <c r="PFB14" s="687"/>
      <c r="PFC14" s="687"/>
      <c r="PFD14" s="687"/>
      <c r="PFE14" s="687"/>
      <c r="PFF14" s="687"/>
      <c r="PFG14" s="687"/>
      <c r="PFH14" s="687"/>
      <c r="PFI14" s="687"/>
      <c r="PFJ14" s="687"/>
      <c r="PFK14" s="687"/>
      <c r="PFL14" s="687"/>
      <c r="PFM14" s="687"/>
      <c r="PFN14" s="687"/>
      <c r="PFO14" s="687"/>
      <c r="PFP14" s="687"/>
      <c r="PFQ14" s="687"/>
      <c r="PFR14" s="687"/>
      <c r="PFS14" s="687"/>
      <c r="PFT14" s="687"/>
      <c r="PFU14" s="687"/>
      <c r="PFV14" s="687"/>
      <c r="PFW14" s="687"/>
      <c r="PFX14" s="687"/>
      <c r="PFY14" s="687"/>
      <c r="PFZ14" s="687"/>
      <c r="PGA14" s="687"/>
      <c r="PGB14" s="687"/>
      <c r="PGC14" s="687"/>
      <c r="PGD14" s="687"/>
      <c r="PGE14" s="687"/>
      <c r="PGF14" s="687"/>
      <c r="PGG14" s="687"/>
      <c r="PGH14" s="687"/>
      <c r="PGI14" s="687"/>
      <c r="PGJ14" s="687"/>
      <c r="PGK14" s="687"/>
      <c r="PGL14" s="687"/>
      <c r="PGM14" s="687"/>
      <c r="PGN14" s="687"/>
      <c r="PGO14" s="687"/>
      <c r="PGP14" s="687"/>
      <c r="PGQ14" s="687"/>
      <c r="PGR14" s="687"/>
      <c r="PGS14" s="687"/>
      <c r="PGT14" s="687"/>
      <c r="PGU14" s="687"/>
      <c r="PGV14" s="687"/>
      <c r="PGW14" s="687"/>
      <c r="PGX14" s="687"/>
      <c r="PGY14" s="687"/>
      <c r="PGZ14" s="687"/>
      <c r="PHA14" s="687"/>
      <c r="PHB14" s="687"/>
      <c r="PHC14" s="687"/>
      <c r="PHD14" s="687"/>
      <c r="PHE14" s="687"/>
      <c r="PHF14" s="687"/>
      <c r="PHG14" s="687"/>
      <c r="PHH14" s="687"/>
      <c r="PHI14" s="687"/>
      <c r="PHJ14" s="687"/>
      <c r="PHK14" s="687"/>
      <c r="PHL14" s="687"/>
      <c r="PHM14" s="687"/>
      <c r="PHN14" s="687"/>
      <c r="PHO14" s="687"/>
      <c r="PHP14" s="687"/>
      <c r="PHQ14" s="687"/>
      <c r="PHR14" s="687"/>
      <c r="PHS14" s="687"/>
      <c r="PHT14" s="687"/>
      <c r="PHU14" s="687"/>
      <c r="PHV14" s="687"/>
      <c r="PHW14" s="687"/>
      <c r="PHX14" s="687"/>
      <c r="PHY14" s="687"/>
      <c r="PHZ14" s="687"/>
      <c r="PIA14" s="687"/>
      <c r="PIB14" s="687"/>
      <c r="PIC14" s="687"/>
      <c r="PID14" s="687"/>
      <c r="PIE14" s="687"/>
      <c r="PIF14" s="687"/>
      <c r="PIG14" s="687"/>
      <c r="PIH14" s="687"/>
      <c r="PII14" s="687"/>
      <c r="PIJ14" s="687"/>
      <c r="PIK14" s="687"/>
      <c r="PIL14" s="687"/>
      <c r="PIM14" s="687"/>
      <c r="PIN14" s="687"/>
      <c r="PIO14" s="687"/>
      <c r="PIP14" s="687"/>
      <c r="PIQ14" s="687"/>
      <c r="PIR14" s="687"/>
      <c r="PIS14" s="687"/>
      <c r="PIT14" s="687"/>
      <c r="PIU14" s="687"/>
      <c r="PIV14" s="687"/>
      <c r="PIW14" s="687"/>
      <c r="PIX14" s="687"/>
      <c r="PIY14" s="687"/>
      <c r="PIZ14" s="687"/>
      <c r="PJA14" s="687"/>
      <c r="PJB14" s="687"/>
      <c r="PJC14" s="687"/>
      <c r="PJD14" s="687"/>
      <c r="PJE14" s="687"/>
      <c r="PJF14" s="687"/>
      <c r="PJG14" s="687"/>
      <c r="PJH14" s="687"/>
      <c r="PJI14" s="687"/>
      <c r="PJJ14" s="687"/>
      <c r="PJK14" s="687"/>
      <c r="PJL14" s="687"/>
      <c r="PJM14" s="687"/>
      <c r="PJN14" s="687"/>
      <c r="PJO14" s="687"/>
      <c r="PJP14" s="687"/>
      <c r="PJQ14" s="687"/>
      <c r="PJR14" s="687"/>
      <c r="PJS14" s="687"/>
      <c r="PJT14" s="687"/>
      <c r="PJU14" s="687"/>
      <c r="PJV14" s="687"/>
      <c r="PJW14" s="687"/>
      <c r="PJX14" s="687"/>
      <c r="PJY14" s="687"/>
      <c r="PJZ14" s="687"/>
      <c r="PKA14" s="687"/>
      <c r="PKB14" s="687"/>
      <c r="PKC14" s="687"/>
      <c r="PKD14" s="687"/>
      <c r="PKE14" s="687"/>
      <c r="PKF14" s="687"/>
      <c r="PKG14" s="687"/>
      <c r="PKH14" s="687"/>
      <c r="PKI14" s="687"/>
      <c r="PKJ14" s="687"/>
      <c r="PKK14" s="687"/>
      <c r="PKL14" s="687"/>
      <c r="PKM14" s="687"/>
      <c r="PKN14" s="687"/>
      <c r="PKO14" s="687"/>
      <c r="PKP14" s="687"/>
      <c r="PKQ14" s="687"/>
      <c r="PKR14" s="687"/>
      <c r="PKS14" s="687"/>
      <c r="PKT14" s="687"/>
      <c r="PKU14" s="687"/>
      <c r="PKV14" s="687"/>
      <c r="PKW14" s="687"/>
      <c r="PKX14" s="687"/>
      <c r="PKY14" s="687"/>
      <c r="PKZ14" s="687"/>
      <c r="PLA14" s="687"/>
      <c r="PLB14" s="687"/>
      <c r="PLC14" s="687"/>
      <c r="PLD14" s="687"/>
      <c r="PLE14" s="687"/>
      <c r="PLF14" s="687"/>
      <c r="PLG14" s="687"/>
      <c r="PLH14" s="687"/>
      <c r="PLI14" s="687"/>
      <c r="PLJ14" s="687"/>
      <c r="PLK14" s="687"/>
      <c r="PLL14" s="687"/>
      <c r="PLM14" s="687"/>
      <c r="PLN14" s="687"/>
      <c r="PLO14" s="687"/>
      <c r="PLP14" s="687"/>
      <c r="PLQ14" s="687"/>
      <c r="PLR14" s="687"/>
      <c r="PLS14" s="687"/>
      <c r="PLT14" s="687"/>
      <c r="PLU14" s="687"/>
      <c r="PLV14" s="687"/>
      <c r="PLW14" s="687"/>
      <c r="PLX14" s="687"/>
      <c r="PLY14" s="687"/>
      <c r="PLZ14" s="687"/>
      <c r="PMA14" s="687"/>
      <c r="PMB14" s="687"/>
      <c r="PMC14" s="687"/>
      <c r="PMD14" s="687"/>
      <c r="PME14" s="687"/>
      <c r="PMF14" s="687"/>
      <c r="PMG14" s="687"/>
      <c r="PMH14" s="687"/>
      <c r="PMI14" s="687"/>
      <c r="PMJ14" s="687"/>
      <c r="PMK14" s="687"/>
      <c r="PML14" s="687"/>
      <c r="PMM14" s="687"/>
      <c r="PMN14" s="687"/>
      <c r="PMO14" s="687"/>
      <c r="PMP14" s="687"/>
      <c r="PMQ14" s="687"/>
      <c r="PMR14" s="687"/>
      <c r="PMS14" s="687"/>
      <c r="PMT14" s="687"/>
      <c r="PMU14" s="687"/>
      <c r="PMV14" s="687"/>
      <c r="PMW14" s="687"/>
      <c r="PMX14" s="687"/>
      <c r="PMY14" s="687"/>
      <c r="PMZ14" s="687"/>
      <c r="PNA14" s="687"/>
      <c r="PNB14" s="687"/>
      <c r="PNC14" s="687"/>
      <c r="PND14" s="687"/>
      <c r="PNE14" s="687"/>
      <c r="PNF14" s="687"/>
      <c r="PNG14" s="687"/>
      <c r="PNH14" s="687"/>
      <c r="PNI14" s="687"/>
      <c r="PNJ14" s="687"/>
      <c r="PNK14" s="687"/>
      <c r="PNL14" s="687"/>
      <c r="PNM14" s="687"/>
      <c r="PNN14" s="687"/>
      <c r="PNO14" s="687"/>
      <c r="PNP14" s="687"/>
      <c r="PNQ14" s="687"/>
      <c r="PNR14" s="687"/>
      <c r="PNS14" s="687"/>
      <c r="PNT14" s="687"/>
      <c r="PNU14" s="687"/>
      <c r="PNV14" s="687"/>
      <c r="PNW14" s="687"/>
      <c r="PNX14" s="687"/>
      <c r="PNY14" s="687"/>
      <c r="PNZ14" s="687"/>
      <c r="POA14" s="687"/>
      <c r="POB14" s="687"/>
      <c r="POC14" s="687"/>
      <c r="POD14" s="687"/>
      <c r="POE14" s="687"/>
      <c r="POF14" s="687"/>
      <c r="POG14" s="687"/>
      <c r="POH14" s="687"/>
      <c r="POI14" s="687"/>
      <c r="POJ14" s="687"/>
      <c r="POK14" s="687"/>
      <c r="POL14" s="687"/>
      <c r="POM14" s="687"/>
      <c r="PON14" s="687"/>
      <c r="POO14" s="687"/>
      <c r="POP14" s="687"/>
      <c r="POQ14" s="687"/>
      <c r="POR14" s="687"/>
      <c r="POS14" s="687"/>
      <c r="POT14" s="687"/>
      <c r="POU14" s="687"/>
      <c r="POV14" s="687"/>
      <c r="POW14" s="687"/>
      <c r="POX14" s="687"/>
      <c r="POY14" s="687"/>
      <c r="POZ14" s="687"/>
      <c r="PPA14" s="687"/>
      <c r="PPB14" s="687"/>
      <c r="PPC14" s="687"/>
      <c r="PPD14" s="687"/>
      <c r="PPE14" s="687"/>
      <c r="PPF14" s="687"/>
      <c r="PPG14" s="687"/>
      <c r="PPH14" s="687"/>
      <c r="PPI14" s="687"/>
      <c r="PPJ14" s="687"/>
      <c r="PPK14" s="687"/>
      <c r="PPL14" s="687"/>
      <c r="PPM14" s="687"/>
      <c r="PPN14" s="687"/>
      <c r="PPO14" s="687"/>
      <c r="PPP14" s="687"/>
      <c r="PPQ14" s="687"/>
      <c r="PPR14" s="687"/>
      <c r="PPS14" s="687"/>
      <c r="PPT14" s="687"/>
      <c r="PPU14" s="687"/>
      <c r="PPV14" s="687"/>
      <c r="PPW14" s="687"/>
      <c r="PPX14" s="687"/>
      <c r="PPY14" s="687"/>
      <c r="PPZ14" s="687"/>
      <c r="PQA14" s="687"/>
      <c r="PQB14" s="687"/>
      <c r="PQC14" s="687"/>
      <c r="PQD14" s="687"/>
      <c r="PQE14" s="687"/>
      <c r="PQF14" s="687"/>
      <c r="PQG14" s="687"/>
      <c r="PQH14" s="687"/>
      <c r="PQI14" s="687"/>
      <c r="PQJ14" s="687"/>
      <c r="PQK14" s="687"/>
      <c r="PQL14" s="687"/>
      <c r="PQM14" s="687"/>
      <c r="PQN14" s="687"/>
      <c r="PQO14" s="687"/>
      <c r="PQP14" s="687"/>
      <c r="PQQ14" s="687"/>
      <c r="PQR14" s="687"/>
      <c r="PQS14" s="687"/>
      <c r="PQT14" s="687"/>
      <c r="PQU14" s="687"/>
      <c r="PQV14" s="687"/>
      <c r="PQW14" s="687"/>
      <c r="PQX14" s="687"/>
      <c r="PQY14" s="687"/>
      <c r="PQZ14" s="687"/>
      <c r="PRA14" s="687"/>
      <c r="PRB14" s="687"/>
      <c r="PRC14" s="687"/>
      <c r="PRD14" s="687"/>
      <c r="PRE14" s="687"/>
      <c r="PRF14" s="687"/>
      <c r="PRG14" s="687"/>
      <c r="PRH14" s="687"/>
      <c r="PRI14" s="687"/>
      <c r="PRJ14" s="687"/>
      <c r="PRK14" s="687"/>
      <c r="PRL14" s="687"/>
      <c r="PRM14" s="687"/>
      <c r="PRN14" s="687"/>
      <c r="PRO14" s="687"/>
      <c r="PRP14" s="687"/>
      <c r="PRQ14" s="687"/>
      <c r="PRR14" s="687"/>
      <c r="PRS14" s="687"/>
      <c r="PRT14" s="687"/>
      <c r="PRU14" s="687"/>
      <c r="PRV14" s="687"/>
      <c r="PRW14" s="687"/>
      <c r="PRX14" s="687"/>
      <c r="PRY14" s="687"/>
      <c r="PRZ14" s="687"/>
      <c r="PSA14" s="687"/>
      <c r="PSB14" s="687"/>
      <c r="PSC14" s="687"/>
      <c r="PSD14" s="687"/>
      <c r="PSE14" s="687"/>
      <c r="PSF14" s="687"/>
      <c r="PSG14" s="687"/>
      <c r="PSH14" s="687"/>
      <c r="PSI14" s="687"/>
      <c r="PSJ14" s="687"/>
      <c r="PSK14" s="687"/>
      <c r="PSL14" s="687"/>
      <c r="PSM14" s="687"/>
      <c r="PSN14" s="687"/>
      <c r="PSO14" s="687"/>
      <c r="PSP14" s="687"/>
      <c r="PSQ14" s="687"/>
      <c r="PSR14" s="687"/>
      <c r="PSS14" s="687"/>
      <c r="PST14" s="687"/>
      <c r="PSU14" s="687"/>
      <c r="PSV14" s="687"/>
      <c r="PSW14" s="687"/>
      <c r="PSX14" s="687"/>
      <c r="PSY14" s="687"/>
      <c r="PSZ14" s="687"/>
      <c r="PTA14" s="687"/>
      <c r="PTB14" s="687"/>
      <c r="PTC14" s="687"/>
      <c r="PTD14" s="687"/>
      <c r="PTE14" s="687"/>
      <c r="PTF14" s="687"/>
      <c r="PTG14" s="687"/>
      <c r="PTH14" s="687"/>
      <c r="PTI14" s="687"/>
      <c r="PTJ14" s="687"/>
      <c r="PTK14" s="687"/>
      <c r="PTL14" s="687"/>
      <c r="PTM14" s="687"/>
      <c r="PTN14" s="687"/>
      <c r="PTO14" s="687"/>
      <c r="PTP14" s="687"/>
      <c r="PTQ14" s="687"/>
      <c r="PTR14" s="687"/>
      <c r="PTS14" s="687"/>
      <c r="PTT14" s="687"/>
      <c r="PTU14" s="687"/>
      <c r="PTV14" s="687"/>
      <c r="PTW14" s="687"/>
      <c r="PTX14" s="687"/>
      <c r="PTY14" s="687"/>
      <c r="PTZ14" s="687"/>
      <c r="PUA14" s="687"/>
      <c r="PUB14" s="687"/>
      <c r="PUC14" s="687"/>
      <c r="PUD14" s="687"/>
      <c r="PUE14" s="687"/>
      <c r="PUF14" s="687"/>
      <c r="PUG14" s="687"/>
      <c r="PUH14" s="687"/>
      <c r="PUI14" s="687"/>
      <c r="PUJ14" s="687"/>
      <c r="PUK14" s="687"/>
      <c r="PUL14" s="687"/>
      <c r="PUM14" s="687"/>
      <c r="PUN14" s="687"/>
      <c r="PUO14" s="687"/>
      <c r="PUP14" s="687"/>
      <c r="PUQ14" s="687"/>
      <c r="PUR14" s="687"/>
      <c r="PUS14" s="687"/>
      <c r="PUT14" s="687"/>
      <c r="PUU14" s="687"/>
      <c r="PUV14" s="687"/>
      <c r="PUW14" s="687"/>
      <c r="PUX14" s="687"/>
      <c r="PUY14" s="687"/>
      <c r="PUZ14" s="687"/>
      <c r="PVA14" s="687"/>
      <c r="PVB14" s="687"/>
      <c r="PVC14" s="687"/>
      <c r="PVD14" s="687"/>
      <c r="PVE14" s="687"/>
      <c r="PVF14" s="687"/>
      <c r="PVG14" s="687"/>
      <c r="PVH14" s="687"/>
      <c r="PVI14" s="687"/>
      <c r="PVJ14" s="687"/>
      <c r="PVK14" s="687"/>
      <c r="PVL14" s="687"/>
      <c r="PVM14" s="687"/>
      <c r="PVN14" s="687"/>
      <c r="PVO14" s="687"/>
      <c r="PVP14" s="687"/>
      <c r="PVQ14" s="687"/>
      <c r="PVR14" s="687"/>
      <c r="PVS14" s="687"/>
      <c r="PVT14" s="687"/>
      <c r="PVU14" s="687"/>
      <c r="PVV14" s="687"/>
      <c r="PVW14" s="687"/>
      <c r="PVX14" s="687"/>
      <c r="PVY14" s="687"/>
      <c r="PVZ14" s="687"/>
      <c r="PWA14" s="687"/>
      <c r="PWB14" s="687"/>
      <c r="PWC14" s="687"/>
      <c r="PWD14" s="687"/>
      <c r="PWE14" s="687"/>
      <c r="PWF14" s="687"/>
      <c r="PWG14" s="687"/>
      <c r="PWH14" s="687"/>
      <c r="PWI14" s="687"/>
      <c r="PWJ14" s="687"/>
      <c r="PWK14" s="687"/>
      <c r="PWL14" s="687"/>
      <c r="PWM14" s="687"/>
      <c r="PWN14" s="687"/>
      <c r="PWO14" s="687"/>
      <c r="PWP14" s="687"/>
      <c r="PWQ14" s="687"/>
      <c r="PWR14" s="687"/>
      <c r="PWS14" s="687"/>
      <c r="PWT14" s="687"/>
      <c r="PWU14" s="687"/>
      <c r="PWV14" s="687"/>
      <c r="PWW14" s="687"/>
      <c r="PWX14" s="687"/>
      <c r="PWY14" s="687"/>
      <c r="PWZ14" s="687"/>
      <c r="PXA14" s="687"/>
      <c r="PXB14" s="687"/>
      <c r="PXC14" s="687"/>
      <c r="PXD14" s="687"/>
      <c r="PXE14" s="687"/>
      <c r="PXF14" s="687"/>
      <c r="PXG14" s="687"/>
      <c r="PXH14" s="687"/>
      <c r="PXI14" s="687"/>
      <c r="PXJ14" s="687"/>
      <c r="PXK14" s="687"/>
      <c r="PXL14" s="687"/>
      <c r="PXM14" s="687"/>
      <c r="PXN14" s="687"/>
      <c r="PXO14" s="687"/>
      <c r="PXP14" s="687"/>
      <c r="PXQ14" s="687"/>
      <c r="PXR14" s="687"/>
      <c r="PXS14" s="687"/>
      <c r="PXT14" s="687"/>
      <c r="PXU14" s="687"/>
      <c r="PXV14" s="687"/>
      <c r="PXW14" s="687"/>
      <c r="PXX14" s="687"/>
      <c r="PXY14" s="687"/>
      <c r="PXZ14" s="687"/>
      <c r="PYA14" s="687"/>
      <c r="PYB14" s="687"/>
      <c r="PYC14" s="687"/>
      <c r="PYD14" s="687"/>
      <c r="PYE14" s="687"/>
      <c r="PYF14" s="687"/>
      <c r="PYG14" s="687"/>
      <c r="PYH14" s="687"/>
      <c r="PYI14" s="687"/>
      <c r="PYJ14" s="687"/>
      <c r="PYK14" s="687"/>
      <c r="PYL14" s="687"/>
      <c r="PYM14" s="687"/>
      <c r="PYN14" s="687"/>
      <c r="PYO14" s="687"/>
      <c r="PYP14" s="687"/>
      <c r="PYQ14" s="687"/>
      <c r="PYR14" s="687"/>
      <c r="PYS14" s="687"/>
      <c r="PYT14" s="687"/>
      <c r="PYU14" s="687"/>
      <c r="PYV14" s="687"/>
      <c r="PYW14" s="687"/>
      <c r="PYX14" s="687"/>
      <c r="PYY14" s="687"/>
      <c r="PYZ14" s="687"/>
      <c r="PZA14" s="687"/>
      <c r="PZB14" s="687"/>
      <c r="PZC14" s="687"/>
      <c r="PZD14" s="687"/>
      <c r="PZE14" s="687"/>
      <c r="PZF14" s="687"/>
      <c r="PZG14" s="687"/>
      <c r="PZH14" s="687"/>
      <c r="PZI14" s="687"/>
      <c r="PZJ14" s="687"/>
      <c r="PZK14" s="687"/>
      <c r="PZL14" s="687"/>
      <c r="PZM14" s="687"/>
      <c r="PZN14" s="687"/>
      <c r="PZO14" s="687"/>
      <c r="PZP14" s="687"/>
      <c r="PZQ14" s="687"/>
      <c r="PZR14" s="687"/>
      <c r="PZS14" s="687"/>
      <c r="PZT14" s="687"/>
      <c r="PZU14" s="687"/>
      <c r="PZV14" s="687"/>
      <c r="PZW14" s="687"/>
      <c r="PZX14" s="687"/>
      <c r="PZY14" s="687"/>
      <c r="PZZ14" s="687"/>
      <c r="QAA14" s="687"/>
      <c r="QAB14" s="687"/>
      <c r="QAC14" s="687"/>
      <c r="QAD14" s="687"/>
      <c r="QAE14" s="687"/>
      <c r="QAF14" s="687"/>
      <c r="QAG14" s="687"/>
      <c r="QAH14" s="687"/>
      <c r="QAI14" s="687"/>
      <c r="QAJ14" s="687"/>
      <c r="QAK14" s="687"/>
      <c r="QAL14" s="687"/>
      <c r="QAM14" s="687"/>
      <c r="QAN14" s="687"/>
      <c r="QAO14" s="687"/>
      <c r="QAP14" s="687"/>
      <c r="QAQ14" s="687"/>
      <c r="QAR14" s="687"/>
      <c r="QAS14" s="687"/>
      <c r="QAT14" s="687"/>
      <c r="QAU14" s="687"/>
      <c r="QAV14" s="687"/>
      <c r="QAW14" s="687"/>
      <c r="QAX14" s="687"/>
      <c r="QAY14" s="687"/>
      <c r="QAZ14" s="687"/>
      <c r="QBA14" s="687"/>
      <c r="QBB14" s="687"/>
      <c r="QBC14" s="687"/>
      <c r="QBD14" s="687"/>
      <c r="QBE14" s="687"/>
      <c r="QBF14" s="687"/>
      <c r="QBG14" s="687"/>
      <c r="QBH14" s="687"/>
      <c r="QBI14" s="687"/>
      <c r="QBJ14" s="687"/>
      <c r="QBK14" s="687"/>
      <c r="QBL14" s="687"/>
      <c r="QBM14" s="687"/>
      <c r="QBN14" s="687"/>
      <c r="QBO14" s="687"/>
      <c r="QBP14" s="687"/>
      <c r="QBQ14" s="687"/>
      <c r="QBR14" s="687"/>
      <c r="QBS14" s="687"/>
      <c r="QBT14" s="687"/>
      <c r="QBU14" s="687"/>
      <c r="QBV14" s="687"/>
      <c r="QBW14" s="687"/>
      <c r="QBX14" s="687"/>
      <c r="QBY14" s="687"/>
      <c r="QBZ14" s="687"/>
      <c r="QCA14" s="687"/>
      <c r="QCB14" s="687"/>
      <c r="QCC14" s="687"/>
      <c r="QCD14" s="687"/>
      <c r="QCE14" s="687"/>
      <c r="QCF14" s="687"/>
      <c r="QCG14" s="687"/>
      <c r="QCH14" s="687"/>
      <c r="QCI14" s="687"/>
      <c r="QCJ14" s="687"/>
      <c r="QCK14" s="687"/>
      <c r="QCL14" s="687"/>
      <c r="QCM14" s="687"/>
      <c r="QCN14" s="687"/>
      <c r="QCO14" s="687"/>
      <c r="QCP14" s="687"/>
      <c r="QCQ14" s="687"/>
      <c r="QCR14" s="687"/>
      <c r="QCS14" s="687"/>
      <c r="QCT14" s="687"/>
      <c r="QCU14" s="687"/>
      <c r="QCV14" s="687"/>
      <c r="QCW14" s="687"/>
      <c r="QCX14" s="687"/>
      <c r="QCY14" s="687"/>
      <c r="QCZ14" s="687"/>
      <c r="QDA14" s="687"/>
      <c r="QDB14" s="687"/>
      <c r="QDC14" s="687"/>
      <c r="QDD14" s="687"/>
      <c r="QDE14" s="687"/>
      <c r="QDF14" s="687"/>
      <c r="QDG14" s="687"/>
      <c r="QDH14" s="687"/>
      <c r="QDI14" s="687"/>
      <c r="QDJ14" s="687"/>
      <c r="QDK14" s="687"/>
      <c r="QDL14" s="687"/>
      <c r="QDM14" s="687"/>
      <c r="QDN14" s="687"/>
      <c r="QDO14" s="687"/>
      <c r="QDP14" s="687"/>
      <c r="QDQ14" s="687"/>
      <c r="QDR14" s="687"/>
      <c r="QDS14" s="687"/>
      <c r="QDT14" s="687"/>
      <c r="QDU14" s="687"/>
      <c r="QDV14" s="687"/>
      <c r="QDW14" s="687"/>
      <c r="QDX14" s="687"/>
      <c r="QDY14" s="687"/>
      <c r="QDZ14" s="687"/>
      <c r="QEA14" s="687"/>
      <c r="QEB14" s="687"/>
      <c r="QEC14" s="687"/>
      <c r="QED14" s="687"/>
      <c r="QEE14" s="687"/>
      <c r="QEF14" s="687"/>
      <c r="QEG14" s="687"/>
      <c r="QEH14" s="687"/>
      <c r="QEI14" s="687"/>
      <c r="QEJ14" s="687"/>
      <c r="QEK14" s="687"/>
      <c r="QEL14" s="687"/>
      <c r="QEM14" s="687"/>
      <c r="QEN14" s="687"/>
      <c r="QEO14" s="687"/>
      <c r="QEP14" s="687"/>
      <c r="QEQ14" s="687"/>
      <c r="QER14" s="687"/>
      <c r="QES14" s="687"/>
      <c r="QET14" s="687"/>
      <c r="QEU14" s="687"/>
      <c r="QEV14" s="687"/>
      <c r="QEW14" s="687"/>
      <c r="QEX14" s="687"/>
      <c r="QEY14" s="687"/>
      <c r="QEZ14" s="687"/>
      <c r="QFA14" s="687"/>
      <c r="QFB14" s="687"/>
      <c r="QFC14" s="687"/>
      <c r="QFD14" s="687"/>
      <c r="QFE14" s="687"/>
      <c r="QFF14" s="687"/>
      <c r="QFG14" s="687"/>
      <c r="QFH14" s="687"/>
      <c r="QFI14" s="687"/>
      <c r="QFJ14" s="687"/>
      <c r="QFK14" s="687"/>
      <c r="QFL14" s="687"/>
      <c r="QFM14" s="687"/>
      <c r="QFN14" s="687"/>
      <c r="QFO14" s="687"/>
      <c r="QFP14" s="687"/>
      <c r="QFQ14" s="687"/>
      <c r="QFR14" s="687"/>
      <c r="QFS14" s="687"/>
      <c r="QFT14" s="687"/>
      <c r="QFU14" s="687"/>
      <c r="QFV14" s="687"/>
      <c r="QFW14" s="687"/>
      <c r="QFX14" s="687"/>
      <c r="QFY14" s="687"/>
      <c r="QFZ14" s="687"/>
      <c r="QGA14" s="687"/>
      <c r="QGB14" s="687"/>
      <c r="QGC14" s="687"/>
      <c r="QGD14" s="687"/>
      <c r="QGE14" s="687"/>
      <c r="QGF14" s="687"/>
      <c r="QGG14" s="687"/>
      <c r="QGH14" s="687"/>
      <c r="QGI14" s="687"/>
      <c r="QGJ14" s="687"/>
      <c r="QGK14" s="687"/>
      <c r="QGL14" s="687"/>
      <c r="QGM14" s="687"/>
      <c r="QGN14" s="687"/>
      <c r="QGO14" s="687"/>
      <c r="QGP14" s="687"/>
      <c r="QGQ14" s="687"/>
      <c r="QGR14" s="687"/>
      <c r="QGS14" s="687"/>
      <c r="QGT14" s="687"/>
      <c r="QGU14" s="687"/>
      <c r="QGV14" s="687"/>
      <c r="QGW14" s="687"/>
      <c r="QGX14" s="687"/>
      <c r="QGY14" s="687"/>
      <c r="QGZ14" s="687"/>
      <c r="QHA14" s="687"/>
      <c r="QHB14" s="687"/>
      <c r="QHC14" s="687"/>
      <c r="QHD14" s="687"/>
      <c r="QHE14" s="687"/>
      <c r="QHF14" s="687"/>
      <c r="QHG14" s="687"/>
      <c r="QHH14" s="687"/>
      <c r="QHI14" s="687"/>
      <c r="QHJ14" s="687"/>
      <c r="QHK14" s="687"/>
      <c r="QHL14" s="687"/>
      <c r="QHM14" s="687"/>
      <c r="QHN14" s="687"/>
      <c r="QHO14" s="687"/>
      <c r="QHP14" s="687"/>
      <c r="QHQ14" s="687"/>
      <c r="QHR14" s="687"/>
      <c r="QHS14" s="687"/>
      <c r="QHT14" s="687"/>
      <c r="QHU14" s="687"/>
      <c r="QHV14" s="687"/>
      <c r="QHW14" s="687"/>
      <c r="QHX14" s="687"/>
      <c r="QHY14" s="687"/>
      <c r="QHZ14" s="687"/>
      <c r="QIA14" s="687"/>
      <c r="QIB14" s="687"/>
      <c r="QIC14" s="687"/>
      <c r="QID14" s="687"/>
      <c r="QIE14" s="687"/>
      <c r="QIF14" s="687"/>
      <c r="QIG14" s="687"/>
      <c r="QIH14" s="687"/>
      <c r="QII14" s="687"/>
      <c r="QIJ14" s="687"/>
      <c r="QIK14" s="687"/>
      <c r="QIL14" s="687"/>
      <c r="QIM14" s="687"/>
      <c r="QIN14" s="687"/>
      <c r="QIO14" s="687"/>
      <c r="QIP14" s="687"/>
      <c r="QIQ14" s="687"/>
      <c r="QIR14" s="687"/>
      <c r="QIS14" s="687"/>
      <c r="QIT14" s="687"/>
      <c r="QIU14" s="687"/>
      <c r="QIV14" s="687"/>
      <c r="QIW14" s="687"/>
      <c r="QIX14" s="687"/>
      <c r="QIY14" s="687"/>
      <c r="QIZ14" s="687"/>
      <c r="QJA14" s="687"/>
      <c r="QJB14" s="687"/>
      <c r="QJC14" s="687"/>
      <c r="QJD14" s="687"/>
      <c r="QJE14" s="687"/>
      <c r="QJF14" s="687"/>
      <c r="QJG14" s="687"/>
      <c r="QJH14" s="687"/>
      <c r="QJI14" s="687"/>
      <c r="QJJ14" s="687"/>
      <c r="QJK14" s="687"/>
      <c r="QJL14" s="687"/>
      <c r="QJM14" s="687"/>
      <c r="QJN14" s="687"/>
      <c r="QJO14" s="687"/>
      <c r="QJP14" s="687"/>
      <c r="QJQ14" s="687"/>
      <c r="QJR14" s="687"/>
      <c r="QJS14" s="687"/>
      <c r="QJT14" s="687"/>
      <c r="QJU14" s="687"/>
      <c r="QJV14" s="687"/>
      <c r="QJW14" s="687"/>
      <c r="QJX14" s="687"/>
      <c r="QJY14" s="687"/>
      <c r="QJZ14" s="687"/>
      <c r="QKA14" s="687"/>
      <c r="QKB14" s="687"/>
      <c r="QKC14" s="687"/>
      <c r="QKD14" s="687"/>
      <c r="QKE14" s="687"/>
      <c r="QKF14" s="687"/>
      <c r="QKG14" s="687"/>
      <c r="QKH14" s="687"/>
      <c r="QKI14" s="687"/>
      <c r="QKJ14" s="687"/>
      <c r="QKK14" s="687"/>
      <c r="QKL14" s="687"/>
      <c r="QKM14" s="687"/>
      <c r="QKN14" s="687"/>
      <c r="QKO14" s="687"/>
      <c r="QKP14" s="687"/>
      <c r="QKQ14" s="687"/>
      <c r="QKR14" s="687"/>
      <c r="QKS14" s="687"/>
      <c r="QKT14" s="687"/>
      <c r="QKU14" s="687"/>
      <c r="QKV14" s="687"/>
      <c r="QKW14" s="687"/>
      <c r="QKX14" s="687"/>
      <c r="QKY14" s="687"/>
      <c r="QKZ14" s="687"/>
      <c r="QLA14" s="687"/>
      <c r="QLB14" s="687"/>
      <c r="QLC14" s="687"/>
      <c r="QLD14" s="687"/>
      <c r="QLE14" s="687"/>
      <c r="QLF14" s="687"/>
      <c r="QLG14" s="687"/>
      <c r="QLH14" s="687"/>
      <c r="QLI14" s="687"/>
      <c r="QLJ14" s="687"/>
      <c r="QLK14" s="687"/>
      <c r="QLL14" s="687"/>
      <c r="QLM14" s="687"/>
      <c r="QLN14" s="687"/>
      <c r="QLO14" s="687"/>
      <c r="QLP14" s="687"/>
      <c r="QLQ14" s="687"/>
      <c r="QLR14" s="687"/>
      <c r="QLS14" s="687"/>
      <c r="QLT14" s="687"/>
      <c r="QLU14" s="687"/>
      <c r="QLV14" s="687"/>
      <c r="QLW14" s="687"/>
      <c r="QLX14" s="687"/>
      <c r="QLY14" s="687"/>
      <c r="QLZ14" s="687"/>
      <c r="QMA14" s="687"/>
      <c r="QMB14" s="687"/>
      <c r="QMC14" s="687"/>
      <c r="QMD14" s="687"/>
      <c r="QME14" s="687"/>
      <c r="QMF14" s="687"/>
      <c r="QMG14" s="687"/>
      <c r="QMH14" s="687"/>
      <c r="QMI14" s="687"/>
      <c r="QMJ14" s="687"/>
      <c r="QMK14" s="687"/>
      <c r="QML14" s="687"/>
      <c r="QMM14" s="687"/>
      <c r="QMN14" s="687"/>
      <c r="QMO14" s="687"/>
      <c r="QMP14" s="687"/>
      <c r="QMQ14" s="687"/>
      <c r="QMR14" s="687"/>
      <c r="QMS14" s="687"/>
      <c r="QMT14" s="687"/>
      <c r="QMU14" s="687"/>
      <c r="QMV14" s="687"/>
      <c r="QMW14" s="687"/>
      <c r="QMX14" s="687"/>
      <c r="QMY14" s="687"/>
      <c r="QMZ14" s="687"/>
      <c r="QNA14" s="687"/>
      <c r="QNB14" s="687"/>
      <c r="QNC14" s="687"/>
      <c r="QND14" s="687"/>
      <c r="QNE14" s="687"/>
      <c r="QNF14" s="687"/>
      <c r="QNG14" s="687"/>
      <c r="QNH14" s="687"/>
      <c r="QNI14" s="687"/>
      <c r="QNJ14" s="687"/>
      <c r="QNK14" s="687"/>
      <c r="QNL14" s="687"/>
      <c r="QNM14" s="687"/>
      <c r="QNN14" s="687"/>
      <c r="QNO14" s="687"/>
      <c r="QNP14" s="687"/>
      <c r="QNQ14" s="687"/>
      <c r="QNR14" s="687"/>
      <c r="QNS14" s="687"/>
      <c r="QNT14" s="687"/>
      <c r="QNU14" s="687"/>
      <c r="QNV14" s="687"/>
      <c r="QNW14" s="687"/>
      <c r="QNX14" s="687"/>
      <c r="QNY14" s="687"/>
      <c r="QNZ14" s="687"/>
      <c r="QOA14" s="687"/>
      <c r="QOB14" s="687"/>
      <c r="QOC14" s="687"/>
      <c r="QOD14" s="687"/>
      <c r="QOE14" s="687"/>
      <c r="QOF14" s="687"/>
      <c r="QOG14" s="687"/>
      <c r="QOH14" s="687"/>
      <c r="QOI14" s="687"/>
      <c r="QOJ14" s="687"/>
      <c r="QOK14" s="687"/>
      <c r="QOL14" s="687"/>
      <c r="QOM14" s="687"/>
      <c r="QON14" s="687"/>
      <c r="QOO14" s="687"/>
      <c r="QOP14" s="687"/>
      <c r="QOQ14" s="687"/>
      <c r="QOR14" s="687"/>
      <c r="QOS14" s="687"/>
      <c r="QOT14" s="687"/>
      <c r="QOU14" s="687"/>
      <c r="QOV14" s="687"/>
      <c r="QOW14" s="687"/>
      <c r="QOX14" s="687"/>
      <c r="QOY14" s="687"/>
      <c r="QOZ14" s="687"/>
      <c r="QPA14" s="687"/>
      <c r="QPB14" s="687"/>
      <c r="QPC14" s="687"/>
      <c r="QPD14" s="687"/>
      <c r="QPE14" s="687"/>
      <c r="QPF14" s="687"/>
      <c r="QPG14" s="687"/>
      <c r="QPH14" s="687"/>
      <c r="QPI14" s="687"/>
      <c r="QPJ14" s="687"/>
      <c r="QPK14" s="687"/>
      <c r="QPL14" s="687"/>
      <c r="QPM14" s="687"/>
      <c r="QPN14" s="687"/>
      <c r="QPO14" s="687"/>
      <c r="QPP14" s="687"/>
      <c r="QPQ14" s="687"/>
      <c r="QPR14" s="687"/>
      <c r="QPS14" s="687"/>
      <c r="QPT14" s="687"/>
      <c r="QPU14" s="687"/>
      <c r="QPV14" s="687"/>
      <c r="QPW14" s="687"/>
      <c r="QPX14" s="687"/>
      <c r="QPY14" s="687"/>
      <c r="QPZ14" s="687"/>
      <c r="QQA14" s="687"/>
      <c r="QQB14" s="687"/>
      <c r="QQC14" s="687"/>
      <c r="QQD14" s="687"/>
      <c r="QQE14" s="687"/>
      <c r="QQF14" s="687"/>
      <c r="QQG14" s="687"/>
      <c r="QQH14" s="687"/>
      <c r="QQI14" s="687"/>
      <c r="QQJ14" s="687"/>
      <c r="QQK14" s="687"/>
      <c r="QQL14" s="687"/>
      <c r="QQM14" s="687"/>
      <c r="QQN14" s="687"/>
      <c r="QQO14" s="687"/>
      <c r="QQP14" s="687"/>
      <c r="QQQ14" s="687"/>
      <c r="QQR14" s="687"/>
      <c r="QQS14" s="687"/>
      <c r="QQT14" s="687"/>
      <c r="QQU14" s="687"/>
      <c r="QQV14" s="687"/>
      <c r="QQW14" s="687"/>
      <c r="QQX14" s="687"/>
      <c r="QQY14" s="687"/>
      <c r="QQZ14" s="687"/>
      <c r="QRA14" s="687"/>
      <c r="QRB14" s="687"/>
      <c r="QRC14" s="687"/>
      <c r="QRD14" s="687"/>
      <c r="QRE14" s="687"/>
      <c r="QRF14" s="687"/>
      <c r="QRG14" s="687"/>
      <c r="QRH14" s="687"/>
      <c r="QRI14" s="687"/>
      <c r="QRJ14" s="687"/>
      <c r="QRK14" s="687"/>
      <c r="QRL14" s="687"/>
      <c r="QRM14" s="687"/>
      <c r="QRN14" s="687"/>
      <c r="QRO14" s="687"/>
      <c r="QRP14" s="687"/>
      <c r="QRQ14" s="687"/>
      <c r="QRR14" s="687"/>
      <c r="QRS14" s="687"/>
      <c r="QRT14" s="687"/>
      <c r="QRU14" s="687"/>
      <c r="QRV14" s="687"/>
      <c r="QRW14" s="687"/>
      <c r="QRX14" s="687"/>
      <c r="QRY14" s="687"/>
      <c r="QRZ14" s="687"/>
      <c r="QSA14" s="687"/>
      <c r="QSB14" s="687"/>
      <c r="QSC14" s="687"/>
      <c r="QSD14" s="687"/>
      <c r="QSE14" s="687"/>
      <c r="QSF14" s="687"/>
      <c r="QSG14" s="687"/>
      <c r="QSH14" s="687"/>
      <c r="QSI14" s="687"/>
      <c r="QSJ14" s="687"/>
      <c r="QSK14" s="687"/>
      <c r="QSL14" s="687"/>
      <c r="QSM14" s="687"/>
      <c r="QSN14" s="687"/>
      <c r="QSO14" s="687"/>
      <c r="QSP14" s="687"/>
      <c r="QSQ14" s="687"/>
      <c r="QSR14" s="687"/>
      <c r="QSS14" s="687"/>
      <c r="QST14" s="687"/>
      <c r="QSU14" s="687"/>
      <c r="QSV14" s="687"/>
      <c r="QSW14" s="687"/>
      <c r="QSX14" s="687"/>
      <c r="QSY14" s="687"/>
      <c r="QSZ14" s="687"/>
      <c r="QTA14" s="687"/>
      <c r="QTB14" s="687"/>
      <c r="QTC14" s="687"/>
      <c r="QTD14" s="687"/>
      <c r="QTE14" s="687"/>
      <c r="QTF14" s="687"/>
      <c r="QTG14" s="687"/>
      <c r="QTH14" s="687"/>
      <c r="QTI14" s="687"/>
      <c r="QTJ14" s="687"/>
      <c r="QTK14" s="687"/>
      <c r="QTL14" s="687"/>
      <c r="QTM14" s="687"/>
      <c r="QTN14" s="687"/>
      <c r="QTO14" s="687"/>
      <c r="QTP14" s="687"/>
      <c r="QTQ14" s="687"/>
      <c r="QTR14" s="687"/>
      <c r="QTS14" s="687"/>
      <c r="QTT14" s="687"/>
      <c r="QTU14" s="687"/>
      <c r="QTV14" s="687"/>
      <c r="QTW14" s="687"/>
      <c r="QTX14" s="687"/>
      <c r="QTY14" s="687"/>
      <c r="QTZ14" s="687"/>
      <c r="QUA14" s="687"/>
      <c r="QUB14" s="687"/>
      <c r="QUC14" s="687"/>
      <c r="QUD14" s="687"/>
      <c r="QUE14" s="687"/>
      <c r="QUF14" s="687"/>
      <c r="QUG14" s="687"/>
      <c r="QUH14" s="687"/>
      <c r="QUI14" s="687"/>
      <c r="QUJ14" s="687"/>
      <c r="QUK14" s="687"/>
      <c r="QUL14" s="687"/>
      <c r="QUM14" s="687"/>
      <c r="QUN14" s="687"/>
      <c r="QUO14" s="687"/>
      <c r="QUP14" s="687"/>
      <c r="QUQ14" s="687"/>
      <c r="QUR14" s="687"/>
      <c r="QUS14" s="687"/>
      <c r="QUT14" s="687"/>
      <c r="QUU14" s="687"/>
      <c r="QUV14" s="687"/>
      <c r="QUW14" s="687"/>
      <c r="QUX14" s="687"/>
      <c r="QUY14" s="687"/>
      <c r="QUZ14" s="687"/>
      <c r="QVA14" s="687"/>
      <c r="QVB14" s="687"/>
      <c r="QVC14" s="687"/>
      <c r="QVD14" s="687"/>
      <c r="QVE14" s="687"/>
      <c r="QVF14" s="687"/>
      <c r="QVG14" s="687"/>
      <c r="QVH14" s="687"/>
      <c r="QVI14" s="687"/>
      <c r="QVJ14" s="687"/>
      <c r="QVK14" s="687"/>
      <c r="QVL14" s="687"/>
      <c r="QVM14" s="687"/>
      <c r="QVN14" s="687"/>
      <c r="QVO14" s="687"/>
      <c r="QVP14" s="687"/>
      <c r="QVQ14" s="687"/>
      <c r="QVR14" s="687"/>
      <c r="QVS14" s="687"/>
      <c r="QVT14" s="687"/>
      <c r="QVU14" s="687"/>
      <c r="QVV14" s="687"/>
      <c r="QVW14" s="687"/>
      <c r="QVX14" s="687"/>
      <c r="QVY14" s="687"/>
      <c r="QVZ14" s="687"/>
      <c r="QWA14" s="687"/>
      <c r="QWB14" s="687"/>
      <c r="QWC14" s="687"/>
      <c r="QWD14" s="687"/>
      <c r="QWE14" s="687"/>
      <c r="QWF14" s="687"/>
      <c r="QWG14" s="687"/>
      <c r="QWH14" s="687"/>
      <c r="QWI14" s="687"/>
      <c r="QWJ14" s="687"/>
      <c r="QWK14" s="687"/>
      <c r="QWL14" s="687"/>
      <c r="QWM14" s="687"/>
      <c r="QWN14" s="687"/>
      <c r="QWO14" s="687"/>
      <c r="QWP14" s="687"/>
      <c r="QWQ14" s="687"/>
      <c r="QWR14" s="687"/>
      <c r="QWS14" s="687"/>
      <c r="QWT14" s="687"/>
      <c r="QWU14" s="687"/>
      <c r="QWV14" s="687"/>
      <c r="QWW14" s="687"/>
      <c r="QWX14" s="687"/>
      <c r="QWY14" s="687"/>
      <c r="QWZ14" s="687"/>
      <c r="QXA14" s="687"/>
      <c r="QXB14" s="687"/>
      <c r="QXC14" s="687"/>
      <c r="QXD14" s="687"/>
      <c r="QXE14" s="687"/>
      <c r="QXF14" s="687"/>
      <c r="QXG14" s="687"/>
      <c r="QXH14" s="687"/>
      <c r="QXI14" s="687"/>
      <c r="QXJ14" s="687"/>
      <c r="QXK14" s="687"/>
      <c r="QXL14" s="687"/>
      <c r="QXM14" s="687"/>
      <c r="QXN14" s="687"/>
      <c r="QXO14" s="687"/>
      <c r="QXP14" s="687"/>
      <c r="QXQ14" s="687"/>
      <c r="QXR14" s="687"/>
      <c r="QXS14" s="687"/>
      <c r="QXT14" s="687"/>
      <c r="QXU14" s="687"/>
      <c r="QXV14" s="687"/>
      <c r="QXW14" s="687"/>
      <c r="QXX14" s="687"/>
      <c r="QXY14" s="687"/>
      <c r="QXZ14" s="687"/>
      <c r="QYA14" s="687"/>
      <c r="QYB14" s="687"/>
      <c r="QYC14" s="687"/>
      <c r="QYD14" s="687"/>
      <c r="QYE14" s="687"/>
      <c r="QYF14" s="687"/>
      <c r="QYG14" s="687"/>
      <c r="QYH14" s="687"/>
      <c r="QYI14" s="687"/>
      <c r="QYJ14" s="687"/>
      <c r="QYK14" s="687"/>
      <c r="QYL14" s="687"/>
      <c r="QYM14" s="687"/>
      <c r="QYN14" s="687"/>
      <c r="QYO14" s="687"/>
      <c r="QYP14" s="687"/>
      <c r="QYQ14" s="687"/>
      <c r="QYR14" s="687"/>
      <c r="QYS14" s="687"/>
      <c r="QYT14" s="687"/>
      <c r="QYU14" s="687"/>
      <c r="QYV14" s="687"/>
      <c r="QYW14" s="687"/>
      <c r="QYX14" s="687"/>
      <c r="QYY14" s="687"/>
      <c r="QYZ14" s="687"/>
      <c r="QZA14" s="687"/>
      <c r="QZB14" s="687"/>
      <c r="QZC14" s="687"/>
      <c r="QZD14" s="687"/>
      <c r="QZE14" s="687"/>
      <c r="QZF14" s="687"/>
      <c r="QZG14" s="687"/>
      <c r="QZH14" s="687"/>
      <c r="QZI14" s="687"/>
      <c r="QZJ14" s="687"/>
      <c r="QZK14" s="687"/>
      <c r="QZL14" s="687"/>
      <c r="QZM14" s="687"/>
      <c r="QZN14" s="687"/>
      <c r="QZO14" s="687"/>
      <c r="QZP14" s="687"/>
      <c r="QZQ14" s="687"/>
      <c r="QZR14" s="687"/>
      <c r="QZS14" s="687"/>
      <c r="QZT14" s="687"/>
      <c r="QZU14" s="687"/>
      <c r="QZV14" s="687"/>
      <c r="QZW14" s="687"/>
      <c r="QZX14" s="687"/>
      <c r="QZY14" s="687"/>
      <c r="QZZ14" s="687"/>
      <c r="RAA14" s="687"/>
      <c r="RAB14" s="687"/>
      <c r="RAC14" s="687"/>
      <c r="RAD14" s="687"/>
      <c r="RAE14" s="687"/>
      <c r="RAF14" s="687"/>
      <c r="RAG14" s="687"/>
      <c r="RAH14" s="687"/>
      <c r="RAI14" s="687"/>
      <c r="RAJ14" s="687"/>
      <c r="RAK14" s="687"/>
      <c r="RAL14" s="687"/>
      <c r="RAM14" s="687"/>
      <c r="RAN14" s="687"/>
      <c r="RAO14" s="687"/>
      <c r="RAP14" s="687"/>
      <c r="RAQ14" s="687"/>
      <c r="RAR14" s="687"/>
      <c r="RAS14" s="687"/>
      <c r="RAT14" s="687"/>
      <c r="RAU14" s="687"/>
      <c r="RAV14" s="687"/>
      <c r="RAW14" s="687"/>
      <c r="RAX14" s="687"/>
      <c r="RAY14" s="687"/>
      <c r="RAZ14" s="687"/>
      <c r="RBA14" s="687"/>
      <c r="RBB14" s="687"/>
      <c r="RBC14" s="687"/>
      <c r="RBD14" s="687"/>
      <c r="RBE14" s="687"/>
      <c r="RBF14" s="687"/>
      <c r="RBG14" s="687"/>
      <c r="RBH14" s="687"/>
      <c r="RBI14" s="687"/>
      <c r="RBJ14" s="687"/>
      <c r="RBK14" s="687"/>
      <c r="RBL14" s="687"/>
      <c r="RBM14" s="687"/>
      <c r="RBN14" s="687"/>
      <c r="RBO14" s="687"/>
      <c r="RBP14" s="687"/>
      <c r="RBQ14" s="687"/>
      <c r="RBR14" s="687"/>
      <c r="RBS14" s="687"/>
      <c r="RBT14" s="687"/>
      <c r="RBU14" s="687"/>
      <c r="RBV14" s="687"/>
      <c r="RBW14" s="687"/>
      <c r="RBX14" s="687"/>
      <c r="RBY14" s="687"/>
      <c r="RBZ14" s="687"/>
      <c r="RCA14" s="687"/>
      <c r="RCB14" s="687"/>
      <c r="RCC14" s="687"/>
      <c r="RCD14" s="687"/>
      <c r="RCE14" s="687"/>
      <c r="RCF14" s="687"/>
      <c r="RCG14" s="687"/>
      <c r="RCH14" s="687"/>
      <c r="RCI14" s="687"/>
      <c r="RCJ14" s="687"/>
      <c r="RCK14" s="687"/>
      <c r="RCL14" s="687"/>
      <c r="RCM14" s="687"/>
      <c r="RCN14" s="687"/>
      <c r="RCO14" s="687"/>
      <c r="RCP14" s="687"/>
      <c r="RCQ14" s="687"/>
      <c r="RCR14" s="687"/>
      <c r="RCS14" s="687"/>
      <c r="RCT14" s="687"/>
      <c r="RCU14" s="687"/>
      <c r="RCV14" s="687"/>
      <c r="RCW14" s="687"/>
      <c r="RCX14" s="687"/>
      <c r="RCY14" s="687"/>
      <c r="RCZ14" s="687"/>
      <c r="RDA14" s="687"/>
      <c r="RDB14" s="687"/>
      <c r="RDC14" s="687"/>
      <c r="RDD14" s="687"/>
      <c r="RDE14" s="687"/>
      <c r="RDF14" s="687"/>
      <c r="RDG14" s="687"/>
      <c r="RDH14" s="687"/>
      <c r="RDI14" s="687"/>
      <c r="RDJ14" s="687"/>
      <c r="RDK14" s="687"/>
      <c r="RDL14" s="687"/>
      <c r="RDM14" s="687"/>
      <c r="RDN14" s="687"/>
      <c r="RDO14" s="687"/>
      <c r="RDP14" s="687"/>
      <c r="RDQ14" s="687"/>
      <c r="RDR14" s="687"/>
      <c r="RDS14" s="687"/>
      <c r="RDT14" s="687"/>
      <c r="RDU14" s="687"/>
      <c r="RDV14" s="687"/>
      <c r="RDW14" s="687"/>
      <c r="RDX14" s="687"/>
      <c r="RDY14" s="687"/>
      <c r="RDZ14" s="687"/>
      <c r="REA14" s="687"/>
      <c r="REB14" s="687"/>
      <c r="REC14" s="687"/>
      <c r="RED14" s="687"/>
      <c r="REE14" s="687"/>
      <c r="REF14" s="687"/>
      <c r="REG14" s="687"/>
      <c r="REH14" s="687"/>
      <c r="REI14" s="687"/>
      <c r="REJ14" s="687"/>
      <c r="REK14" s="687"/>
      <c r="REL14" s="687"/>
      <c r="REM14" s="687"/>
      <c r="REN14" s="687"/>
      <c r="REO14" s="687"/>
      <c r="REP14" s="687"/>
      <c r="REQ14" s="687"/>
      <c r="RER14" s="687"/>
      <c r="RES14" s="687"/>
      <c r="RET14" s="687"/>
      <c r="REU14" s="687"/>
      <c r="REV14" s="687"/>
      <c r="REW14" s="687"/>
      <c r="REX14" s="687"/>
      <c r="REY14" s="687"/>
      <c r="REZ14" s="687"/>
      <c r="RFA14" s="687"/>
      <c r="RFB14" s="687"/>
      <c r="RFC14" s="687"/>
      <c r="RFD14" s="687"/>
      <c r="RFE14" s="687"/>
      <c r="RFF14" s="687"/>
      <c r="RFG14" s="687"/>
      <c r="RFH14" s="687"/>
      <c r="RFI14" s="687"/>
      <c r="RFJ14" s="687"/>
      <c r="RFK14" s="687"/>
      <c r="RFL14" s="687"/>
      <c r="RFM14" s="687"/>
      <c r="RFN14" s="687"/>
      <c r="RFO14" s="687"/>
      <c r="RFP14" s="687"/>
      <c r="RFQ14" s="687"/>
      <c r="RFR14" s="687"/>
      <c r="RFS14" s="687"/>
      <c r="RFT14" s="687"/>
      <c r="RFU14" s="687"/>
      <c r="RFV14" s="687"/>
      <c r="RFW14" s="687"/>
      <c r="RFX14" s="687"/>
      <c r="RFY14" s="687"/>
      <c r="RFZ14" s="687"/>
      <c r="RGA14" s="687"/>
      <c r="RGB14" s="687"/>
      <c r="RGC14" s="687"/>
      <c r="RGD14" s="687"/>
      <c r="RGE14" s="687"/>
      <c r="RGF14" s="687"/>
      <c r="RGG14" s="687"/>
      <c r="RGH14" s="687"/>
      <c r="RGI14" s="687"/>
      <c r="RGJ14" s="687"/>
      <c r="RGK14" s="687"/>
      <c r="RGL14" s="687"/>
      <c r="RGM14" s="687"/>
      <c r="RGN14" s="687"/>
      <c r="RGO14" s="687"/>
      <c r="RGP14" s="687"/>
      <c r="RGQ14" s="687"/>
      <c r="RGR14" s="687"/>
      <c r="RGS14" s="687"/>
      <c r="RGT14" s="687"/>
      <c r="RGU14" s="687"/>
      <c r="RGV14" s="687"/>
      <c r="RGW14" s="687"/>
      <c r="RGX14" s="687"/>
      <c r="RGY14" s="687"/>
      <c r="RGZ14" s="687"/>
      <c r="RHA14" s="687"/>
      <c r="RHB14" s="687"/>
      <c r="RHC14" s="687"/>
      <c r="RHD14" s="687"/>
      <c r="RHE14" s="687"/>
      <c r="RHF14" s="687"/>
      <c r="RHG14" s="687"/>
      <c r="RHH14" s="687"/>
      <c r="RHI14" s="687"/>
      <c r="RHJ14" s="687"/>
      <c r="RHK14" s="687"/>
      <c r="RHL14" s="687"/>
      <c r="RHM14" s="687"/>
      <c r="RHN14" s="687"/>
      <c r="RHO14" s="687"/>
      <c r="RHP14" s="687"/>
      <c r="RHQ14" s="687"/>
      <c r="RHR14" s="687"/>
      <c r="RHS14" s="687"/>
      <c r="RHT14" s="687"/>
      <c r="RHU14" s="687"/>
      <c r="RHV14" s="687"/>
      <c r="RHW14" s="687"/>
      <c r="RHX14" s="687"/>
      <c r="RHY14" s="687"/>
      <c r="RHZ14" s="687"/>
      <c r="RIA14" s="687"/>
      <c r="RIB14" s="687"/>
      <c r="RIC14" s="687"/>
      <c r="RID14" s="687"/>
      <c r="RIE14" s="687"/>
      <c r="RIF14" s="687"/>
      <c r="RIG14" s="687"/>
      <c r="RIH14" s="687"/>
      <c r="RII14" s="687"/>
      <c r="RIJ14" s="687"/>
      <c r="RIK14" s="687"/>
      <c r="RIL14" s="687"/>
      <c r="RIM14" s="687"/>
      <c r="RIN14" s="687"/>
      <c r="RIO14" s="687"/>
      <c r="RIP14" s="687"/>
      <c r="RIQ14" s="687"/>
      <c r="RIR14" s="687"/>
      <c r="RIS14" s="687"/>
      <c r="RIT14" s="687"/>
      <c r="RIU14" s="687"/>
      <c r="RIV14" s="687"/>
      <c r="RIW14" s="687"/>
      <c r="RIX14" s="687"/>
      <c r="RIY14" s="687"/>
      <c r="RIZ14" s="687"/>
      <c r="RJA14" s="687"/>
      <c r="RJB14" s="687"/>
      <c r="RJC14" s="687"/>
      <c r="RJD14" s="687"/>
      <c r="RJE14" s="687"/>
      <c r="RJF14" s="687"/>
      <c r="RJG14" s="687"/>
      <c r="RJH14" s="687"/>
      <c r="RJI14" s="687"/>
      <c r="RJJ14" s="687"/>
      <c r="RJK14" s="687"/>
      <c r="RJL14" s="687"/>
      <c r="RJM14" s="687"/>
      <c r="RJN14" s="687"/>
      <c r="RJO14" s="687"/>
      <c r="RJP14" s="687"/>
      <c r="RJQ14" s="687"/>
      <c r="RJR14" s="687"/>
      <c r="RJS14" s="687"/>
      <c r="RJT14" s="687"/>
      <c r="RJU14" s="687"/>
      <c r="RJV14" s="687"/>
      <c r="RJW14" s="687"/>
      <c r="RJX14" s="687"/>
      <c r="RJY14" s="687"/>
      <c r="RJZ14" s="687"/>
      <c r="RKA14" s="687"/>
      <c r="RKB14" s="687"/>
      <c r="RKC14" s="687"/>
      <c r="RKD14" s="687"/>
      <c r="RKE14" s="687"/>
      <c r="RKF14" s="687"/>
      <c r="RKG14" s="687"/>
      <c r="RKH14" s="687"/>
      <c r="RKI14" s="687"/>
      <c r="RKJ14" s="687"/>
      <c r="RKK14" s="687"/>
      <c r="RKL14" s="687"/>
      <c r="RKM14" s="687"/>
      <c r="RKN14" s="687"/>
      <c r="RKO14" s="687"/>
      <c r="RKP14" s="687"/>
      <c r="RKQ14" s="687"/>
      <c r="RKR14" s="687"/>
      <c r="RKS14" s="687"/>
      <c r="RKT14" s="687"/>
      <c r="RKU14" s="687"/>
      <c r="RKV14" s="687"/>
      <c r="RKW14" s="687"/>
      <c r="RKX14" s="687"/>
      <c r="RKY14" s="687"/>
      <c r="RKZ14" s="687"/>
      <c r="RLA14" s="687"/>
      <c r="RLB14" s="687"/>
      <c r="RLC14" s="687"/>
      <c r="RLD14" s="687"/>
      <c r="RLE14" s="687"/>
      <c r="RLF14" s="687"/>
      <c r="RLG14" s="687"/>
      <c r="RLH14" s="687"/>
      <c r="RLI14" s="687"/>
      <c r="RLJ14" s="687"/>
      <c r="RLK14" s="687"/>
      <c r="RLL14" s="687"/>
      <c r="RLM14" s="687"/>
      <c r="RLN14" s="687"/>
      <c r="RLO14" s="687"/>
      <c r="RLP14" s="687"/>
      <c r="RLQ14" s="687"/>
      <c r="RLR14" s="687"/>
      <c r="RLS14" s="687"/>
      <c r="RLT14" s="687"/>
      <c r="RLU14" s="687"/>
      <c r="RLV14" s="687"/>
      <c r="RLW14" s="687"/>
      <c r="RLX14" s="687"/>
      <c r="RLY14" s="687"/>
      <c r="RLZ14" s="687"/>
      <c r="RMA14" s="687"/>
      <c r="RMB14" s="687"/>
      <c r="RMC14" s="687"/>
      <c r="RMD14" s="687"/>
      <c r="RME14" s="687"/>
      <c r="RMF14" s="687"/>
      <c r="RMG14" s="687"/>
      <c r="RMH14" s="687"/>
      <c r="RMI14" s="687"/>
      <c r="RMJ14" s="687"/>
      <c r="RMK14" s="687"/>
      <c r="RML14" s="687"/>
      <c r="RMM14" s="687"/>
      <c r="RMN14" s="687"/>
      <c r="RMO14" s="687"/>
      <c r="RMP14" s="687"/>
      <c r="RMQ14" s="687"/>
      <c r="RMR14" s="687"/>
      <c r="RMS14" s="687"/>
      <c r="RMT14" s="687"/>
      <c r="RMU14" s="687"/>
      <c r="RMV14" s="687"/>
      <c r="RMW14" s="687"/>
      <c r="RMX14" s="687"/>
      <c r="RMY14" s="687"/>
      <c r="RMZ14" s="687"/>
      <c r="RNA14" s="687"/>
      <c r="RNB14" s="687"/>
      <c r="RNC14" s="687"/>
      <c r="RND14" s="687"/>
      <c r="RNE14" s="687"/>
      <c r="RNF14" s="687"/>
      <c r="RNG14" s="687"/>
      <c r="RNH14" s="687"/>
      <c r="RNI14" s="687"/>
      <c r="RNJ14" s="687"/>
      <c r="RNK14" s="687"/>
      <c r="RNL14" s="687"/>
      <c r="RNM14" s="687"/>
      <c r="RNN14" s="687"/>
      <c r="RNO14" s="687"/>
      <c r="RNP14" s="687"/>
      <c r="RNQ14" s="687"/>
      <c r="RNR14" s="687"/>
      <c r="RNS14" s="687"/>
      <c r="RNT14" s="687"/>
      <c r="RNU14" s="687"/>
      <c r="RNV14" s="687"/>
      <c r="RNW14" s="687"/>
      <c r="RNX14" s="687"/>
      <c r="RNY14" s="687"/>
      <c r="RNZ14" s="687"/>
      <c r="ROA14" s="687"/>
      <c r="ROB14" s="687"/>
      <c r="ROC14" s="687"/>
      <c r="ROD14" s="687"/>
      <c r="ROE14" s="687"/>
      <c r="ROF14" s="687"/>
      <c r="ROG14" s="687"/>
      <c r="ROH14" s="687"/>
      <c r="ROI14" s="687"/>
      <c r="ROJ14" s="687"/>
      <c r="ROK14" s="687"/>
      <c r="ROL14" s="687"/>
      <c r="ROM14" s="687"/>
      <c r="RON14" s="687"/>
      <c r="ROO14" s="687"/>
      <c r="ROP14" s="687"/>
      <c r="ROQ14" s="687"/>
      <c r="ROR14" s="687"/>
      <c r="ROS14" s="687"/>
      <c r="ROT14" s="687"/>
      <c r="ROU14" s="687"/>
      <c r="ROV14" s="687"/>
      <c r="ROW14" s="687"/>
      <c r="ROX14" s="687"/>
      <c r="ROY14" s="687"/>
      <c r="ROZ14" s="687"/>
      <c r="RPA14" s="687"/>
      <c r="RPB14" s="687"/>
      <c r="RPC14" s="687"/>
      <c r="RPD14" s="687"/>
      <c r="RPE14" s="687"/>
      <c r="RPF14" s="687"/>
      <c r="RPG14" s="687"/>
      <c r="RPH14" s="687"/>
      <c r="RPI14" s="687"/>
      <c r="RPJ14" s="687"/>
      <c r="RPK14" s="687"/>
      <c r="RPL14" s="687"/>
      <c r="RPM14" s="687"/>
      <c r="RPN14" s="687"/>
      <c r="RPO14" s="687"/>
      <c r="RPP14" s="687"/>
      <c r="RPQ14" s="687"/>
      <c r="RPR14" s="687"/>
      <c r="RPS14" s="687"/>
      <c r="RPT14" s="687"/>
      <c r="RPU14" s="687"/>
      <c r="RPV14" s="687"/>
      <c r="RPW14" s="687"/>
      <c r="RPX14" s="687"/>
      <c r="RPY14" s="687"/>
      <c r="RPZ14" s="687"/>
      <c r="RQA14" s="687"/>
      <c r="RQB14" s="687"/>
      <c r="RQC14" s="687"/>
      <c r="RQD14" s="687"/>
      <c r="RQE14" s="687"/>
      <c r="RQF14" s="687"/>
      <c r="RQG14" s="687"/>
      <c r="RQH14" s="687"/>
      <c r="RQI14" s="687"/>
      <c r="RQJ14" s="687"/>
      <c r="RQK14" s="687"/>
      <c r="RQL14" s="687"/>
      <c r="RQM14" s="687"/>
      <c r="RQN14" s="687"/>
      <c r="RQO14" s="687"/>
      <c r="RQP14" s="687"/>
      <c r="RQQ14" s="687"/>
      <c r="RQR14" s="687"/>
      <c r="RQS14" s="687"/>
      <c r="RQT14" s="687"/>
      <c r="RQU14" s="687"/>
      <c r="RQV14" s="687"/>
      <c r="RQW14" s="687"/>
      <c r="RQX14" s="687"/>
      <c r="RQY14" s="687"/>
      <c r="RQZ14" s="687"/>
      <c r="RRA14" s="687"/>
      <c r="RRB14" s="687"/>
      <c r="RRC14" s="687"/>
      <c r="RRD14" s="687"/>
      <c r="RRE14" s="687"/>
      <c r="RRF14" s="687"/>
      <c r="RRG14" s="687"/>
      <c r="RRH14" s="687"/>
      <c r="RRI14" s="687"/>
      <c r="RRJ14" s="687"/>
      <c r="RRK14" s="687"/>
      <c r="RRL14" s="687"/>
      <c r="RRM14" s="687"/>
      <c r="RRN14" s="687"/>
      <c r="RRO14" s="687"/>
      <c r="RRP14" s="687"/>
      <c r="RRQ14" s="687"/>
      <c r="RRR14" s="687"/>
      <c r="RRS14" s="687"/>
      <c r="RRT14" s="687"/>
      <c r="RRU14" s="687"/>
      <c r="RRV14" s="687"/>
      <c r="RRW14" s="687"/>
      <c r="RRX14" s="687"/>
      <c r="RRY14" s="687"/>
      <c r="RRZ14" s="687"/>
      <c r="RSA14" s="687"/>
      <c r="RSB14" s="687"/>
      <c r="RSC14" s="687"/>
      <c r="RSD14" s="687"/>
      <c r="RSE14" s="687"/>
      <c r="RSF14" s="687"/>
      <c r="RSG14" s="687"/>
      <c r="RSH14" s="687"/>
      <c r="RSI14" s="687"/>
      <c r="RSJ14" s="687"/>
      <c r="RSK14" s="687"/>
      <c r="RSL14" s="687"/>
      <c r="RSM14" s="687"/>
      <c r="RSN14" s="687"/>
      <c r="RSO14" s="687"/>
      <c r="RSP14" s="687"/>
      <c r="RSQ14" s="687"/>
      <c r="RSR14" s="687"/>
      <c r="RSS14" s="687"/>
      <c r="RST14" s="687"/>
      <c r="RSU14" s="687"/>
      <c r="RSV14" s="687"/>
      <c r="RSW14" s="687"/>
      <c r="RSX14" s="687"/>
      <c r="RSY14" s="687"/>
      <c r="RSZ14" s="687"/>
      <c r="RTA14" s="687"/>
      <c r="RTB14" s="687"/>
      <c r="RTC14" s="687"/>
      <c r="RTD14" s="687"/>
      <c r="RTE14" s="687"/>
      <c r="RTF14" s="687"/>
      <c r="RTG14" s="687"/>
      <c r="RTH14" s="687"/>
      <c r="RTI14" s="687"/>
      <c r="RTJ14" s="687"/>
      <c r="RTK14" s="687"/>
      <c r="RTL14" s="687"/>
      <c r="RTM14" s="687"/>
      <c r="RTN14" s="687"/>
      <c r="RTO14" s="687"/>
      <c r="RTP14" s="687"/>
      <c r="RTQ14" s="687"/>
      <c r="RTR14" s="687"/>
      <c r="RTS14" s="687"/>
      <c r="RTT14" s="687"/>
      <c r="RTU14" s="687"/>
      <c r="RTV14" s="687"/>
      <c r="RTW14" s="687"/>
      <c r="RTX14" s="687"/>
      <c r="RTY14" s="687"/>
      <c r="RTZ14" s="687"/>
      <c r="RUA14" s="687"/>
      <c r="RUB14" s="687"/>
      <c r="RUC14" s="687"/>
      <c r="RUD14" s="687"/>
      <c r="RUE14" s="687"/>
      <c r="RUF14" s="687"/>
      <c r="RUG14" s="687"/>
      <c r="RUH14" s="687"/>
      <c r="RUI14" s="687"/>
      <c r="RUJ14" s="687"/>
      <c r="RUK14" s="687"/>
      <c r="RUL14" s="687"/>
      <c r="RUM14" s="687"/>
      <c r="RUN14" s="687"/>
      <c r="RUO14" s="687"/>
      <c r="RUP14" s="687"/>
      <c r="RUQ14" s="687"/>
      <c r="RUR14" s="687"/>
      <c r="RUS14" s="687"/>
      <c r="RUT14" s="687"/>
      <c r="RUU14" s="687"/>
      <c r="RUV14" s="687"/>
      <c r="RUW14" s="687"/>
      <c r="RUX14" s="687"/>
      <c r="RUY14" s="687"/>
      <c r="RUZ14" s="687"/>
      <c r="RVA14" s="687"/>
      <c r="RVB14" s="687"/>
      <c r="RVC14" s="687"/>
      <c r="RVD14" s="687"/>
      <c r="RVE14" s="687"/>
      <c r="RVF14" s="687"/>
      <c r="RVG14" s="687"/>
      <c r="RVH14" s="687"/>
      <c r="RVI14" s="687"/>
      <c r="RVJ14" s="687"/>
      <c r="RVK14" s="687"/>
      <c r="RVL14" s="687"/>
      <c r="RVM14" s="687"/>
      <c r="RVN14" s="687"/>
      <c r="RVO14" s="687"/>
      <c r="RVP14" s="687"/>
      <c r="RVQ14" s="687"/>
      <c r="RVR14" s="687"/>
      <c r="RVS14" s="687"/>
      <c r="RVT14" s="687"/>
      <c r="RVU14" s="687"/>
      <c r="RVV14" s="687"/>
      <c r="RVW14" s="687"/>
      <c r="RVX14" s="687"/>
      <c r="RVY14" s="687"/>
      <c r="RVZ14" s="687"/>
      <c r="RWA14" s="687"/>
      <c r="RWB14" s="687"/>
      <c r="RWC14" s="687"/>
      <c r="RWD14" s="687"/>
      <c r="RWE14" s="687"/>
      <c r="RWF14" s="687"/>
      <c r="RWG14" s="687"/>
      <c r="RWH14" s="687"/>
      <c r="RWI14" s="687"/>
      <c r="RWJ14" s="687"/>
      <c r="RWK14" s="687"/>
      <c r="RWL14" s="687"/>
      <c r="RWM14" s="687"/>
      <c r="RWN14" s="687"/>
      <c r="RWO14" s="687"/>
      <c r="RWP14" s="687"/>
      <c r="RWQ14" s="687"/>
      <c r="RWR14" s="687"/>
      <c r="RWS14" s="687"/>
      <c r="RWT14" s="687"/>
      <c r="RWU14" s="687"/>
      <c r="RWV14" s="687"/>
      <c r="RWW14" s="687"/>
      <c r="RWX14" s="687"/>
      <c r="RWY14" s="687"/>
      <c r="RWZ14" s="687"/>
      <c r="RXA14" s="687"/>
      <c r="RXB14" s="687"/>
      <c r="RXC14" s="687"/>
      <c r="RXD14" s="687"/>
      <c r="RXE14" s="687"/>
      <c r="RXF14" s="687"/>
      <c r="RXG14" s="687"/>
      <c r="RXH14" s="687"/>
      <c r="RXI14" s="687"/>
      <c r="RXJ14" s="687"/>
      <c r="RXK14" s="687"/>
      <c r="RXL14" s="687"/>
      <c r="RXM14" s="687"/>
      <c r="RXN14" s="687"/>
      <c r="RXO14" s="687"/>
      <c r="RXP14" s="687"/>
      <c r="RXQ14" s="687"/>
      <c r="RXR14" s="687"/>
      <c r="RXS14" s="687"/>
      <c r="RXT14" s="687"/>
      <c r="RXU14" s="687"/>
      <c r="RXV14" s="687"/>
      <c r="RXW14" s="687"/>
      <c r="RXX14" s="687"/>
      <c r="RXY14" s="687"/>
      <c r="RXZ14" s="687"/>
      <c r="RYA14" s="687"/>
      <c r="RYB14" s="687"/>
      <c r="RYC14" s="687"/>
      <c r="RYD14" s="687"/>
      <c r="RYE14" s="687"/>
      <c r="RYF14" s="687"/>
      <c r="RYG14" s="687"/>
      <c r="RYH14" s="687"/>
      <c r="RYI14" s="687"/>
      <c r="RYJ14" s="687"/>
      <c r="RYK14" s="687"/>
      <c r="RYL14" s="687"/>
      <c r="RYM14" s="687"/>
      <c r="RYN14" s="687"/>
      <c r="RYO14" s="687"/>
      <c r="RYP14" s="687"/>
      <c r="RYQ14" s="687"/>
      <c r="RYR14" s="687"/>
      <c r="RYS14" s="687"/>
      <c r="RYT14" s="687"/>
      <c r="RYU14" s="687"/>
      <c r="RYV14" s="687"/>
      <c r="RYW14" s="687"/>
      <c r="RYX14" s="687"/>
      <c r="RYY14" s="687"/>
      <c r="RYZ14" s="687"/>
      <c r="RZA14" s="687"/>
      <c r="RZB14" s="687"/>
      <c r="RZC14" s="687"/>
      <c r="RZD14" s="687"/>
      <c r="RZE14" s="687"/>
      <c r="RZF14" s="687"/>
      <c r="RZG14" s="687"/>
      <c r="RZH14" s="687"/>
      <c r="RZI14" s="687"/>
      <c r="RZJ14" s="687"/>
      <c r="RZK14" s="687"/>
      <c r="RZL14" s="687"/>
      <c r="RZM14" s="687"/>
      <c r="RZN14" s="687"/>
      <c r="RZO14" s="687"/>
      <c r="RZP14" s="687"/>
      <c r="RZQ14" s="687"/>
      <c r="RZR14" s="687"/>
      <c r="RZS14" s="687"/>
      <c r="RZT14" s="687"/>
      <c r="RZU14" s="687"/>
      <c r="RZV14" s="687"/>
      <c r="RZW14" s="687"/>
      <c r="RZX14" s="687"/>
      <c r="RZY14" s="687"/>
      <c r="RZZ14" s="687"/>
      <c r="SAA14" s="687"/>
      <c r="SAB14" s="687"/>
      <c r="SAC14" s="687"/>
      <c r="SAD14" s="687"/>
      <c r="SAE14" s="687"/>
      <c r="SAF14" s="687"/>
      <c r="SAG14" s="687"/>
      <c r="SAH14" s="687"/>
      <c r="SAI14" s="687"/>
      <c r="SAJ14" s="687"/>
      <c r="SAK14" s="687"/>
      <c r="SAL14" s="687"/>
      <c r="SAM14" s="687"/>
      <c r="SAN14" s="687"/>
      <c r="SAO14" s="687"/>
      <c r="SAP14" s="687"/>
      <c r="SAQ14" s="687"/>
      <c r="SAR14" s="687"/>
      <c r="SAS14" s="687"/>
      <c r="SAT14" s="687"/>
      <c r="SAU14" s="687"/>
      <c r="SAV14" s="687"/>
      <c r="SAW14" s="687"/>
      <c r="SAX14" s="687"/>
      <c r="SAY14" s="687"/>
      <c r="SAZ14" s="687"/>
      <c r="SBA14" s="687"/>
      <c r="SBB14" s="687"/>
      <c r="SBC14" s="687"/>
      <c r="SBD14" s="687"/>
      <c r="SBE14" s="687"/>
      <c r="SBF14" s="687"/>
      <c r="SBG14" s="687"/>
      <c r="SBH14" s="687"/>
      <c r="SBI14" s="687"/>
      <c r="SBJ14" s="687"/>
      <c r="SBK14" s="687"/>
      <c r="SBL14" s="687"/>
      <c r="SBM14" s="687"/>
      <c r="SBN14" s="687"/>
      <c r="SBO14" s="687"/>
      <c r="SBP14" s="687"/>
      <c r="SBQ14" s="687"/>
      <c r="SBR14" s="687"/>
      <c r="SBS14" s="687"/>
      <c r="SBT14" s="687"/>
      <c r="SBU14" s="687"/>
      <c r="SBV14" s="687"/>
      <c r="SBW14" s="687"/>
      <c r="SBX14" s="687"/>
      <c r="SBY14" s="687"/>
      <c r="SBZ14" s="687"/>
      <c r="SCA14" s="687"/>
      <c r="SCB14" s="687"/>
      <c r="SCC14" s="687"/>
      <c r="SCD14" s="687"/>
      <c r="SCE14" s="687"/>
      <c r="SCF14" s="687"/>
      <c r="SCG14" s="687"/>
      <c r="SCH14" s="687"/>
      <c r="SCI14" s="687"/>
      <c r="SCJ14" s="687"/>
      <c r="SCK14" s="687"/>
      <c r="SCL14" s="687"/>
      <c r="SCM14" s="687"/>
      <c r="SCN14" s="687"/>
      <c r="SCO14" s="687"/>
      <c r="SCP14" s="687"/>
      <c r="SCQ14" s="687"/>
      <c r="SCR14" s="687"/>
      <c r="SCS14" s="687"/>
      <c r="SCT14" s="687"/>
      <c r="SCU14" s="687"/>
      <c r="SCV14" s="687"/>
      <c r="SCW14" s="687"/>
      <c r="SCX14" s="687"/>
      <c r="SCY14" s="687"/>
      <c r="SCZ14" s="687"/>
      <c r="SDA14" s="687"/>
      <c r="SDB14" s="687"/>
      <c r="SDC14" s="687"/>
      <c r="SDD14" s="687"/>
      <c r="SDE14" s="687"/>
      <c r="SDF14" s="687"/>
      <c r="SDG14" s="687"/>
      <c r="SDH14" s="687"/>
      <c r="SDI14" s="687"/>
      <c r="SDJ14" s="687"/>
      <c r="SDK14" s="687"/>
      <c r="SDL14" s="687"/>
      <c r="SDM14" s="687"/>
      <c r="SDN14" s="687"/>
      <c r="SDO14" s="687"/>
      <c r="SDP14" s="687"/>
      <c r="SDQ14" s="687"/>
      <c r="SDR14" s="687"/>
      <c r="SDS14" s="687"/>
      <c r="SDT14" s="687"/>
      <c r="SDU14" s="687"/>
      <c r="SDV14" s="687"/>
      <c r="SDW14" s="687"/>
      <c r="SDX14" s="687"/>
      <c r="SDY14" s="687"/>
      <c r="SDZ14" s="687"/>
      <c r="SEA14" s="687"/>
      <c r="SEB14" s="687"/>
      <c r="SEC14" s="687"/>
      <c r="SED14" s="687"/>
      <c r="SEE14" s="687"/>
      <c r="SEF14" s="687"/>
      <c r="SEG14" s="687"/>
      <c r="SEH14" s="687"/>
      <c r="SEI14" s="687"/>
      <c r="SEJ14" s="687"/>
      <c r="SEK14" s="687"/>
      <c r="SEL14" s="687"/>
      <c r="SEM14" s="687"/>
      <c r="SEN14" s="687"/>
      <c r="SEO14" s="687"/>
      <c r="SEP14" s="687"/>
      <c r="SEQ14" s="687"/>
      <c r="SER14" s="687"/>
      <c r="SES14" s="687"/>
      <c r="SET14" s="687"/>
      <c r="SEU14" s="687"/>
      <c r="SEV14" s="687"/>
      <c r="SEW14" s="687"/>
      <c r="SEX14" s="687"/>
      <c r="SEY14" s="687"/>
      <c r="SEZ14" s="687"/>
      <c r="SFA14" s="687"/>
      <c r="SFB14" s="687"/>
      <c r="SFC14" s="687"/>
      <c r="SFD14" s="687"/>
      <c r="SFE14" s="687"/>
      <c r="SFF14" s="687"/>
      <c r="SFG14" s="687"/>
      <c r="SFH14" s="687"/>
      <c r="SFI14" s="687"/>
      <c r="SFJ14" s="687"/>
      <c r="SFK14" s="687"/>
      <c r="SFL14" s="687"/>
      <c r="SFM14" s="687"/>
      <c r="SFN14" s="687"/>
      <c r="SFO14" s="687"/>
      <c r="SFP14" s="687"/>
      <c r="SFQ14" s="687"/>
      <c r="SFR14" s="687"/>
      <c r="SFS14" s="687"/>
      <c r="SFT14" s="687"/>
      <c r="SFU14" s="687"/>
      <c r="SFV14" s="687"/>
      <c r="SFW14" s="687"/>
      <c r="SFX14" s="687"/>
      <c r="SFY14" s="687"/>
      <c r="SFZ14" s="687"/>
      <c r="SGA14" s="687"/>
      <c r="SGB14" s="687"/>
      <c r="SGC14" s="687"/>
      <c r="SGD14" s="687"/>
      <c r="SGE14" s="687"/>
      <c r="SGF14" s="687"/>
      <c r="SGG14" s="687"/>
      <c r="SGH14" s="687"/>
      <c r="SGI14" s="687"/>
      <c r="SGJ14" s="687"/>
      <c r="SGK14" s="687"/>
      <c r="SGL14" s="687"/>
      <c r="SGM14" s="687"/>
      <c r="SGN14" s="687"/>
      <c r="SGO14" s="687"/>
      <c r="SGP14" s="687"/>
      <c r="SGQ14" s="687"/>
      <c r="SGR14" s="687"/>
      <c r="SGS14" s="687"/>
      <c r="SGT14" s="687"/>
      <c r="SGU14" s="687"/>
      <c r="SGV14" s="687"/>
      <c r="SGW14" s="687"/>
      <c r="SGX14" s="687"/>
      <c r="SGY14" s="687"/>
      <c r="SGZ14" s="687"/>
      <c r="SHA14" s="687"/>
      <c r="SHB14" s="687"/>
      <c r="SHC14" s="687"/>
      <c r="SHD14" s="687"/>
      <c r="SHE14" s="687"/>
      <c r="SHF14" s="687"/>
      <c r="SHG14" s="687"/>
      <c r="SHH14" s="687"/>
      <c r="SHI14" s="687"/>
      <c r="SHJ14" s="687"/>
      <c r="SHK14" s="687"/>
      <c r="SHL14" s="687"/>
      <c r="SHM14" s="687"/>
      <c r="SHN14" s="687"/>
      <c r="SHO14" s="687"/>
      <c r="SHP14" s="687"/>
      <c r="SHQ14" s="687"/>
      <c r="SHR14" s="687"/>
      <c r="SHS14" s="687"/>
      <c r="SHT14" s="687"/>
      <c r="SHU14" s="687"/>
      <c r="SHV14" s="687"/>
      <c r="SHW14" s="687"/>
      <c r="SHX14" s="687"/>
      <c r="SHY14" s="687"/>
      <c r="SHZ14" s="687"/>
      <c r="SIA14" s="687"/>
      <c r="SIB14" s="687"/>
      <c r="SIC14" s="687"/>
      <c r="SID14" s="687"/>
      <c r="SIE14" s="687"/>
      <c r="SIF14" s="687"/>
      <c r="SIG14" s="687"/>
      <c r="SIH14" s="687"/>
      <c r="SII14" s="687"/>
      <c r="SIJ14" s="687"/>
      <c r="SIK14" s="687"/>
      <c r="SIL14" s="687"/>
      <c r="SIM14" s="687"/>
      <c r="SIN14" s="687"/>
      <c r="SIO14" s="687"/>
      <c r="SIP14" s="687"/>
      <c r="SIQ14" s="687"/>
      <c r="SIR14" s="687"/>
      <c r="SIS14" s="687"/>
      <c r="SIT14" s="687"/>
      <c r="SIU14" s="687"/>
      <c r="SIV14" s="687"/>
      <c r="SIW14" s="687"/>
      <c r="SIX14" s="687"/>
      <c r="SIY14" s="687"/>
      <c r="SIZ14" s="687"/>
      <c r="SJA14" s="687"/>
      <c r="SJB14" s="687"/>
      <c r="SJC14" s="687"/>
      <c r="SJD14" s="687"/>
      <c r="SJE14" s="687"/>
      <c r="SJF14" s="687"/>
      <c r="SJG14" s="687"/>
      <c r="SJH14" s="687"/>
      <c r="SJI14" s="687"/>
      <c r="SJJ14" s="687"/>
      <c r="SJK14" s="687"/>
      <c r="SJL14" s="687"/>
      <c r="SJM14" s="687"/>
      <c r="SJN14" s="687"/>
      <c r="SJO14" s="687"/>
      <c r="SJP14" s="687"/>
      <c r="SJQ14" s="687"/>
      <c r="SJR14" s="687"/>
      <c r="SJS14" s="687"/>
      <c r="SJT14" s="687"/>
      <c r="SJU14" s="687"/>
      <c r="SJV14" s="687"/>
      <c r="SJW14" s="687"/>
      <c r="SJX14" s="687"/>
      <c r="SJY14" s="687"/>
      <c r="SJZ14" s="687"/>
      <c r="SKA14" s="687"/>
      <c r="SKB14" s="687"/>
      <c r="SKC14" s="687"/>
      <c r="SKD14" s="687"/>
      <c r="SKE14" s="687"/>
      <c r="SKF14" s="687"/>
      <c r="SKG14" s="687"/>
      <c r="SKH14" s="687"/>
      <c r="SKI14" s="687"/>
      <c r="SKJ14" s="687"/>
      <c r="SKK14" s="687"/>
      <c r="SKL14" s="687"/>
      <c r="SKM14" s="687"/>
      <c r="SKN14" s="687"/>
      <c r="SKO14" s="687"/>
      <c r="SKP14" s="687"/>
      <c r="SKQ14" s="687"/>
      <c r="SKR14" s="687"/>
      <c r="SKS14" s="687"/>
      <c r="SKT14" s="687"/>
      <c r="SKU14" s="687"/>
      <c r="SKV14" s="687"/>
      <c r="SKW14" s="687"/>
      <c r="SKX14" s="687"/>
      <c r="SKY14" s="687"/>
      <c r="SKZ14" s="687"/>
      <c r="SLA14" s="687"/>
      <c r="SLB14" s="687"/>
      <c r="SLC14" s="687"/>
      <c r="SLD14" s="687"/>
      <c r="SLE14" s="687"/>
      <c r="SLF14" s="687"/>
      <c r="SLG14" s="687"/>
      <c r="SLH14" s="687"/>
      <c r="SLI14" s="687"/>
      <c r="SLJ14" s="687"/>
      <c r="SLK14" s="687"/>
      <c r="SLL14" s="687"/>
      <c r="SLM14" s="687"/>
      <c r="SLN14" s="687"/>
      <c r="SLO14" s="687"/>
      <c r="SLP14" s="687"/>
      <c r="SLQ14" s="687"/>
      <c r="SLR14" s="687"/>
      <c r="SLS14" s="687"/>
      <c r="SLT14" s="687"/>
      <c r="SLU14" s="687"/>
      <c r="SLV14" s="687"/>
      <c r="SLW14" s="687"/>
      <c r="SLX14" s="687"/>
      <c r="SLY14" s="687"/>
      <c r="SLZ14" s="687"/>
      <c r="SMA14" s="687"/>
      <c r="SMB14" s="687"/>
      <c r="SMC14" s="687"/>
      <c r="SMD14" s="687"/>
      <c r="SME14" s="687"/>
      <c r="SMF14" s="687"/>
      <c r="SMG14" s="687"/>
      <c r="SMH14" s="687"/>
      <c r="SMI14" s="687"/>
      <c r="SMJ14" s="687"/>
      <c r="SMK14" s="687"/>
      <c r="SML14" s="687"/>
      <c r="SMM14" s="687"/>
      <c r="SMN14" s="687"/>
      <c r="SMO14" s="687"/>
      <c r="SMP14" s="687"/>
      <c r="SMQ14" s="687"/>
      <c r="SMR14" s="687"/>
      <c r="SMS14" s="687"/>
      <c r="SMT14" s="687"/>
      <c r="SMU14" s="687"/>
      <c r="SMV14" s="687"/>
      <c r="SMW14" s="687"/>
      <c r="SMX14" s="687"/>
      <c r="SMY14" s="687"/>
      <c r="SMZ14" s="687"/>
      <c r="SNA14" s="687"/>
      <c r="SNB14" s="687"/>
      <c r="SNC14" s="687"/>
      <c r="SND14" s="687"/>
      <c r="SNE14" s="687"/>
      <c r="SNF14" s="687"/>
      <c r="SNG14" s="687"/>
      <c r="SNH14" s="687"/>
      <c r="SNI14" s="687"/>
      <c r="SNJ14" s="687"/>
      <c r="SNK14" s="687"/>
      <c r="SNL14" s="687"/>
      <c r="SNM14" s="687"/>
      <c r="SNN14" s="687"/>
      <c r="SNO14" s="687"/>
      <c r="SNP14" s="687"/>
      <c r="SNQ14" s="687"/>
      <c r="SNR14" s="687"/>
      <c r="SNS14" s="687"/>
      <c r="SNT14" s="687"/>
      <c r="SNU14" s="687"/>
      <c r="SNV14" s="687"/>
      <c r="SNW14" s="687"/>
      <c r="SNX14" s="687"/>
      <c r="SNY14" s="687"/>
      <c r="SNZ14" s="687"/>
      <c r="SOA14" s="687"/>
      <c r="SOB14" s="687"/>
      <c r="SOC14" s="687"/>
      <c r="SOD14" s="687"/>
      <c r="SOE14" s="687"/>
      <c r="SOF14" s="687"/>
      <c r="SOG14" s="687"/>
      <c r="SOH14" s="687"/>
      <c r="SOI14" s="687"/>
      <c r="SOJ14" s="687"/>
      <c r="SOK14" s="687"/>
      <c r="SOL14" s="687"/>
      <c r="SOM14" s="687"/>
      <c r="SON14" s="687"/>
      <c r="SOO14" s="687"/>
      <c r="SOP14" s="687"/>
      <c r="SOQ14" s="687"/>
      <c r="SOR14" s="687"/>
      <c r="SOS14" s="687"/>
      <c r="SOT14" s="687"/>
      <c r="SOU14" s="687"/>
      <c r="SOV14" s="687"/>
      <c r="SOW14" s="687"/>
      <c r="SOX14" s="687"/>
      <c r="SOY14" s="687"/>
      <c r="SOZ14" s="687"/>
      <c r="SPA14" s="687"/>
      <c r="SPB14" s="687"/>
      <c r="SPC14" s="687"/>
      <c r="SPD14" s="687"/>
      <c r="SPE14" s="687"/>
      <c r="SPF14" s="687"/>
      <c r="SPG14" s="687"/>
      <c r="SPH14" s="687"/>
      <c r="SPI14" s="687"/>
      <c r="SPJ14" s="687"/>
      <c r="SPK14" s="687"/>
      <c r="SPL14" s="687"/>
      <c r="SPM14" s="687"/>
      <c r="SPN14" s="687"/>
      <c r="SPO14" s="687"/>
      <c r="SPP14" s="687"/>
      <c r="SPQ14" s="687"/>
      <c r="SPR14" s="687"/>
      <c r="SPS14" s="687"/>
      <c r="SPT14" s="687"/>
      <c r="SPU14" s="687"/>
      <c r="SPV14" s="687"/>
      <c r="SPW14" s="687"/>
      <c r="SPX14" s="687"/>
      <c r="SPY14" s="687"/>
      <c r="SPZ14" s="687"/>
      <c r="SQA14" s="687"/>
      <c r="SQB14" s="687"/>
      <c r="SQC14" s="687"/>
      <c r="SQD14" s="687"/>
      <c r="SQE14" s="687"/>
      <c r="SQF14" s="687"/>
      <c r="SQG14" s="687"/>
      <c r="SQH14" s="687"/>
      <c r="SQI14" s="687"/>
      <c r="SQJ14" s="687"/>
      <c r="SQK14" s="687"/>
      <c r="SQL14" s="687"/>
      <c r="SQM14" s="687"/>
      <c r="SQN14" s="687"/>
      <c r="SQO14" s="687"/>
      <c r="SQP14" s="687"/>
      <c r="SQQ14" s="687"/>
      <c r="SQR14" s="687"/>
      <c r="SQS14" s="687"/>
      <c r="SQT14" s="687"/>
      <c r="SQU14" s="687"/>
      <c r="SQV14" s="687"/>
      <c r="SQW14" s="687"/>
      <c r="SQX14" s="687"/>
      <c r="SQY14" s="687"/>
      <c r="SQZ14" s="687"/>
      <c r="SRA14" s="687"/>
      <c r="SRB14" s="687"/>
      <c r="SRC14" s="687"/>
      <c r="SRD14" s="687"/>
      <c r="SRE14" s="687"/>
      <c r="SRF14" s="687"/>
      <c r="SRG14" s="687"/>
      <c r="SRH14" s="687"/>
      <c r="SRI14" s="687"/>
      <c r="SRJ14" s="687"/>
      <c r="SRK14" s="687"/>
      <c r="SRL14" s="687"/>
      <c r="SRM14" s="687"/>
      <c r="SRN14" s="687"/>
      <c r="SRO14" s="687"/>
      <c r="SRP14" s="687"/>
      <c r="SRQ14" s="687"/>
      <c r="SRR14" s="687"/>
      <c r="SRS14" s="687"/>
      <c r="SRT14" s="687"/>
      <c r="SRU14" s="687"/>
      <c r="SRV14" s="687"/>
      <c r="SRW14" s="687"/>
      <c r="SRX14" s="687"/>
      <c r="SRY14" s="687"/>
      <c r="SRZ14" s="687"/>
      <c r="SSA14" s="687"/>
      <c r="SSB14" s="687"/>
      <c r="SSC14" s="687"/>
      <c r="SSD14" s="687"/>
      <c r="SSE14" s="687"/>
      <c r="SSF14" s="687"/>
      <c r="SSG14" s="687"/>
      <c r="SSH14" s="687"/>
      <c r="SSI14" s="687"/>
      <c r="SSJ14" s="687"/>
      <c r="SSK14" s="687"/>
      <c r="SSL14" s="687"/>
      <c r="SSM14" s="687"/>
      <c r="SSN14" s="687"/>
      <c r="SSO14" s="687"/>
      <c r="SSP14" s="687"/>
      <c r="SSQ14" s="687"/>
      <c r="SSR14" s="687"/>
      <c r="SSS14" s="687"/>
      <c r="SST14" s="687"/>
      <c r="SSU14" s="687"/>
      <c r="SSV14" s="687"/>
      <c r="SSW14" s="687"/>
      <c r="SSX14" s="687"/>
      <c r="SSY14" s="687"/>
      <c r="SSZ14" s="687"/>
      <c r="STA14" s="687"/>
      <c r="STB14" s="687"/>
      <c r="STC14" s="687"/>
      <c r="STD14" s="687"/>
      <c r="STE14" s="687"/>
      <c r="STF14" s="687"/>
      <c r="STG14" s="687"/>
      <c r="STH14" s="687"/>
      <c r="STI14" s="687"/>
      <c r="STJ14" s="687"/>
      <c r="STK14" s="687"/>
      <c r="STL14" s="687"/>
      <c r="STM14" s="687"/>
      <c r="STN14" s="687"/>
      <c r="STO14" s="687"/>
      <c r="STP14" s="687"/>
      <c r="STQ14" s="687"/>
      <c r="STR14" s="687"/>
      <c r="STS14" s="687"/>
      <c r="STT14" s="687"/>
      <c r="STU14" s="687"/>
      <c r="STV14" s="687"/>
      <c r="STW14" s="687"/>
      <c r="STX14" s="687"/>
      <c r="STY14" s="687"/>
      <c r="STZ14" s="687"/>
      <c r="SUA14" s="687"/>
      <c r="SUB14" s="687"/>
      <c r="SUC14" s="687"/>
      <c r="SUD14" s="687"/>
      <c r="SUE14" s="687"/>
      <c r="SUF14" s="687"/>
      <c r="SUG14" s="687"/>
      <c r="SUH14" s="687"/>
      <c r="SUI14" s="687"/>
      <c r="SUJ14" s="687"/>
      <c r="SUK14" s="687"/>
      <c r="SUL14" s="687"/>
      <c r="SUM14" s="687"/>
      <c r="SUN14" s="687"/>
      <c r="SUO14" s="687"/>
      <c r="SUP14" s="687"/>
      <c r="SUQ14" s="687"/>
      <c r="SUR14" s="687"/>
      <c r="SUS14" s="687"/>
      <c r="SUT14" s="687"/>
      <c r="SUU14" s="687"/>
      <c r="SUV14" s="687"/>
      <c r="SUW14" s="687"/>
      <c r="SUX14" s="687"/>
      <c r="SUY14" s="687"/>
      <c r="SUZ14" s="687"/>
      <c r="SVA14" s="687"/>
      <c r="SVB14" s="687"/>
      <c r="SVC14" s="687"/>
      <c r="SVD14" s="687"/>
      <c r="SVE14" s="687"/>
      <c r="SVF14" s="687"/>
      <c r="SVG14" s="687"/>
      <c r="SVH14" s="687"/>
      <c r="SVI14" s="687"/>
      <c r="SVJ14" s="687"/>
      <c r="SVK14" s="687"/>
      <c r="SVL14" s="687"/>
      <c r="SVM14" s="687"/>
      <c r="SVN14" s="687"/>
      <c r="SVO14" s="687"/>
      <c r="SVP14" s="687"/>
      <c r="SVQ14" s="687"/>
      <c r="SVR14" s="687"/>
      <c r="SVS14" s="687"/>
      <c r="SVT14" s="687"/>
      <c r="SVU14" s="687"/>
      <c r="SVV14" s="687"/>
      <c r="SVW14" s="687"/>
      <c r="SVX14" s="687"/>
      <c r="SVY14" s="687"/>
      <c r="SVZ14" s="687"/>
      <c r="SWA14" s="687"/>
      <c r="SWB14" s="687"/>
      <c r="SWC14" s="687"/>
      <c r="SWD14" s="687"/>
      <c r="SWE14" s="687"/>
      <c r="SWF14" s="687"/>
      <c r="SWG14" s="687"/>
      <c r="SWH14" s="687"/>
      <c r="SWI14" s="687"/>
      <c r="SWJ14" s="687"/>
      <c r="SWK14" s="687"/>
      <c r="SWL14" s="687"/>
      <c r="SWM14" s="687"/>
      <c r="SWN14" s="687"/>
      <c r="SWO14" s="687"/>
      <c r="SWP14" s="687"/>
      <c r="SWQ14" s="687"/>
      <c r="SWR14" s="687"/>
      <c r="SWS14" s="687"/>
      <c r="SWT14" s="687"/>
      <c r="SWU14" s="687"/>
      <c r="SWV14" s="687"/>
      <c r="SWW14" s="687"/>
      <c r="SWX14" s="687"/>
      <c r="SWY14" s="687"/>
      <c r="SWZ14" s="687"/>
      <c r="SXA14" s="687"/>
      <c r="SXB14" s="687"/>
      <c r="SXC14" s="687"/>
      <c r="SXD14" s="687"/>
      <c r="SXE14" s="687"/>
      <c r="SXF14" s="687"/>
      <c r="SXG14" s="687"/>
      <c r="SXH14" s="687"/>
      <c r="SXI14" s="687"/>
      <c r="SXJ14" s="687"/>
      <c r="SXK14" s="687"/>
      <c r="SXL14" s="687"/>
      <c r="SXM14" s="687"/>
      <c r="SXN14" s="687"/>
      <c r="SXO14" s="687"/>
      <c r="SXP14" s="687"/>
      <c r="SXQ14" s="687"/>
      <c r="SXR14" s="687"/>
      <c r="SXS14" s="687"/>
      <c r="SXT14" s="687"/>
      <c r="SXU14" s="687"/>
      <c r="SXV14" s="687"/>
      <c r="SXW14" s="687"/>
      <c r="SXX14" s="687"/>
      <c r="SXY14" s="687"/>
      <c r="SXZ14" s="687"/>
      <c r="SYA14" s="687"/>
      <c r="SYB14" s="687"/>
      <c r="SYC14" s="687"/>
      <c r="SYD14" s="687"/>
      <c r="SYE14" s="687"/>
      <c r="SYF14" s="687"/>
      <c r="SYG14" s="687"/>
      <c r="SYH14" s="687"/>
      <c r="SYI14" s="687"/>
      <c r="SYJ14" s="687"/>
      <c r="SYK14" s="687"/>
      <c r="SYL14" s="687"/>
      <c r="SYM14" s="687"/>
      <c r="SYN14" s="687"/>
      <c r="SYO14" s="687"/>
      <c r="SYP14" s="687"/>
      <c r="SYQ14" s="687"/>
      <c r="SYR14" s="687"/>
      <c r="SYS14" s="687"/>
      <c r="SYT14" s="687"/>
      <c r="SYU14" s="687"/>
      <c r="SYV14" s="687"/>
      <c r="SYW14" s="687"/>
      <c r="SYX14" s="687"/>
      <c r="SYY14" s="687"/>
      <c r="SYZ14" s="687"/>
      <c r="SZA14" s="687"/>
      <c r="SZB14" s="687"/>
      <c r="SZC14" s="687"/>
      <c r="SZD14" s="687"/>
      <c r="SZE14" s="687"/>
      <c r="SZF14" s="687"/>
      <c r="SZG14" s="687"/>
      <c r="SZH14" s="687"/>
      <c r="SZI14" s="687"/>
      <c r="SZJ14" s="687"/>
      <c r="SZK14" s="687"/>
      <c r="SZL14" s="687"/>
      <c r="SZM14" s="687"/>
      <c r="SZN14" s="687"/>
      <c r="SZO14" s="687"/>
      <c r="SZP14" s="687"/>
      <c r="SZQ14" s="687"/>
      <c r="SZR14" s="687"/>
      <c r="SZS14" s="687"/>
      <c r="SZT14" s="687"/>
      <c r="SZU14" s="687"/>
      <c r="SZV14" s="687"/>
      <c r="SZW14" s="687"/>
      <c r="SZX14" s="687"/>
      <c r="SZY14" s="687"/>
      <c r="SZZ14" s="687"/>
      <c r="TAA14" s="687"/>
      <c r="TAB14" s="687"/>
      <c r="TAC14" s="687"/>
      <c r="TAD14" s="687"/>
      <c r="TAE14" s="687"/>
      <c r="TAF14" s="687"/>
      <c r="TAG14" s="687"/>
      <c r="TAH14" s="687"/>
      <c r="TAI14" s="687"/>
      <c r="TAJ14" s="687"/>
      <c r="TAK14" s="687"/>
      <c r="TAL14" s="687"/>
      <c r="TAM14" s="687"/>
      <c r="TAN14" s="687"/>
      <c r="TAO14" s="687"/>
      <c r="TAP14" s="687"/>
      <c r="TAQ14" s="687"/>
      <c r="TAR14" s="687"/>
      <c r="TAS14" s="687"/>
      <c r="TAT14" s="687"/>
      <c r="TAU14" s="687"/>
      <c r="TAV14" s="687"/>
      <c r="TAW14" s="687"/>
      <c r="TAX14" s="687"/>
      <c r="TAY14" s="687"/>
      <c r="TAZ14" s="687"/>
      <c r="TBA14" s="687"/>
      <c r="TBB14" s="687"/>
      <c r="TBC14" s="687"/>
      <c r="TBD14" s="687"/>
      <c r="TBE14" s="687"/>
      <c r="TBF14" s="687"/>
      <c r="TBG14" s="687"/>
      <c r="TBH14" s="687"/>
      <c r="TBI14" s="687"/>
      <c r="TBJ14" s="687"/>
      <c r="TBK14" s="687"/>
      <c r="TBL14" s="687"/>
      <c r="TBM14" s="687"/>
      <c r="TBN14" s="687"/>
      <c r="TBO14" s="687"/>
      <c r="TBP14" s="687"/>
      <c r="TBQ14" s="687"/>
      <c r="TBR14" s="687"/>
      <c r="TBS14" s="687"/>
      <c r="TBT14" s="687"/>
      <c r="TBU14" s="687"/>
      <c r="TBV14" s="687"/>
      <c r="TBW14" s="687"/>
      <c r="TBX14" s="687"/>
      <c r="TBY14" s="687"/>
      <c r="TBZ14" s="687"/>
      <c r="TCA14" s="687"/>
      <c r="TCB14" s="687"/>
      <c r="TCC14" s="687"/>
      <c r="TCD14" s="687"/>
      <c r="TCE14" s="687"/>
      <c r="TCF14" s="687"/>
      <c r="TCG14" s="687"/>
      <c r="TCH14" s="687"/>
      <c r="TCI14" s="687"/>
      <c r="TCJ14" s="687"/>
      <c r="TCK14" s="687"/>
      <c r="TCL14" s="687"/>
      <c r="TCM14" s="687"/>
      <c r="TCN14" s="687"/>
      <c r="TCO14" s="687"/>
      <c r="TCP14" s="687"/>
      <c r="TCQ14" s="687"/>
      <c r="TCR14" s="687"/>
      <c r="TCS14" s="687"/>
      <c r="TCT14" s="687"/>
      <c r="TCU14" s="687"/>
      <c r="TCV14" s="687"/>
      <c r="TCW14" s="687"/>
      <c r="TCX14" s="687"/>
      <c r="TCY14" s="687"/>
      <c r="TCZ14" s="687"/>
      <c r="TDA14" s="687"/>
      <c r="TDB14" s="687"/>
      <c r="TDC14" s="687"/>
      <c r="TDD14" s="687"/>
      <c r="TDE14" s="687"/>
      <c r="TDF14" s="687"/>
      <c r="TDG14" s="687"/>
      <c r="TDH14" s="687"/>
      <c r="TDI14" s="687"/>
      <c r="TDJ14" s="687"/>
      <c r="TDK14" s="687"/>
      <c r="TDL14" s="687"/>
      <c r="TDM14" s="687"/>
      <c r="TDN14" s="687"/>
      <c r="TDO14" s="687"/>
      <c r="TDP14" s="687"/>
      <c r="TDQ14" s="687"/>
      <c r="TDR14" s="687"/>
      <c r="TDS14" s="687"/>
      <c r="TDT14" s="687"/>
      <c r="TDU14" s="687"/>
      <c r="TDV14" s="687"/>
      <c r="TDW14" s="687"/>
      <c r="TDX14" s="687"/>
      <c r="TDY14" s="687"/>
      <c r="TDZ14" s="687"/>
      <c r="TEA14" s="687"/>
      <c r="TEB14" s="687"/>
      <c r="TEC14" s="687"/>
      <c r="TED14" s="687"/>
      <c r="TEE14" s="687"/>
      <c r="TEF14" s="687"/>
      <c r="TEG14" s="687"/>
      <c r="TEH14" s="687"/>
      <c r="TEI14" s="687"/>
      <c r="TEJ14" s="687"/>
      <c r="TEK14" s="687"/>
      <c r="TEL14" s="687"/>
      <c r="TEM14" s="687"/>
      <c r="TEN14" s="687"/>
      <c r="TEO14" s="687"/>
      <c r="TEP14" s="687"/>
      <c r="TEQ14" s="687"/>
      <c r="TER14" s="687"/>
      <c r="TES14" s="687"/>
      <c r="TET14" s="687"/>
      <c r="TEU14" s="687"/>
      <c r="TEV14" s="687"/>
      <c r="TEW14" s="687"/>
      <c r="TEX14" s="687"/>
      <c r="TEY14" s="687"/>
      <c r="TEZ14" s="687"/>
      <c r="TFA14" s="687"/>
      <c r="TFB14" s="687"/>
      <c r="TFC14" s="687"/>
      <c r="TFD14" s="687"/>
      <c r="TFE14" s="687"/>
      <c r="TFF14" s="687"/>
      <c r="TFG14" s="687"/>
      <c r="TFH14" s="687"/>
      <c r="TFI14" s="687"/>
      <c r="TFJ14" s="687"/>
      <c r="TFK14" s="687"/>
      <c r="TFL14" s="687"/>
      <c r="TFM14" s="687"/>
      <c r="TFN14" s="687"/>
      <c r="TFO14" s="687"/>
      <c r="TFP14" s="687"/>
      <c r="TFQ14" s="687"/>
      <c r="TFR14" s="687"/>
      <c r="TFS14" s="687"/>
      <c r="TFT14" s="687"/>
      <c r="TFU14" s="687"/>
      <c r="TFV14" s="687"/>
      <c r="TFW14" s="687"/>
      <c r="TFX14" s="687"/>
      <c r="TFY14" s="687"/>
      <c r="TFZ14" s="687"/>
      <c r="TGA14" s="687"/>
      <c r="TGB14" s="687"/>
      <c r="TGC14" s="687"/>
      <c r="TGD14" s="687"/>
      <c r="TGE14" s="687"/>
      <c r="TGF14" s="687"/>
      <c r="TGG14" s="687"/>
      <c r="TGH14" s="687"/>
      <c r="TGI14" s="687"/>
      <c r="TGJ14" s="687"/>
      <c r="TGK14" s="687"/>
      <c r="TGL14" s="687"/>
      <c r="TGM14" s="687"/>
      <c r="TGN14" s="687"/>
      <c r="TGO14" s="687"/>
      <c r="TGP14" s="687"/>
      <c r="TGQ14" s="687"/>
      <c r="TGR14" s="687"/>
      <c r="TGS14" s="687"/>
      <c r="TGT14" s="687"/>
      <c r="TGU14" s="687"/>
      <c r="TGV14" s="687"/>
      <c r="TGW14" s="687"/>
      <c r="TGX14" s="687"/>
      <c r="TGY14" s="687"/>
      <c r="TGZ14" s="687"/>
      <c r="THA14" s="687"/>
      <c r="THB14" s="687"/>
      <c r="THC14" s="687"/>
      <c r="THD14" s="687"/>
      <c r="THE14" s="687"/>
      <c r="THF14" s="687"/>
      <c r="THG14" s="687"/>
      <c r="THH14" s="687"/>
      <c r="THI14" s="687"/>
      <c r="THJ14" s="687"/>
      <c r="THK14" s="687"/>
      <c r="THL14" s="687"/>
      <c r="THM14" s="687"/>
      <c r="THN14" s="687"/>
      <c r="THO14" s="687"/>
      <c r="THP14" s="687"/>
      <c r="THQ14" s="687"/>
      <c r="THR14" s="687"/>
      <c r="THS14" s="687"/>
      <c r="THT14" s="687"/>
      <c r="THU14" s="687"/>
      <c r="THV14" s="687"/>
      <c r="THW14" s="687"/>
      <c r="THX14" s="687"/>
      <c r="THY14" s="687"/>
      <c r="THZ14" s="687"/>
      <c r="TIA14" s="687"/>
      <c r="TIB14" s="687"/>
      <c r="TIC14" s="687"/>
      <c r="TID14" s="687"/>
      <c r="TIE14" s="687"/>
      <c r="TIF14" s="687"/>
      <c r="TIG14" s="687"/>
      <c r="TIH14" s="687"/>
      <c r="TII14" s="687"/>
      <c r="TIJ14" s="687"/>
      <c r="TIK14" s="687"/>
      <c r="TIL14" s="687"/>
      <c r="TIM14" s="687"/>
      <c r="TIN14" s="687"/>
      <c r="TIO14" s="687"/>
      <c r="TIP14" s="687"/>
      <c r="TIQ14" s="687"/>
      <c r="TIR14" s="687"/>
      <c r="TIS14" s="687"/>
      <c r="TIT14" s="687"/>
      <c r="TIU14" s="687"/>
      <c r="TIV14" s="687"/>
      <c r="TIW14" s="687"/>
      <c r="TIX14" s="687"/>
      <c r="TIY14" s="687"/>
      <c r="TIZ14" s="687"/>
      <c r="TJA14" s="687"/>
      <c r="TJB14" s="687"/>
      <c r="TJC14" s="687"/>
      <c r="TJD14" s="687"/>
      <c r="TJE14" s="687"/>
      <c r="TJF14" s="687"/>
      <c r="TJG14" s="687"/>
      <c r="TJH14" s="687"/>
      <c r="TJI14" s="687"/>
      <c r="TJJ14" s="687"/>
      <c r="TJK14" s="687"/>
      <c r="TJL14" s="687"/>
      <c r="TJM14" s="687"/>
      <c r="TJN14" s="687"/>
      <c r="TJO14" s="687"/>
      <c r="TJP14" s="687"/>
      <c r="TJQ14" s="687"/>
      <c r="TJR14" s="687"/>
      <c r="TJS14" s="687"/>
      <c r="TJT14" s="687"/>
      <c r="TJU14" s="687"/>
      <c r="TJV14" s="687"/>
      <c r="TJW14" s="687"/>
      <c r="TJX14" s="687"/>
      <c r="TJY14" s="687"/>
      <c r="TJZ14" s="687"/>
      <c r="TKA14" s="687"/>
      <c r="TKB14" s="687"/>
      <c r="TKC14" s="687"/>
      <c r="TKD14" s="687"/>
      <c r="TKE14" s="687"/>
      <c r="TKF14" s="687"/>
      <c r="TKG14" s="687"/>
      <c r="TKH14" s="687"/>
      <c r="TKI14" s="687"/>
      <c r="TKJ14" s="687"/>
      <c r="TKK14" s="687"/>
      <c r="TKL14" s="687"/>
      <c r="TKM14" s="687"/>
      <c r="TKN14" s="687"/>
      <c r="TKO14" s="687"/>
      <c r="TKP14" s="687"/>
      <c r="TKQ14" s="687"/>
      <c r="TKR14" s="687"/>
      <c r="TKS14" s="687"/>
      <c r="TKT14" s="687"/>
      <c r="TKU14" s="687"/>
      <c r="TKV14" s="687"/>
      <c r="TKW14" s="687"/>
      <c r="TKX14" s="687"/>
      <c r="TKY14" s="687"/>
      <c r="TKZ14" s="687"/>
      <c r="TLA14" s="687"/>
      <c r="TLB14" s="687"/>
      <c r="TLC14" s="687"/>
      <c r="TLD14" s="687"/>
      <c r="TLE14" s="687"/>
      <c r="TLF14" s="687"/>
      <c r="TLG14" s="687"/>
      <c r="TLH14" s="687"/>
      <c r="TLI14" s="687"/>
      <c r="TLJ14" s="687"/>
      <c r="TLK14" s="687"/>
      <c r="TLL14" s="687"/>
      <c r="TLM14" s="687"/>
      <c r="TLN14" s="687"/>
      <c r="TLO14" s="687"/>
      <c r="TLP14" s="687"/>
      <c r="TLQ14" s="687"/>
      <c r="TLR14" s="687"/>
      <c r="TLS14" s="687"/>
      <c r="TLT14" s="687"/>
      <c r="TLU14" s="687"/>
      <c r="TLV14" s="687"/>
      <c r="TLW14" s="687"/>
      <c r="TLX14" s="687"/>
      <c r="TLY14" s="687"/>
      <c r="TLZ14" s="687"/>
      <c r="TMA14" s="687"/>
      <c r="TMB14" s="687"/>
      <c r="TMC14" s="687"/>
      <c r="TMD14" s="687"/>
      <c r="TME14" s="687"/>
      <c r="TMF14" s="687"/>
      <c r="TMG14" s="687"/>
      <c r="TMH14" s="687"/>
      <c r="TMI14" s="687"/>
      <c r="TMJ14" s="687"/>
      <c r="TMK14" s="687"/>
      <c r="TML14" s="687"/>
      <c r="TMM14" s="687"/>
      <c r="TMN14" s="687"/>
      <c r="TMO14" s="687"/>
      <c r="TMP14" s="687"/>
      <c r="TMQ14" s="687"/>
      <c r="TMR14" s="687"/>
      <c r="TMS14" s="687"/>
      <c r="TMT14" s="687"/>
      <c r="TMU14" s="687"/>
      <c r="TMV14" s="687"/>
      <c r="TMW14" s="687"/>
      <c r="TMX14" s="687"/>
      <c r="TMY14" s="687"/>
      <c r="TMZ14" s="687"/>
      <c r="TNA14" s="687"/>
      <c r="TNB14" s="687"/>
      <c r="TNC14" s="687"/>
      <c r="TND14" s="687"/>
      <c r="TNE14" s="687"/>
      <c r="TNF14" s="687"/>
      <c r="TNG14" s="687"/>
      <c r="TNH14" s="687"/>
      <c r="TNI14" s="687"/>
      <c r="TNJ14" s="687"/>
      <c r="TNK14" s="687"/>
      <c r="TNL14" s="687"/>
      <c r="TNM14" s="687"/>
      <c r="TNN14" s="687"/>
      <c r="TNO14" s="687"/>
      <c r="TNP14" s="687"/>
      <c r="TNQ14" s="687"/>
      <c r="TNR14" s="687"/>
      <c r="TNS14" s="687"/>
      <c r="TNT14" s="687"/>
      <c r="TNU14" s="687"/>
      <c r="TNV14" s="687"/>
      <c r="TNW14" s="687"/>
      <c r="TNX14" s="687"/>
      <c r="TNY14" s="687"/>
      <c r="TNZ14" s="687"/>
      <c r="TOA14" s="687"/>
      <c r="TOB14" s="687"/>
      <c r="TOC14" s="687"/>
      <c r="TOD14" s="687"/>
      <c r="TOE14" s="687"/>
      <c r="TOF14" s="687"/>
      <c r="TOG14" s="687"/>
      <c r="TOH14" s="687"/>
      <c r="TOI14" s="687"/>
      <c r="TOJ14" s="687"/>
      <c r="TOK14" s="687"/>
      <c r="TOL14" s="687"/>
      <c r="TOM14" s="687"/>
      <c r="TON14" s="687"/>
      <c r="TOO14" s="687"/>
      <c r="TOP14" s="687"/>
      <c r="TOQ14" s="687"/>
      <c r="TOR14" s="687"/>
      <c r="TOS14" s="687"/>
      <c r="TOT14" s="687"/>
      <c r="TOU14" s="687"/>
      <c r="TOV14" s="687"/>
      <c r="TOW14" s="687"/>
      <c r="TOX14" s="687"/>
      <c r="TOY14" s="687"/>
      <c r="TOZ14" s="687"/>
      <c r="TPA14" s="687"/>
      <c r="TPB14" s="687"/>
      <c r="TPC14" s="687"/>
      <c r="TPD14" s="687"/>
      <c r="TPE14" s="687"/>
      <c r="TPF14" s="687"/>
      <c r="TPG14" s="687"/>
      <c r="TPH14" s="687"/>
      <c r="TPI14" s="687"/>
      <c r="TPJ14" s="687"/>
      <c r="TPK14" s="687"/>
      <c r="TPL14" s="687"/>
      <c r="TPM14" s="687"/>
      <c r="TPN14" s="687"/>
      <c r="TPO14" s="687"/>
      <c r="TPP14" s="687"/>
      <c r="TPQ14" s="687"/>
      <c r="TPR14" s="687"/>
      <c r="TPS14" s="687"/>
      <c r="TPT14" s="687"/>
      <c r="TPU14" s="687"/>
      <c r="TPV14" s="687"/>
      <c r="TPW14" s="687"/>
      <c r="TPX14" s="687"/>
      <c r="TPY14" s="687"/>
      <c r="TPZ14" s="687"/>
      <c r="TQA14" s="687"/>
      <c r="TQB14" s="687"/>
      <c r="TQC14" s="687"/>
      <c r="TQD14" s="687"/>
      <c r="TQE14" s="687"/>
      <c r="TQF14" s="687"/>
      <c r="TQG14" s="687"/>
      <c r="TQH14" s="687"/>
      <c r="TQI14" s="687"/>
      <c r="TQJ14" s="687"/>
      <c r="TQK14" s="687"/>
      <c r="TQL14" s="687"/>
      <c r="TQM14" s="687"/>
      <c r="TQN14" s="687"/>
      <c r="TQO14" s="687"/>
      <c r="TQP14" s="687"/>
      <c r="TQQ14" s="687"/>
      <c r="TQR14" s="687"/>
      <c r="TQS14" s="687"/>
      <c r="TQT14" s="687"/>
      <c r="TQU14" s="687"/>
      <c r="TQV14" s="687"/>
      <c r="TQW14" s="687"/>
      <c r="TQX14" s="687"/>
      <c r="TQY14" s="687"/>
      <c r="TQZ14" s="687"/>
      <c r="TRA14" s="687"/>
      <c r="TRB14" s="687"/>
      <c r="TRC14" s="687"/>
      <c r="TRD14" s="687"/>
      <c r="TRE14" s="687"/>
      <c r="TRF14" s="687"/>
      <c r="TRG14" s="687"/>
      <c r="TRH14" s="687"/>
      <c r="TRI14" s="687"/>
      <c r="TRJ14" s="687"/>
      <c r="TRK14" s="687"/>
      <c r="TRL14" s="687"/>
      <c r="TRM14" s="687"/>
      <c r="TRN14" s="687"/>
      <c r="TRO14" s="687"/>
      <c r="TRP14" s="687"/>
      <c r="TRQ14" s="687"/>
      <c r="TRR14" s="687"/>
      <c r="TRS14" s="687"/>
      <c r="TRT14" s="687"/>
      <c r="TRU14" s="687"/>
      <c r="TRV14" s="687"/>
      <c r="TRW14" s="687"/>
      <c r="TRX14" s="687"/>
      <c r="TRY14" s="687"/>
      <c r="TRZ14" s="687"/>
      <c r="TSA14" s="687"/>
      <c r="TSB14" s="687"/>
      <c r="TSC14" s="687"/>
      <c r="TSD14" s="687"/>
      <c r="TSE14" s="687"/>
      <c r="TSF14" s="687"/>
      <c r="TSG14" s="687"/>
      <c r="TSH14" s="687"/>
      <c r="TSI14" s="687"/>
      <c r="TSJ14" s="687"/>
      <c r="TSK14" s="687"/>
      <c r="TSL14" s="687"/>
      <c r="TSM14" s="687"/>
      <c r="TSN14" s="687"/>
      <c r="TSO14" s="687"/>
      <c r="TSP14" s="687"/>
      <c r="TSQ14" s="687"/>
      <c r="TSR14" s="687"/>
      <c r="TSS14" s="687"/>
      <c r="TST14" s="687"/>
      <c r="TSU14" s="687"/>
      <c r="TSV14" s="687"/>
      <c r="TSW14" s="687"/>
      <c r="TSX14" s="687"/>
      <c r="TSY14" s="687"/>
      <c r="TSZ14" s="687"/>
      <c r="TTA14" s="687"/>
      <c r="TTB14" s="687"/>
      <c r="TTC14" s="687"/>
      <c r="TTD14" s="687"/>
      <c r="TTE14" s="687"/>
      <c r="TTF14" s="687"/>
      <c r="TTG14" s="687"/>
      <c r="TTH14" s="687"/>
      <c r="TTI14" s="687"/>
      <c r="TTJ14" s="687"/>
      <c r="TTK14" s="687"/>
      <c r="TTL14" s="687"/>
      <c r="TTM14" s="687"/>
      <c r="TTN14" s="687"/>
      <c r="TTO14" s="687"/>
      <c r="TTP14" s="687"/>
      <c r="TTQ14" s="687"/>
      <c r="TTR14" s="687"/>
      <c r="TTS14" s="687"/>
      <c r="TTT14" s="687"/>
      <c r="TTU14" s="687"/>
      <c r="TTV14" s="687"/>
      <c r="TTW14" s="687"/>
      <c r="TTX14" s="687"/>
      <c r="TTY14" s="687"/>
      <c r="TTZ14" s="687"/>
      <c r="TUA14" s="687"/>
      <c r="TUB14" s="687"/>
      <c r="TUC14" s="687"/>
      <c r="TUD14" s="687"/>
      <c r="TUE14" s="687"/>
      <c r="TUF14" s="687"/>
      <c r="TUG14" s="687"/>
      <c r="TUH14" s="687"/>
      <c r="TUI14" s="687"/>
      <c r="TUJ14" s="687"/>
      <c r="TUK14" s="687"/>
      <c r="TUL14" s="687"/>
      <c r="TUM14" s="687"/>
      <c r="TUN14" s="687"/>
      <c r="TUO14" s="687"/>
      <c r="TUP14" s="687"/>
      <c r="TUQ14" s="687"/>
      <c r="TUR14" s="687"/>
      <c r="TUS14" s="687"/>
      <c r="TUT14" s="687"/>
      <c r="TUU14" s="687"/>
      <c r="TUV14" s="687"/>
      <c r="TUW14" s="687"/>
      <c r="TUX14" s="687"/>
      <c r="TUY14" s="687"/>
      <c r="TUZ14" s="687"/>
      <c r="TVA14" s="687"/>
      <c r="TVB14" s="687"/>
      <c r="TVC14" s="687"/>
      <c r="TVD14" s="687"/>
      <c r="TVE14" s="687"/>
      <c r="TVF14" s="687"/>
      <c r="TVG14" s="687"/>
      <c r="TVH14" s="687"/>
      <c r="TVI14" s="687"/>
      <c r="TVJ14" s="687"/>
      <c r="TVK14" s="687"/>
      <c r="TVL14" s="687"/>
      <c r="TVM14" s="687"/>
      <c r="TVN14" s="687"/>
      <c r="TVO14" s="687"/>
      <c r="TVP14" s="687"/>
      <c r="TVQ14" s="687"/>
      <c r="TVR14" s="687"/>
      <c r="TVS14" s="687"/>
      <c r="TVT14" s="687"/>
      <c r="TVU14" s="687"/>
      <c r="TVV14" s="687"/>
      <c r="TVW14" s="687"/>
      <c r="TVX14" s="687"/>
      <c r="TVY14" s="687"/>
      <c r="TVZ14" s="687"/>
      <c r="TWA14" s="687"/>
      <c r="TWB14" s="687"/>
      <c r="TWC14" s="687"/>
      <c r="TWD14" s="687"/>
      <c r="TWE14" s="687"/>
      <c r="TWF14" s="687"/>
      <c r="TWG14" s="687"/>
      <c r="TWH14" s="687"/>
      <c r="TWI14" s="687"/>
      <c r="TWJ14" s="687"/>
      <c r="TWK14" s="687"/>
      <c r="TWL14" s="687"/>
      <c r="TWM14" s="687"/>
      <c r="TWN14" s="687"/>
      <c r="TWO14" s="687"/>
      <c r="TWP14" s="687"/>
      <c r="TWQ14" s="687"/>
      <c r="TWR14" s="687"/>
      <c r="TWS14" s="687"/>
      <c r="TWT14" s="687"/>
      <c r="TWU14" s="687"/>
      <c r="TWV14" s="687"/>
      <c r="TWW14" s="687"/>
      <c r="TWX14" s="687"/>
      <c r="TWY14" s="687"/>
      <c r="TWZ14" s="687"/>
      <c r="TXA14" s="687"/>
      <c r="TXB14" s="687"/>
      <c r="TXC14" s="687"/>
      <c r="TXD14" s="687"/>
      <c r="TXE14" s="687"/>
      <c r="TXF14" s="687"/>
      <c r="TXG14" s="687"/>
      <c r="TXH14" s="687"/>
      <c r="TXI14" s="687"/>
      <c r="TXJ14" s="687"/>
      <c r="TXK14" s="687"/>
      <c r="TXL14" s="687"/>
      <c r="TXM14" s="687"/>
      <c r="TXN14" s="687"/>
      <c r="TXO14" s="687"/>
      <c r="TXP14" s="687"/>
      <c r="TXQ14" s="687"/>
      <c r="TXR14" s="687"/>
      <c r="TXS14" s="687"/>
      <c r="TXT14" s="687"/>
      <c r="TXU14" s="687"/>
      <c r="TXV14" s="687"/>
      <c r="TXW14" s="687"/>
      <c r="TXX14" s="687"/>
      <c r="TXY14" s="687"/>
      <c r="TXZ14" s="687"/>
      <c r="TYA14" s="687"/>
      <c r="TYB14" s="687"/>
      <c r="TYC14" s="687"/>
      <c r="TYD14" s="687"/>
      <c r="TYE14" s="687"/>
      <c r="TYF14" s="687"/>
      <c r="TYG14" s="687"/>
      <c r="TYH14" s="687"/>
      <c r="TYI14" s="687"/>
      <c r="TYJ14" s="687"/>
      <c r="TYK14" s="687"/>
      <c r="TYL14" s="687"/>
      <c r="TYM14" s="687"/>
      <c r="TYN14" s="687"/>
      <c r="TYO14" s="687"/>
      <c r="TYP14" s="687"/>
      <c r="TYQ14" s="687"/>
      <c r="TYR14" s="687"/>
      <c r="TYS14" s="687"/>
      <c r="TYT14" s="687"/>
      <c r="TYU14" s="687"/>
      <c r="TYV14" s="687"/>
      <c r="TYW14" s="687"/>
      <c r="TYX14" s="687"/>
      <c r="TYY14" s="687"/>
      <c r="TYZ14" s="687"/>
      <c r="TZA14" s="687"/>
      <c r="TZB14" s="687"/>
      <c r="TZC14" s="687"/>
      <c r="TZD14" s="687"/>
      <c r="TZE14" s="687"/>
      <c r="TZF14" s="687"/>
      <c r="TZG14" s="687"/>
      <c r="TZH14" s="687"/>
      <c r="TZI14" s="687"/>
      <c r="TZJ14" s="687"/>
      <c r="TZK14" s="687"/>
      <c r="TZL14" s="687"/>
      <c r="TZM14" s="687"/>
      <c r="TZN14" s="687"/>
      <c r="TZO14" s="687"/>
      <c r="TZP14" s="687"/>
      <c r="TZQ14" s="687"/>
      <c r="TZR14" s="687"/>
      <c r="TZS14" s="687"/>
      <c r="TZT14" s="687"/>
      <c r="TZU14" s="687"/>
      <c r="TZV14" s="687"/>
      <c r="TZW14" s="687"/>
      <c r="TZX14" s="687"/>
      <c r="TZY14" s="687"/>
      <c r="TZZ14" s="687"/>
      <c r="UAA14" s="687"/>
      <c r="UAB14" s="687"/>
      <c r="UAC14" s="687"/>
      <c r="UAD14" s="687"/>
      <c r="UAE14" s="687"/>
      <c r="UAF14" s="687"/>
      <c r="UAG14" s="687"/>
      <c r="UAH14" s="687"/>
      <c r="UAI14" s="687"/>
      <c r="UAJ14" s="687"/>
      <c r="UAK14" s="687"/>
      <c r="UAL14" s="687"/>
      <c r="UAM14" s="687"/>
      <c r="UAN14" s="687"/>
      <c r="UAO14" s="687"/>
      <c r="UAP14" s="687"/>
      <c r="UAQ14" s="687"/>
      <c r="UAR14" s="687"/>
      <c r="UAS14" s="687"/>
      <c r="UAT14" s="687"/>
      <c r="UAU14" s="687"/>
      <c r="UAV14" s="687"/>
      <c r="UAW14" s="687"/>
      <c r="UAX14" s="687"/>
      <c r="UAY14" s="687"/>
      <c r="UAZ14" s="687"/>
      <c r="UBA14" s="687"/>
      <c r="UBB14" s="687"/>
      <c r="UBC14" s="687"/>
      <c r="UBD14" s="687"/>
      <c r="UBE14" s="687"/>
      <c r="UBF14" s="687"/>
      <c r="UBG14" s="687"/>
      <c r="UBH14" s="687"/>
      <c r="UBI14" s="687"/>
      <c r="UBJ14" s="687"/>
      <c r="UBK14" s="687"/>
      <c r="UBL14" s="687"/>
      <c r="UBM14" s="687"/>
      <c r="UBN14" s="687"/>
      <c r="UBO14" s="687"/>
      <c r="UBP14" s="687"/>
      <c r="UBQ14" s="687"/>
      <c r="UBR14" s="687"/>
      <c r="UBS14" s="687"/>
      <c r="UBT14" s="687"/>
      <c r="UBU14" s="687"/>
      <c r="UBV14" s="687"/>
      <c r="UBW14" s="687"/>
      <c r="UBX14" s="687"/>
      <c r="UBY14" s="687"/>
      <c r="UBZ14" s="687"/>
      <c r="UCA14" s="687"/>
      <c r="UCB14" s="687"/>
      <c r="UCC14" s="687"/>
      <c r="UCD14" s="687"/>
      <c r="UCE14" s="687"/>
      <c r="UCF14" s="687"/>
      <c r="UCG14" s="687"/>
      <c r="UCH14" s="687"/>
      <c r="UCI14" s="687"/>
      <c r="UCJ14" s="687"/>
      <c r="UCK14" s="687"/>
      <c r="UCL14" s="687"/>
      <c r="UCM14" s="687"/>
      <c r="UCN14" s="687"/>
      <c r="UCO14" s="687"/>
      <c r="UCP14" s="687"/>
      <c r="UCQ14" s="687"/>
      <c r="UCR14" s="687"/>
      <c r="UCS14" s="687"/>
      <c r="UCT14" s="687"/>
      <c r="UCU14" s="687"/>
      <c r="UCV14" s="687"/>
      <c r="UCW14" s="687"/>
      <c r="UCX14" s="687"/>
      <c r="UCY14" s="687"/>
      <c r="UCZ14" s="687"/>
      <c r="UDA14" s="687"/>
      <c r="UDB14" s="687"/>
      <c r="UDC14" s="687"/>
      <c r="UDD14" s="687"/>
      <c r="UDE14" s="687"/>
      <c r="UDF14" s="687"/>
      <c r="UDG14" s="687"/>
      <c r="UDH14" s="687"/>
      <c r="UDI14" s="687"/>
      <c r="UDJ14" s="687"/>
      <c r="UDK14" s="687"/>
      <c r="UDL14" s="687"/>
      <c r="UDM14" s="687"/>
      <c r="UDN14" s="687"/>
      <c r="UDO14" s="687"/>
      <c r="UDP14" s="687"/>
      <c r="UDQ14" s="687"/>
      <c r="UDR14" s="687"/>
      <c r="UDS14" s="687"/>
      <c r="UDT14" s="687"/>
      <c r="UDU14" s="687"/>
      <c r="UDV14" s="687"/>
      <c r="UDW14" s="687"/>
      <c r="UDX14" s="687"/>
      <c r="UDY14" s="687"/>
      <c r="UDZ14" s="687"/>
      <c r="UEA14" s="687"/>
      <c r="UEB14" s="687"/>
      <c r="UEC14" s="687"/>
      <c r="UED14" s="687"/>
      <c r="UEE14" s="687"/>
      <c r="UEF14" s="687"/>
      <c r="UEG14" s="687"/>
      <c r="UEH14" s="687"/>
      <c r="UEI14" s="687"/>
      <c r="UEJ14" s="687"/>
      <c r="UEK14" s="687"/>
      <c r="UEL14" s="687"/>
      <c r="UEM14" s="687"/>
      <c r="UEN14" s="687"/>
      <c r="UEO14" s="687"/>
      <c r="UEP14" s="687"/>
      <c r="UEQ14" s="687"/>
      <c r="UER14" s="687"/>
      <c r="UES14" s="687"/>
      <c r="UET14" s="687"/>
      <c r="UEU14" s="687"/>
      <c r="UEV14" s="687"/>
      <c r="UEW14" s="687"/>
      <c r="UEX14" s="687"/>
      <c r="UEY14" s="687"/>
      <c r="UEZ14" s="687"/>
      <c r="UFA14" s="687"/>
      <c r="UFB14" s="687"/>
      <c r="UFC14" s="687"/>
      <c r="UFD14" s="687"/>
      <c r="UFE14" s="687"/>
      <c r="UFF14" s="687"/>
      <c r="UFG14" s="687"/>
      <c r="UFH14" s="687"/>
      <c r="UFI14" s="687"/>
      <c r="UFJ14" s="687"/>
      <c r="UFK14" s="687"/>
      <c r="UFL14" s="687"/>
      <c r="UFM14" s="687"/>
      <c r="UFN14" s="687"/>
      <c r="UFO14" s="687"/>
      <c r="UFP14" s="687"/>
      <c r="UFQ14" s="687"/>
      <c r="UFR14" s="687"/>
      <c r="UFS14" s="687"/>
      <c r="UFT14" s="687"/>
      <c r="UFU14" s="687"/>
      <c r="UFV14" s="687"/>
      <c r="UFW14" s="687"/>
      <c r="UFX14" s="687"/>
      <c r="UFY14" s="687"/>
      <c r="UFZ14" s="687"/>
      <c r="UGA14" s="687"/>
      <c r="UGB14" s="687"/>
      <c r="UGC14" s="687"/>
      <c r="UGD14" s="687"/>
      <c r="UGE14" s="687"/>
      <c r="UGF14" s="687"/>
      <c r="UGG14" s="687"/>
      <c r="UGH14" s="687"/>
      <c r="UGI14" s="687"/>
      <c r="UGJ14" s="687"/>
      <c r="UGK14" s="687"/>
      <c r="UGL14" s="687"/>
      <c r="UGM14" s="687"/>
      <c r="UGN14" s="687"/>
      <c r="UGO14" s="687"/>
      <c r="UGP14" s="687"/>
      <c r="UGQ14" s="687"/>
      <c r="UGR14" s="687"/>
      <c r="UGS14" s="687"/>
      <c r="UGT14" s="687"/>
      <c r="UGU14" s="687"/>
      <c r="UGV14" s="687"/>
      <c r="UGW14" s="687"/>
      <c r="UGX14" s="687"/>
      <c r="UGY14" s="687"/>
      <c r="UGZ14" s="687"/>
      <c r="UHA14" s="687"/>
      <c r="UHB14" s="687"/>
      <c r="UHC14" s="687"/>
      <c r="UHD14" s="687"/>
      <c r="UHE14" s="687"/>
      <c r="UHF14" s="687"/>
      <c r="UHG14" s="687"/>
      <c r="UHH14" s="687"/>
      <c r="UHI14" s="687"/>
      <c r="UHJ14" s="687"/>
      <c r="UHK14" s="687"/>
      <c r="UHL14" s="687"/>
      <c r="UHM14" s="687"/>
      <c r="UHN14" s="687"/>
      <c r="UHO14" s="687"/>
      <c r="UHP14" s="687"/>
      <c r="UHQ14" s="687"/>
      <c r="UHR14" s="687"/>
      <c r="UHS14" s="687"/>
      <c r="UHT14" s="687"/>
      <c r="UHU14" s="687"/>
      <c r="UHV14" s="687"/>
      <c r="UHW14" s="687"/>
      <c r="UHX14" s="687"/>
      <c r="UHY14" s="687"/>
      <c r="UHZ14" s="687"/>
      <c r="UIA14" s="687"/>
      <c r="UIB14" s="687"/>
      <c r="UIC14" s="687"/>
      <c r="UID14" s="687"/>
      <c r="UIE14" s="687"/>
      <c r="UIF14" s="687"/>
      <c r="UIG14" s="687"/>
      <c r="UIH14" s="687"/>
      <c r="UII14" s="687"/>
      <c r="UIJ14" s="687"/>
      <c r="UIK14" s="687"/>
      <c r="UIL14" s="687"/>
      <c r="UIM14" s="687"/>
      <c r="UIN14" s="687"/>
      <c r="UIO14" s="687"/>
      <c r="UIP14" s="687"/>
      <c r="UIQ14" s="687"/>
      <c r="UIR14" s="687"/>
      <c r="UIS14" s="687"/>
      <c r="UIT14" s="687"/>
      <c r="UIU14" s="687"/>
      <c r="UIV14" s="687"/>
      <c r="UIW14" s="687"/>
      <c r="UIX14" s="687"/>
      <c r="UIY14" s="687"/>
      <c r="UIZ14" s="687"/>
      <c r="UJA14" s="687"/>
      <c r="UJB14" s="687"/>
      <c r="UJC14" s="687"/>
      <c r="UJD14" s="687"/>
      <c r="UJE14" s="687"/>
      <c r="UJF14" s="687"/>
      <c r="UJG14" s="687"/>
      <c r="UJH14" s="687"/>
      <c r="UJI14" s="687"/>
      <c r="UJJ14" s="687"/>
      <c r="UJK14" s="687"/>
      <c r="UJL14" s="687"/>
      <c r="UJM14" s="687"/>
      <c r="UJN14" s="687"/>
      <c r="UJO14" s="687"/>
      <c r="UJP14" s="687"/>
      <c r="UJQ14" s="687"/>
      <c r="UJR14" s="687"/>
      <c r="UJS14" s="687"/>
      <c r="UJT14" s="687"/>
      <c r="UJU14" s="687"/>
      <c r="UJV14" s="687"/>
      <c r="UJW14" s="687"/>
      <c r="UJX14" s="687"/>
      <c r="UJY14" s="687"/>
      <c r="UJZ14" s="687"/>
      <c r="UKA14" s="687"/>
      <c r="UKB14" s="687"/>
      <c r="UKC14" s="687"/>
      <c r="UKD14" s="687"/>
      <c r="UKE14" s="687"/>
      <c r="UKF14" s="687"/>
      <c r="UKG14" s="687"/>
      <c r="UKH14" s="687"/>
      <c r="UKI14" s="687"/>
      <c r="UKJ14" s="687"/>
      <c r="UKK14" s="687"/>
      <c r="UKL14" s="687"/>
      <c r="UKM14" s="687"/>
      <c r="UKN14" s="687"/>
      <c r="UKO14" s="687"/>
      <c r="UKP14" s="687"/>
      <c r="UKQ14" s="687"/>
      <c r="UKR14" s="687"/>
      <c r="UKS14" s="687"/>
      <c r="UKT14" s="687"/>
      <c r="UKU14" s="687"/>
      <c r="UKV14" s="687"/>
      <c r="UKW14" s="687"/>
      <c r="UKX14" s="687"/>
      <c r="UKY14" s="687"/>
      <c r="UKZ14" s="687"/>
      <c r="ULA14" s="687"/>
      <c r="ULB14" s="687"/>
      <c r="ULC14" s="687"/>
      <c r="ULD14" s="687"/>
      <c r="ULE14" s="687"/>
      <c r="ULF14" s="687"/>
      <c r="ULG14" s="687"/>
      <c r="ULH14" s="687"/>
      <c r="ULI14" s="687"/>
      <c r="ULJ14" s="687"/>
      <c r="ULK14" s="687"/>
      <c r="ULL14" s="687"/>
      <c r="ULM14" s="687"/>
      <c r="ULN14" s="687"/>
      <c r="ULO14" s="687"/>
      <c r="ULP14" s="687"/>
      <c r="ULQ14" s="687"/>
      <c r="ULR14" s="687"/>
      <c r="ULS14" s="687"/>
      <c r="ULT14" s="687"/>
      <c r="ULU14" s="687"/>
      <c r="ULV14" s="687"/>
      <c r="ULW14" s="687"/>
      <c r="ULX14" s="687"/>
      <c r="ULY14" s="687"/>
      <c r="ULZ14" s="687"/>
      <c r="UMA14" s="687"/>
      <c r="UMB14" s="687"/>
      <c r="UMC14" s="687"/>
      <c r="UMD14" s="687"/>
      <c r="UME14" s="687"/>
      <c r="UMF14" s="687"/>
      <c r="UMG14" s="687"/>
      <c r="UMH14" s="687"/>
      <c r="UMI14" s="687"/>
      <c r="UMJ14" s="687"/>
      <c r="UMK14" s="687"/>
      <c r="UML14" s="687"/>
      <c r="UMM14" s="687"/>
      <c r="UMN14" s="687"/>
      <c r="UMO14" s="687"/>
      <c r="UMP14" s="687"/>
      <c r="UMQ14" s="687"/>
      <c r="UMR14" s="687"/>
      <c r="UMS14" s="687"/>
      <c r="UMT14" s="687"/>
      <c r="UMU14" s="687"/>
      <c r="UMV14" s="687"/>
      <c r="UMW14" s="687"/>
      <c r="UMX14" s="687"/>
      <c r="UMY14" s="687"/>
      <c r="UMZ14" s="687"/>
      <c r="UNA14" s="687"/>
      <c r="UNB14" s="687"/>
      <c r="UNC14" s="687"/>
      <c r="UND14" s="687"/>
      <c r="UNE14" s="687"/>
      <c r="UNF14" s="687"/>
      <c r="UNG14" s="687"/>
      <c r="UNH14" s="687"/>
      <c r="UNI14" s="687"/>
      <c r="UNJ14" s="687"/>
      <c r="UNK14" s="687"/>
      <c r="UNL14" s="687"/>
      <c r="UNM14" s="687"/>
      <c r="UNN14" s="687"/>
      <c r="UNO14" s="687"/>
      <c r="UNP14" s="687"/>
      <c r="UNQ14" s="687"/>
      <c r="UNR14" s="687"/>
      <c r="UNS14" s="687"/>
      <c r="UNT14" s="687"/>
      <c r="UNU14" s="687"/>
      <c r="UNV14" s="687"/>
      <c r="UNW14" s="687"/>
      <c r="UNX14" s="687"/>
      <c r="UNY14" s="687"/>
      <c r="UNZ14" s="687"/>
      <c r="UOA14" s="687"/>
      <c r="UOB14" s="687"/>
      <c r="UOC14" s="687"/>
      <c r="UOD14" s="687"/>
      <c r="UOE14" s="687"/>
      <c r="UOF14" s="687"/>
      <c r="UOG14" s="687"/>
      <c r="UOH14" s="687"/>
      <c r="UOI14" s="687"/>
      <c r="UOJ14" s="687"/>
      <c r="UOK14" s="687"/>
      <c r="UOL14" s="687"/>
      <c r="UOM14" s="687"/>
      <c r="UON14" s="687"/>
      <c r="UOO14" s="687"/>
      <c r="UOP14" s="687"/>
      <c r="UOQ14" s="687"/>
      <c r="UOR14" s="687"/>
      <c r="UOS14" s="687"/>
      <c r="UOT14" s="687"/>
      <c r="UOU14" s="687"/>
      <c r="UOV14" s="687"/>
      <c r="UOW14" s="687"/>
      <c r="UOX14" s="687"/>
      <c r="UOY14" s="687"/>
      <c r="UOZ14" s="687"/>
      <c r="UPA14" s="687"/>
      <c r="UPB14" s="687"/>
      <c r="UPC14" s="687"/>
      <c r="UPD14" s="687"/>
      <c r="UPE14" s="687"/>
      <c r="UPF14" s="687"/>
      <c r="UPG14" s="687"/>
      <c r="UPH14" s="687"/>
      <c r="UPI14" s="687"/>
      <c r="UPJ14" s="687"/>
      <c r="UPK14" s="687"/>
      <c r="UPL14" s="687"/>
      <c r="UPM14" s="687"/>
      <c r="UPN14" s="687"/>
      <c r="UPO14" s="687"/>
      <c r="UPP14" s="687"/>
      <c r="UPQ14" s="687"/>
      <c r="UPR14" s="687"/>
      <c r="UPS14" s="687"/>
      <c r="UPT14" s="687"/>
      <c r="UPU14" s="687"/>
      <c r="UPV14" s="687"/>
      <c r="UPW14" s="687"/>
      <c r="UPX14" s="687"/>
      <c r="UPY14" s="687"/>
      <c r="UPZ14" s="687"/>
      <c r="UQA14" s="687"/>
      <c r="UQB14" s="687"/>
      <c r="UQC14" s="687"/>
      <c r="UQD14" s="687"/>
      <c r="UQE14" s="687"/>
      <c r="UQF14" s="687"/>
      <c r="UQG14" s="687"/>
      <c r="UQH14" s="687"/>
      <c r="UQI14" s="687"/>
      <c r="UQJ14" s="687"/>
      <c r="UQK14" s="687"/>
      <c r="UQL14" s="687"/>
      <c r="UQM14" s="687"/>
      <c r="UQN14" s="687"/>
      <c r="UQO14" s="687"/>
      <c r="UQP14" s="687"/>
      <c r="UQQ14" s="687"/>
      <c r="UQR14" s="687"/>
      <c r="UQS14" s="687"/>
      <c r="UQT14" s="687"/>
      <c r="UQU14" s="687"/>
      <c r="UQV14" s="687"/>
      <c r="UQW14" s="687"/>
      <c r="UQX14" s="687"/>
      <c r="UQY14" s="687"/>
      <c r="UQZ14" s="687"/>
      <c r="URA14" s="687"/>
      <c r="URB14" s="687"/>
      <c r="URC14" s="687"/>
      <c r="URD14" s="687"/>
      <c r="URE14" s="687"/>
      <c r="URF14" s="687"/>
      <c r="URG14" s="687"/>
      <c r="URH14" s="687"/>
      <c r="URI14" s="687"/>
      <c r="URJ14" s="687"/>
      <c r="URK14" s="687"/>
      <c r="URL14" s="687"/>
      <c r="URM14" s="687"/>
      <c r="URN14" s="687"/>
      <c r="URO14" s="687"/>
      <c r="URP14" s="687"/>
      <c r="URQ14" s="687"/>
      <c r="URR14" s="687"/>
      <c r="URS14" s="687"/>
      <c r="URT14" s="687"/>
      <c r="URU14" s="687"/>
      <c r="URV14" s="687"/>
      <c r="URW14" s="687"/>
      <c r="URX14" s="687"/>
      <c r="URY14" s="687"/>
      <c r="URZ14" s="687"/>
      <c r="USA14" s="687"/>
      <c r="USB14" s="687"/>
      <c r="USC14" s="687"/>
      <c r="USD14" s="687"/>
      <c r="USE14" s="687"/>
      <c r="USF14" s="687"/>
      <c r="USG14" s="687"/>
      <c r="USH14" s="687"/>
      <c r="USI14" s="687"/>
      <c r="USJ14" s="687"/>
      <c r="USK14" s="687"/>
      <c r="USL14" s="687"/>
      <c r="USM14" s="687"/>
      <c r="USN14" s="687"/>
      <c r="USO14" s="687"/>
      <c r="USP14" s="687"/>
      <c r="USQ14" s="687"/>
      <c r="USR14" s="687"/>
      <c r="USS14" s="687"/>
      <c r="UST14" s="687"/>
      <c r="USU14" s="687"/>
      <c r="USV14" s="687"/>
      <c r="USW14" s="687"/>
      <c r="USX14" s="687"/>
      <c r="USY14" s="687"/>
      <c r="USZ14" s="687"/>
      <c r="UTA14" s="687"/>
      <c r="UTB14" s="687"/>
      <c r="UTC14" s="687"/>
      <c r="UTD14" s="687"/>
      <c r="UTE14" s="687"/>
      <c r="UTF14" s="687"/>
      <c r="UTG14" s="687"/>
      <c r="UTH14" s="687"/>
      <c r="UTI14" s="687"/>
      <c r="UTJ14" s="687"/>
      <c r="UTK14" s="687"/>
      <c r="UTL14" s="687"/>
      <c r="UTM14" s="687"/>
      <c r="UTN14" s="687"/>
      <c r="UTO14" s="687"/>
      <c r="UTP14" s="687"/>
      <c r="UTQ14" s="687"/>
      <c r="UTR14" s="687"/>
      <c r="UTS14" s="687"/>
      <c r="UTT14" s="687"/>
      <c r="UTU14" s="687"/>
      <c r="UTV14" s="687"/>
      <c r="UTW14" s="687"/>
      <c r="UTX14" s="687"/>
      <c r="UTY14" s="687"/>
      <c r="UTZ14" s="687"/>
      <c r="UUA14" s="687"/>
      <c r="UUB14" s="687"/>
      <c r="UUC14" s="687"/>
      <c r="UUD14" s="687"/>
      <c r="UUE14" s="687"/>
      <c r="UUF14" s="687"/>
      <c r="UUG14" s="687"/>
      <c r="UUH14" s="687"/>
      <c r="UUI14" s="687"/>
      <c r="UUJ14" s="687"/>
      <c r="UUK14" s="687"/>
      <c r="UUL14" s="687"/>
      <c r="UUM14" s="687"/>
      <c r="UUN14" s="687"/>
      <c r="UUO14" s="687"/>
      <c r="UUP14" s="687"/>
      <c r="UUQ14" s="687"/>
      <c r="UUR14" s="687"/>
      <c r="UUS14" s="687"/>
      <c r="UUT14" s="687"/>
      <c r="UUU14" s="687"/>
      <c r="UUV14" s="687"/>
      <c r="UUW14" s="687"/>
      <c r="UUX14" s="687"/>
      <c r="UUY14" s="687"/>
      <c r="UUZ14" s="687"/>
      <c r="UVA14" s="687"/>
      <c r="UVB14" s="687"/>
      <c r="UVC14" s="687"/>
      <c r="UVD14" s="687"/>
      <c r="UVE14" s="687"/>
      <c r="UVF14" s="687"/>
      <c r="UVG14" s="687"/>
      <c r="UVH14" s="687"/>
      <c r="UVI14" s="687"/>
      <c r="UVJ14" s="687"/>
      <c r="UVK14" s="687"/>
      <c r="UVL14" s="687"/>
      <c r="UVM14" s="687"/>
      <c r="UVN14" s="687"/>
      <c r="UVO14" s="687"/>
      <c r="UVP14" s="687"/>
      <c r="UVQ14" s="687"/>
      <c r="UVR14" s="687"/>
      <c r="UVS14" s="687"/>
      <c r="UVT14" s="687"/>
      <c r="UVU14" s="687"/>
      <c r="UVV14" s="687"/>
      <c r="UVW14" s="687"/>
      <c r="UVX14" s="687"/>
      <c r="UVY14" s="687"/>
      <c r="UVZ14" s="687"/>
      <c r="UWA14" s="687"/>
      <c r="UWB14" s="687"/>
      <c r="UWC14" s="687"/>
      <c r="UWD14" s="687"/>
      <c r="UWE14" s="687"/>
      <c r="UWF14" s="687"/>
      <c r="UWG14" s="687"/>
      <c r="UWH14" s="687"/>
      <c r="UWI14" s="687"/>
      <c r="UWJ14" s="687"/>
      <c r="UWK14" s="687"/>
      <c r="UWL14" s="687"/>
      <c r="UWM14" s="687"/>
      <c r="UWN14" s="687"/>
      <c r="UWO14" s="687"/>
      <c r="UWP14" s="687"/>
      <c r="UWQ14" s="687"/>
      <c r="UWR14" s="687"/>
      <c r="UWS14" s="687"/>
      <c r="UWT14" s="687"/>
      <c r="UWU14" s="687"/>
      <c r="UWV14" s="687"/>
      <c r="UWW14" s="687"/>
      <c r="UWX14" s="687"/>
      <c r="UWY14" s="687"/>
      <c r="UWZ14" s="687"/>
      <c r="UXA14" s="687"/>
      <c r="UXB14" s="687"/>
      <c r="UXC14" s="687"/>
      <c r="UXD14" s="687"/>
      <c r="UXE14" s="687"/>
      <c r="UXF14" s="687"/>
      <c r="UXG14" s="687"/>
      <c r="UXH14" s="687"/>
      <c r="UXI14" s="687"/>
      <c r="UXJ14" s="687"/>
      <c r="UXK14" s="687"/>
      <c r="UXL14" s="687"/>
      <c r="UXM14" s="687"/>
      <c r="UXN14" s="687"/>
      <c r="UXO14" s="687"/>
      <c r="UXP14" s="687"/>
      <c r="UXQ14" s="687"/>
      <c r="UXR14" s="687"/>
      <c r="UXS14" s="687"/>
      <c r="UXT14" s="687"/>
      <c r="UXU14" s="687"/>
      <c r="UXV14" s="687"/>
      <c r="UXW14" s="687"/>
      <c r="UXX14" s="687"/>
      <c r="UXY14" s="687"/>
      <c r="UXZ14" s="687"/>
      <c r="UYA14" s="687"/>
      <c r="UYB14" s="687"/>
      <c r="UYC14" s="687"/>
      <c r="UYD14" s="687"/>
      <c r="UYE14" s="687"/>
      <c r="UYF14" s="687"/>
      <c r="UYG14" s="687"/>
      <c r="UYH14" s="687"/>
      <c r="UYI14" s="687"/>
      <c r="UYJ14" s="687"/>
      <c r="UYK14" s="687"/>
      <c r="UYL14" s="687"/>
      <c r="UYM14" s="687"/>
      <c r="UYN14" s="687"/>
      <c r="UYO14" s="687"/>
      <c r="UYP14" s="687"/>
      <c r="UYQ14" s="687"/>
      <c r="UYR14" s="687"/>
      <c r="UYS14" s="687"/>
      <c r="UYT14" s="687"/>
      <c r="UYU14" s="687"/>
      <c r="UYV14" s="687"/>
      <c r="UYW14" s="687"/>
      <c r="UYX14" s="687"/>
      <c r="UYY14" s="687"/>
      <c r="UYZ14" s="687"/>
      <c r="UZA14" s="687"/>
      <c r="UZB14" s="687"/>
      <c r="UZC14" s="687"/>
      <c r="UZD14" s="687"/>
      <c r="UZE14" s="687"/>
      <c r="UZF14" s="687"/>
      <c r="UZG14" s="687"/>
      <c r="UZH14" s="687"/>
      <c r="UZI14" s="687"/>
      <c r="UZJ14" s="687"/>
      <c r="UZK14" s="687"/>
      <c r="UZL14" s="687"/>
      <c r="UZM14" s="687"/>
      <c r="UZN14" s="687"/>
      <c r="UZO14" s="687"/>
      <c r="UZP14" s="687"/>
      <c r="UZQ14" s="687"/>
      <c r="UZR14" s="687"/>
      <c r="UZS14" s="687"/>
      <c r="UZT14" s="687"/>
      <c r="UZU14" s="687"/>
      <c r="UZV14" s="687"/>
      <c r="UZW14" s="687"/>
      <c r="UZX14" s="687"/>
      <c r="UZY14" s="687"/>
      <c r="UZZ14" s="687"/>
      <c r="VAA14" s="687"/>
      <c r="VAB14" s="687"/>
      <c r="VAC14" s="687"/>
      <c r="VAD14" s="687"/>
      <c r="VAE14" s="687"/>
      <c r="VAF14" s="687"/>
      <c r="VAG14" s="687"/>
      <c r="VAH14" s="687"/>
      <c r="VAI14" s="687"/>
      <c r="VAJ14" s="687"/>
      <c r="VAK14" s="687"/>
      <c r="VAL14" s="687"/>
      <c r="VAM14" s="687"/>
      <c r="VAN14" s="687"/>
      <c r="VAO14" s="687"/>
      <c r="VAP14" s="687"/>
      <c r="VAQ14" s="687"/>
      <c r="VAR14" s="687"/>
      <c r="VAS14" s="687"/>
      <c r="VAT14" s="687"/>
      <c r="VAU14" s="687"/>
      <c r="VAV14" s="687"/>
      <c r="VAW14" s="687"/>
      <c r="VAX14" s="687"/>
      <c r="VAY14" s="687"/>
      <c r="VAZ14" s="687"/>
      <c r="VBA14" s="687"/>
      <c r="VBB14" s="687"/>
      <c r="VBC14" s="687"/>
      <c r="VBD14" s="687"/>
      <c r="VBE14" s="687"/>
      <c r="VBF14" s="687"/>
      <c r="VBG14" s="687"/>
      <c r="VBH14" s="687"/>
      <c r="VBI14" s="687"/>
      <c r="VBJ14" s="687"/>
      <c r="VBK14" s="687"/>
      <c r="VBL14" s="687"/>
      <c r="VBM14" s="687"/>
      <c r="VBN14" s="687"/>
      <c r="VBO14" s="687"/>
      <c r="VBP14" s="687"/>
      <c r="VBQ14" s="687"/>
      <c r="VBR14" s="687"/>
      <c r="VBS14" s="687"/>
      <c r="VBT14" s="687"/>
      <c r="VBU14" s="687"/>
      <c r="VBV14" s="687"/>
      <c r="VBW14" s="687"/>
      <c r="VBX14" s="687"/>
      <c r="VBY14" s="687"/>
      <c r="VBZ14" s="687"/>
      <c r="VCA14" s="687"/>
      <c r="VCB14" s="687"/>
      <c r="VCC14" s="687"/>
      <c r="VCD14" s="687"/>
      <c r="VCE14" s="687"/>
      <c r="VCF14" s="687"/>
      <c r="VCG14" s="687"/>
      <c r="VCH14" s="687"/>
      <c r="VCI14" s="687"/>
      <c r="VCJ14" s="687"/>
      <c r="VCK14" s="687"/>
      <c r="VCL14" s="687"/>
      <c r="VCM14" s="687"/>
      <c r="VCN14" s="687"/>
      <c r="VCO14" s="687"/>
      <c r="VCP14" s="687"/>
      <c r="VCQ14" s="687"/>
      <c r="VCR14" s="687"/>
      <c r="VCS14" s="687"/>
      <c r="VCT14" s="687"/>
      <c r="VCU14" s="687"/>
      <c r="VCV14" s="687"/>
      <c r="VCW14" s="687"/>
      <c r="VCX14" s="687"/>
      <c r="VCY14" s="687"/>
      <c r="VCZ14" s="687"/>
      <c r="VDA14" s="687"/>
      <c r="VDB14" s="687"/>
      <c r="VDC14" s="687"/>
      <c r="VDD14" s="687"/>
      <c r="VDE14" s="687"/>
      <c r="VDF14" s="687"/>
      <c r="VDG14" s="687"/>
      <c r="VDH14" s="687"/>
      <c r="VDI14" s="687"/>
      <c r="VDJ14" s="687"/>
      <c r="VDK14" s="687"/>
      <c r="VDL14" s="687"/>
      <c r="VDM14" s="687"/>
      <c r="VDN14" s="687"/>
      <c r="VDO14" s="687"/>
      <c r="VDP14" s="687"/>
      <c r="VDQ14" s="687"/>
      <c r="VDR14" s="687"/>
      <c r="VDS14" s="687"/>
      <c r="VDT14" s="687"/>
      <c r="VDU14" s="687"/>
      <c r="VDV14" s="687"/>
      <c r="VDW14" s="687"/>
      <c r="VDX14" s="687"/>
      <c r="VDY14" s="687"/>
      <c r="VDZ14" s="687"/>
      <c r="VEA14" s="687"/>
      <c r="VEB14" s="687"/>
      <c r="VEC14" s="687"/>
      <c r="VED14" s="687"/>
      <c r="VEE14" s="687"/>
      <c r="VEF14" s="687"/>
      <c r="VEG14" s="687"/>
      <c r="VEH14" s="687"/>
      <c r="VEI14" s="687"/>
      <c r="VEJ14" s="687"/>
      <c r="VEK14" s="687"/>
      <c r="VEL14" s="687"/>
      <c r="VEM14" s="687"/>
      <c r="VEN14" s="687"/>
      <c r="VEO14" s="687"/>
      <c r="VEP14" s="687"/>
      <c r="VEQ14" s="687"/>
      <c r="VER14" s="687"/>
      <c r="VES14" s="687"/>
      <c r="VET14" s="687"/>
      <c r="VEU14" s="687"/>
      <c r="VEV14" s="687"/>
      <c r="VEW14" s="687"/>
      <c r="VEX14" s="687"/>
      <c r="VEY14" s="687"/>
      <c r="VEZ14" s="687"/>
      <c r="VFA14" s="687"/>
      <c r="VFB14" s="687"/>
      <c r="VFC14" s="687"/>
      <c r="VFD14" s="687"/>
      <c r="VFE14" s="687"/>
      <c r="VFF14" s="687"/>
      <c r="VFG14" s="687"/>
      <c r="VFH14" s="687"/>
      <c r="VFI14" s="687"/>
      <c r="VFJ14" s="687"/>
      <c r="VFK14" s="687"/>
      <c r="VFL14" s="687"/>
      <c r="VFM14" s="687"/>
      <c r="VFN14" s="687"/>
      <c r="VFO14" s="687"/>
      <c r="VFP14" s="687"/>
      <c r="VFQ14" s="687"/>
      <c r="VFR14" s="687"/>
      <c r="VFS14" s="687"/>
      <c r="VFT14" s="687"/>
      <c r="VFU14" s="687"/>
      <c r="VFV14" s="687"/>
      <c r="VFW14" s="687"/>
      <c r="VFX14" s="687"/>
      <c r="VFY14" s="687"/>
      <c r="VFZ14" s="687"/>
      <c r="VGA14" s="687"/>
      <c r="VGB14" s="687"/>
      <c r="VGC14" s="687"/>
      <c r="VGD14" s="687"/>
      <c r="VGE14" s="687"/>
      <c r="VGF14" s="687"/>
      <c r="VGG14" s="687"/>
      <c r="VGH14" s="687"/>
      <c r="VGI14" s="687"/>
      <c r="VGJ14" s="687"/>
      <c r="VGK14" s="687"/>
      <c r="VGL14" s="687"/>
      <c r="VGM14" s="687"/>
      <c r="VGN14" s="687"/>
      <c r="VGO14" s="687"/>
      <c r="VGP14" s="687"/>
      <c r="VGQ14" s="687"/>
      <c r="VGR14" s="687"/>
      <c r="VGS14" s="687"/>
      <c r="VGT14" s="687"/>
      <c r="VGU14" s="687"/>
      <c r="VGV14" s="687"/>
      <c r="VGW14" s="687"/>
      <c r="VGX14" s="687"/>
      <c r="VGY14" s="687"/>
      <c r="VGZ14" s="687"/>
      <c r="VHA14" s="687"/>
      <c r="VHB14" s="687"/>
      <c r="VHC14" s="687"/>
      <c r="VHD14" s="687"/>
      <c r="VHE14" s="687"/>
      <c r="VHF14" s="687"/>
      <c r="VHG14" s="687"/>
      <c r="VHH14" s="687"/>
      <c r="VHI14" s="687"/>
      <c r="VHJ14" s="687"/>
      <c r="VHK14" s="687"/>
      <c r="VHL14" s="687"/>
      <c r="VHM14" s="687"/>
      <c r="VHN14" s="687"/>
      <c r="VHO14" s="687"/>
      <c r="VHP14" s="687"/>
      <c r="VHQ14" s="687"/>
      <c r="VHR14" s="687"/>
      <c r="VHS14" s="687"/>
      <c r="VHT14" s="687"/>
      <c r="VHU14" s="687"/>
      <c r="VHV14" s="687"/>
      <c r="VHW14" s="687"/>
      <c r="VHX14" s="687"/>
      <c r="VHY14" s="687"/>
      <c r="VHZ14" s="687"/>
      <c r="VIA14" s="687"/>
      <c r="VIB14" s="687"/>
      <c r="VIC14" s="687"/>
      <c r="VID14" s="687"/>
      <c r="VIE14" s="687"/>
      <c r="VIF14" s="687"/>
      <c r="VIG14" s="687"/>
      <c r="VIH14" s="687"/>
      <c r="VII14" s="687"/>
      <c r="VIJ14" s="687"/>
      <c r="VIK14" s="687"/>
      <c r="VIL14" s="687"/>
      <c r="VIM14" s="687"/>
      <c r="VIN14" s="687"/>
      <c r="VIO14" s="687"/>
      <c r="VIP14" s="687"/>
      <c r="VIQ14" s="687"/>
      <c r="VIR14" s="687"/>
      <c r="VIS14" s="687"/>
      <c r="VIT14" s="687"/>
      <c r="VIU14" s="687"/>
      <c r="VIV14" s="687"/>
      <c r="VIW14" s="687"/>
      <c r="VIX14" s="687"/>
      <c r="VIY14" s="687"/>
      <c r="VIZ14" s="687"/>
      <c r="VJA14" s="687"/>
      <c r="VJB14" s="687"/>
      <c r="VJC14" s="687"/>
      <c r="VJD14" s="687"/>
      <c r="VJE14" s="687"/>
      <c r="VJF14" s="687"/>
      <c r="VJG14" s="687"/>
      <c r="VJH14" s="687"/>
      <c r="VJI14" s="687"/>
      <c r="VJJ14" s="687"/>
      <c r="VJK14" s="687"/>
      <c r="VJL14" s="687"/>
      <c r="VJM14" s="687"/>
      <c r="VJN14" s="687"/>
      <c r="VJO14" s="687"/>
      <c r="VJP14" s="687"/>
      <c r="VJQ14" s="687"/>
      <c r="VJR14" s="687"/>
      <c r="VJS14" s="687"/>
      <c r="VJT14" s="687"/>
      <c r="VJU14" s="687"/>
      <c r="VJV14" s="687"/>
      <c r="VJW14" s="687"/>
      <c r="VJX14" s="687"/>
      <c r="VJY14" s="687"/>
      <c r="VJZ14" s="687"/>
      <c r="VKA14" s="687"/>
      <c r="VKB14" s="687"/>
      <c r="VKC14" s="687"/>
      <c r="VKD14" s="687"/>
      <c r="VKE14" s="687"/>
      <c r="VKF14" s="687"/>
      <c r="VKG14" s="687"/>
      <c r="VKH14" s="687"/>
      <c r="VKI14" s="687"/>
      <c r="VKJ14" s="687"/>
      <c r="VKK14" s="687"/>
      <c r="VKL14" s="687"/>
      <c r="VKM14" s="687"/>
      <c r="VKN14" s="687"/>
      <c r="VKO14" s="687"/>
      <c r="VKP14" s="687"/>
      <c r="VKQ14" s="687"/>
      <c r="VKR14" s="687"/>
      <c r="VKS14" s="687"/>
      <c r="VKT14" s="687"/>
      <c r="VKU14" s="687"/>
      <c r="VKV14" s="687"/>
      <c r="VKW14" s="687"/>
      <c r="VKX14" s="687"/>
      <c r="VKY14" s="687"/>
      <c r="VKZ14" s="687"/>
      <c r="VLA14" s="687"/>
      <c r="VLB14" s="687"/>
      <c r="VLC14" s="687"/>
      <c r="VLD14" s="687"/>
      <c r="VLE14" s="687"/>
      <c r="VLF14" s="687"/>
      <c r="VLG14" s="687"/>
      <c r="VLH14" s="687"/>
      <c r="VLI14" s="687"/>
      <c r="VLJ14" s="687"/>
      <c r="VLK14" s="687"/>
      <c r="VLL14" s="687"/>
      <c r="VLM14" s="687"/>
      <c r="VLN14" s="687"/>
      <c r="VLO14" s="687"/>
      <c r="VLP14" s="687"/>
      <c r="VLQ14" s="687"/>
      <c r="VLR14" s="687"/>
      <c r="VLS14" s="687"/>
      <c r="VLT14" s="687"/>
      <c r="VLU14" s="687"/>
      <c r="VLV14" s="687"/>
      <c r="VLW14" s="687"/>
      <c r="VLX14" s="687"/>
      <c r="VLY14" s="687"/>
      <c r="VLZ14" s="687"/>
      <c r="VMA14" s="687"/>
      <c r="VMB14" s="687"/>
      <c r="VMC14" s="687"/>
      <c r="VMD14" s="687"/>
      <c r="VME14" s="687"/>
      <c r="VMF14" s="687"/>
      <c r="VMG14" s="687"/>
      <c r="VMH14" s="687"/>
      <c r="VMI14" s="687"/>
      <c r="VMJ14" s="687"/>
      <c r="VMK14" s="687"/>
      <c r="VML14" s="687"/>
      <c r="VMM14" s="687"/>
      <c r="VMN14" s="687"/>
      <c r="VMO14" s="687"/>
      <c r="VMP14" s="687"/>
      <c r="VMQ14" s="687"/>
      <c r="VMR14" s="687"/>
      <c r="VMS14" s="687"/>
      <c r="VMT14" s="687"/>
      <c r="VMU14" s="687"/>
      <c r="VMV14" s="687"/>
      <c r="VMW14" s="687"/>
      <c r="VMX14" s="687"/>
      <c r="VMY14" s="687"/>
      <c r="VMZ14" s="687"/>
      <c r="VNA14" s="687"/>
      <c r="VNB14" s="687"/>
      <c r="VNC14" s="687"/>
      <c r="VND14" s="687"/>
      <c r="VNE14" s="687"/>
      <c r="VNF14" s="687"/>
      <c r="VNG14" s="687"/>
      <c r="VNH14" s="687"/>
      <c r="VNI14" s="687"/>
      <c r="VNJ14" s="687"/>
      <c r="VNK14" s="687"/>
      <c r="VNL14" s="687"/>
      <c r="VNM14" s="687"/>
      <c r="VNN14" s="687"/>
      <c r="VNO14" s="687"/>
      <c r="VNP14" s="687"/>
      <c r="VNQ14" s="687"/>
      <c r="VNR14" s="687"/>
      <c r="VNS14" s="687"/>
      <c r="VNT14" s="687"/>
      <c r="VNU14" s="687"/>
      <c r="VNV14" s="687"/>
      <c r="VNW14" s="687"/>
      <c r="VNX14" s="687"/>
      <c r="VNY14" s="687"/>
      <c r="VNZ14" s="687"/>
      <c r="VOA14" s="687"/>
      <c r="VOB14" s="687"/>
      <c r="VOC14" s="687"/>
      <c r="VOD14" s="687"/>
      <c r="VOE14" s="687"/>
      <c r="VOF14" s="687"/>
      <c r="VOG14" s="687"/>
      <c r="VOH14" s="687"/>
      <c r="VOI14" s="687"/>
      <c r="VOJ14" s="687"/>
      <c r="VOK14" s="687"/>
      <c r="VOL14" s="687"/>
      <c r="VOM14" s="687"/>
      <c r="VON14" s="687"/>
      <c r="VOO14" s="687"/>
      <c r="VOP14" s="687"/>
      <c r="VOQ14" s="687"/>
      <c r="VOR14" s="687"/>
      <c r="VOS14" s="687"/>
      <c r="VOT14" s="687"/>
      <c r="VOU14" s="687"/>
      <c r="VOV14" s="687"/>
      <c r="VOW14" s="687"/>
      <c r="VOX14" s="687"/>
      <c r="VOY14" s="687"/>
      <c r="VOZ14" s="687"/>
      <c r="VPA14" s="687"/>
      <c r="VPB14" s="687"/>
      <c r="VPC14" s="687"/>
      <c r="VPD14" s="687"/>
      <c r="VPE14" s="687"/>
      <c r="VPF14" s="687"/>
      <c r="VPG14" s="687"/>
      <c r="VPH14" s="687"/>
      <c r="VPI14" s="687"/>
      <c r="VPJ14" s="687"/>
      <c r="VPK14" s="687"/>
      <c r="VPL14" s="687"/>
      <c r="VPM14" s="687"/>
      <c r="VPN14" s="687"/>
      <c r="VPO14" s="687"/>
      <c r="VPP14" s="687"/>
      <c r="VPQ14" s="687"/>
      <c r="VPR14" s="687"/>
      <c r="VPS14" s="687"/>
      <c r="VPT14" s="687"/>
      <c r="VPU14" s="687"/>
      <c r="VPV14" s="687"/>
      <c r="VPW14" s="687"/>
      <c r="VPX14" s="687"/>
      <c r="VPY14" s="687"/>
      <c r="VPZ14" s="687"/>
      <c r="VQA14" s="687"/>
      <c r="VQB14" s="687"/>
      <c r="VQC14" s="687"/>
      <c r="VQD14" s="687"/>
      <c r="VQE14" s="687"/>
      <c r="VQF14" s="687"/>
      <c r="VQG14" s="687"/>
      <c r="VQH14" s="687"/>
      <c r="VQI14" s="687"/>
      <c r="VQJ14" s="687"/>
      <c r="VQK14" s="687"/>
      <c r="VQL14" s="687"/>
      <c r="VQM14" s="687"/>
      <c r="VQN14" s="687"/>
      <c r="VQO14" s="687"/>
      <c r="VQP14" s="687"/>
      <c r="VQQ14" s="687"/>
      <c r="VQR14" s="687"/>
      <c r="VQS14" s="687"/>
      <c r="VQT14" s="687"/>
      <c r="VQU14" s="687"/>
      <c r="VQV14" s="687"/>
      <c r="VQW14" s="687"/>
      <c r="VQX14" s="687"/>
      <c r="VQY14" s="687"/>
      <c r="VQZ14" s="687"/>
      <c r="VRA14" s="687"/>
      <c r="VRB14" s="687"/>
      <c r="VRC14" s="687"/>
      <c r="VRD14" s="687"/>
      <c r="VRE14" s="687"/>
      <c r="VRF14" s="687"/>
      <c r="VRG14" s="687"/>
      <c r="VRH14" s="687"/>
      <c r="VRI14" s="687"/>
      <c r="VRJ14" s="687"/>
      <c r="VRK14" s="687"/>
      <c r="VRL14" s="687"/>
      <c r="VRM14" s="687"/>
      <c r="VRN14" s="687"/>
      <c r="VRO14" s="687"/>
      <c r="VRP14" s="687"/>
      <c r="VRQ14" s="687"/>
      <c r="VRR14" s="687"/>
      <c r="VRS14" s="687"/>
      <c r="VRT14" s="687"/>
      <c r="VRU14" s="687"/>
      <c r="VRV14" s="687"/>
      <c r="VRW14" s="687"/>
      <c r="VRX14" s="687"/>
      <c r="VRY14" s="687"/>
      <c r="VRZ14" s="687"/>
      <c r="VSA14" s="687"/>
      <c r="VSB14" s="687"/>
      <c r="VSC14" s="687"/>
      <c r="VSD14" s="687"/>
      <c r="VSE14" s="687"/>
      <c r="VSF14" s="687"/>
      <c r="VSG14" s="687"/>
      <c r="VSH14" s="687"/>
      <c r="VSI14" s="687"/>
      <c r="VSJ14" s="687"/>
      <c r="VSK14" s="687"/>
      <c r="VSL14" s="687"/>
      <c r="VSM14" s="687"/>
      <c r="VSN14" s="687"/>
      <c r="VSO14" s="687"/>
      <c r="VSP14" s="687"/>
      <c r="VSQ14" s="687"/>
      <c r="VSR14" s="687"/>
      <c r="VSS14" s="687"/>
      <c r="VST14" s="687"/>
      <c r="VSU14" s="687"/>
      <c r="VSV14" s="687"/>
      <c r="VSW14" s="687"/>
      <c r="VSX14" s="687"/>
      <c r="VSY14" s="687"/>
      <c r="VSZ14" s="687"/>
      <c r="VTA14" s="687"/>
      <c r="VTB14" s="687"/>
      <c r="VTC14" s="687"/>
      <c r="VTD14" s="687"/>
      <c r="VTE14" s="687"/>
      <c r="VTF14" s="687"/>
      <c r="VTG14" s="687"/>
      <c r="VTH14" s="687"/>
      <c r="VTI14" s="687"/>
      <c r="VTJ14" s="687"/>
      <c r="VTK14" s="687"/>
      <c r="VTL14" s="687"/>
      <c r="VTM14" s="687"/>
      <c r="VTN14" s="687"/>
      <c r="VTO14" s="687"/>
      <c r="VTP14" s="687"/>
      <c r="VTQ14" s="687"/>
      <c r="VTR14" s="687"/>
      <c r="VTS14" s="687"/>
      <c r="VTT14" s="687"/>
      <c r="VTU14" s="687"/>
      <c r="VTV14" s="687"/>
      <c r="VTW14" s="687"/>
      <c r="VTX14" s="687"/>
      <c r="VTY14" s="687"/>
      <c r="VTZ14" s="687"/>
      <c r="VUA14" s="687"/>
      <c r="VUB14" s="687"/>
      <c r="VUC14" s="687"/>
      <c r="VUD14" s="687"/>
      <c r="VUE14" s="687"/>
      <c r="VUF14" s="687"/>
      <c r="VUG14" s="687"/>
      <c r="VUH14" s="687"/>
      <c r="VUI14" s="687"/>
      <c r="VUJ14" s="687"/>
      <c r="VUK14" s="687"/>
      <c r="VUL14" s="687"/>
      <c r="VUM14" s="687"/>
      <c r="VUN14" s="687"/>
      <c r="VUO14" s="687"/>
      <c r="VUP14" s="687"/>
      <c r="VUQ14" s="687"/>
      <c r="VUR14" s="687"/>
      <c r="VUS14" s="687"/>
      <c r="VUT14" s="687"/>
      <c r="VUU14" s="687"/>
      <c r="VUV14" s="687"/>
      <c r="VUW14" s="687"/>
      <c r="VUX14" s="687"/>
      <c r="VUY14" s="687"/>
      <c r="VUZ14" s="687"/>
      <c r="VVA14" s="687"/>
      <c r="VVB14" s="687"/>
      <c r="VVC14" s="687"/>
      <c r="VVD14" s="687"/>
      <c r="VVE14" s="687"/>
      <c r="VVF14" s="687"/>
      <c r="VVG14" s="687"/>
      <c r="VVH14" s="687"/>
      <c r="VVI14" s="687"/>
      <c r="VVJ14" s="687"/>
      <c r="VVK14" s="687"/>
      <c r="VVL14" s="687"/>
      <c r="VVM14" s="687"/>
      <c r="VVN14" s="687"/>
      <c r="VVO14" s="687"/>
      <c r="VVP14" s="687"/>
      <c r="VVQ14" s="687"/>
      <c r="VVR14" s="687"/>
      <c r="VVS14" s="687"/>
      <c r="VVT14" s="687"/>
      <c r="VVU14" s="687"/>
      <c r="VVV14" s="687"/>
      <c r="VVW14" s="687"/>
      <c r="VVX14" s="687"/>
      <c r="VVY14" s="687"/>
      <c r="VVZ14" s="687"/>
      <c r="VWA14" s="687"/>
      <c r="VWB14" s="687"/>
      <c r="VWC14" s="687"/>
      <c r="VWD14" s="687"/>
      <c r="VWE14" s="687"/>
      <c r="VWF14" s="687"/>
      <c r="VWG14" s="687"/>
      <c r="VWH14" s="687"/>
      <c r="VWI14" s="687"/>
      <c r="VWJ14" s="687"/>
      <c r="VWK14" s="687"/>
      <c r="VWL14" s="687"/>
      <c r="VWM14" s="687"/>
      <c r="VWN14" s="687"/>
      <c r="VWO14" s="687"/>
      <c r="VWP14" s="687"/>
      <c r="VWQ14" s="687"/>
      <c r="VWR14" s="687"/>
      <c r="VWS14" s="687"/>
      <c r="VWT14" s="687"/>
      <c r="VWU14" s="687"/>
      <c r="VWV14" s="687"/>
      <c r="VWW14" s="687"/>
      <c r="VWX14" s="687"/>
      <c r="VWY14" s="687"/>
      <c r="VWZ14" s="687"/>
      <c r="VXA14" s="687"/>
      <c r="VXB14" s="687"/>
      <c r="VXC14" s="687"/>
      <c r="VXD14" s="687"/>
      <c r="VXE14" s="687"/>
      <c r="VXF14" s="687"/>
      <c r="VXG14" s="687"/>
      <c r="VXH14" s="687"/>
      <c r="VXI14" s="687"/>
      <c r="VXJ14" s="687"/>
      <c r="VXK14" s="687"/>
      <c r="VXL14" s="687"/>
      <c r="VXM14" s="687"/>
      <c r="VXN14" s="687"/>
      <c r="VXO14" s="687"/>
      <c r="VXP14" s="687"/>
      <c r="VXQ14" s="687"/>
      <c r="VXR14" s="687"/>
      <c r="VXS14" s="687"/>
      <c r="VXT14" s="687"/>
      <c r="VXU14" s="687"/>
      <c r="VXV14" s="687"/>
      <c r="VXW14" s="687"/>
      <c r="VXX14" s="687"/>
      <c r="VXY14" s="687"/>
      <c r="VXZ14" s="687"/>
      <c r="VYA14" s="687"/>
      <c r="VYB14" s="687"/>
      <c r="VYC14" s="687"/>
      <c r="VYD14" s="687"/>
      <c r="VYE14" s="687"/>
      <c r="VYF14" s="687"/>
      <c r="VYG14" s="687"/>
      <c r="VYH14" s="687"/>
      <c r="VYI14" s="687"/>
      <c r="VYJ14" s="687"/>
      <c r="VYK14" s="687"/>
      <c r="VYL14" s="687"/>
      <c r="VYM14" s="687"/>
      <c r="VYN14" s="687"/>
      <c r="VYO14" s="687"/>
      <c r="VYP14" s="687"/>
      <c r="VYQ14" s="687"/>
      <c r="VYR14" s="687"/>
      <c r="VYS14" s="687"/>
      <c r="VYT14" s="687"/>
      <c r="VYU14" s="687"/>
      <c r="VYV14" s="687"/>
      <c r="VYW14" s="687"/>
      <c r="VYX14" s="687"/>
      <c r="VYY14" s="687"/>
      <c r="VYZ14" s="687"/>
      <c r="VZA14" s="687"/>
      <c r="VZB14" s="687"/>
      <c r="VZC14" s="687"/>
      <c r="VZD14" s="687"/>
      <c r="VZE14" s="687"/>
      <c r="VZF14" s="687"/>
      <c r="VZG14" s="687"/>
      <c r="VZH14" s="687"/>
      <c r="VZI14" s="687"/>
      <c r="VZJ14" s="687"/>
      <c r="VZK14" s="687"/>
      <c r="VZL14" s="687"/>
      <c r="VZM14" s="687"/>
      <c r="VZN14" s="687"/>
      <c r="VZO14" s="687"/>
      <c r="VZP14" s="687"/>
      <c r="VZQ14" s="687"/>
      <c r="VZR14" s="687"/>
      <c r="VZS14" s="687"/>
      <c r="VZT14" s="687"/>
      <c r="VZU14" s="687"/>
      <c r="VZV14" s="687"/>
      <c r="VZW14" s="687"/>
      <c r="VZX14" s="687"/>
      <c r="VZY14" s="687"/>
      <c r="VZZ14" s="687"/>
      <c r="WAA14" s="687"/>
      <c r="WAB14" s="687"/>
      <c r="WAC14" s="687"/>
      <c r="WAD14" s="687"/>
      <c r="WAE14" s="687"/>
      <c r="WAF14" s="687"/>
      <c r="WAG14" s="687"/>
      <c r="WAH14" s="687"/>
      <c r="WAI14" s="687"/>
      <c r="WAJ14" s="687"/>
      <c r="WAK14" s="687"/>
      <c r="WAL14" s="687"/>
      <c r="WAM14" s="687"/>
      <c r="WAN14" s="687"/>
      <c r="WAO14" s="687"/>
      <c r="WAP14" s="687"/>
      <c r="WAQ14" s="687"/>
      <c r="WAR14" s="687"/>
      <c r="WAS14" s="687"/>
      <c r="WAT14" s="687"/>
      <c r="WAU14" s="687"/>
      <c r="WAV14" s="687"/>
      <c r="WAW14" s="687"/>
      <c r="WAX14" s="687"/>
      <c r="WAY14" s="687"/>
      <c r="WAZ14" s="687"/>
      <c r="WBA14" s="687"/>
      <c r="WBB14" s="687"/>
      <c r="WBC14" s="687"/>
      <c r="WBD14" s="687"/>
      <c r="WBE14" s="687"/>
      <c r="WBF14" s="687"/>
      <c r="WBG14" s="687"/>
      <c r="WBH14" s="687"/>
      <c r="WBI14" s="687"/>
      <c r="WBJ14" s="687"/>
      <c r="WBK14" s="687"/>
      <c r="WBL14" s="687"/>
      <c r="WBM14" s="687"/>
      <c r="WBN14" s="687"/>
      <c r="WBO14" s="687"/>
      <c r="WBP14" s="687"/>
      <c r="WBQ14" s="687"/>
      <c r="WBR14" s="687"/>
      <c r="WBS14" s="687"/>
      <c r="WBT14" s="687"/>
      <c r="WBU14" s="687"/>
      <c r="WBV14" s="687"/>
      <c r="WBW14" s="687"/>
      <c r="WBX14" s="687"/>
      <c r="WBY14" s="687"/>
      <c r="WBZ14" s="687"/>
      <c r="WCA14" s="687"/>
      <c r="WCB14" s="687"/>
      <c r="WCC14" s="687"/>
      <c r="WCD14" s="687"/>
      <c r="WCE14" s="687"/>
      <c r="WCF14" s="687"/>
      <c r="WCG14" s="687"/>
      <c r="WCH14" s="687"/>
      <c r="WCI14" s="687"/>
      <c r="WCJ14" s="687"/>
      <c r="WCK14" s="687"/>
      <c r="WCL14" s="687"/>
      <c r="WCM14" s="687"/>
      <c r="WCN14" s="687"/>
      <c r="WCO14" s="687"/>
      <c r="WCP14" s="687"/>
      <c r="WCQ14" s="687"/>
      <c r="WCR14" s="687"/>
      <c r="WCS14" s="687"/>
      <c r="WCT14" s="687"/>
      <c r="WCU14" s="687"/>
      <c r="WCV14" s="687"/>
      <c r="WCW14" s="687"/>
      <c r="WCX14" s="687"/>
      <c r="WCY14" s="687"/>
      <c r="WCZ14" s="687"/>
      <c r="WDA14" s="687"/>
      <c r="WDB14" s="687"/>
      <c r="WDC14" s="687"/>
      <c r="WDD14" s="687"/>
      <c r="WDE14" s="687"/>
      <c r="WDF14" s="687"/>
      <c r="WDG14" s="687"/>
      <c r="WDH14" s="687"/>
      <c r="WDI14" s="687"/>
      <c r="WDJ14" s="687"/>
      <c r="WDK14" s="687"/>
      <c r="WDL14" s="687"/>
      <c r="WDM14" s="687"/>
      <c r="WDN14" s="687"/>
      <c r="WDO14" s="687"/>
      <c r="WDP14" s="687"/>
      <c r="WDQ14" s="687"/>
      <c r="WDR14" s="687"/>
      <c r="WDS14" s="687"/>
      <c r="WDT14" s="687"/>
      <c r="WDU14" s="687"/>
      <c r="WDV14" s="687"/>
      <c r="WDW14" s="687"/>
      <c r="WDX14" s="687"/>
      <c r="WDY14" s="687"/>
      <c r="WDZ14" s="687"/>
      <c r="WEA14" s="687"/>
      <c r="WEB14" s="687"/>
      <c r="WEC14" s="687"/>
      <c r="WED14" s="687"/>
      <c r="WEE14" s="687"/>
      <c r="WEF14" s="687"/>
      <c r="WEG14" s="687"/>
      <c r="WEH14" s="687"/>
      <c r="WEI14" s="687"/>
      <c r="WEJ14" s="687"/>
      <c r="WEK14" s="687"/>
      <c r="WEL14" s="687"/>
      <c r="WEM14" s="687"/>
      <c r="WEN14" s="687"/>
      <c r="WEO14" s="687"/>
      <c r="WEP14" s="687"/>
      <c r="WEQ14" s="687"/>
      <c r="WER14" s="687"/>
      <c r="WES14" s="687"/>
      <c r="WET14" s="687"/>
      <c r="WEU14" s="687"/>
      <c r="WEV14" s="687"/>
      <c r="WEW14" s="687"/>
      <c r="WEX14" s="687"/>
      <c r="WEY14" s="687"/>
      <c r="WEZ14" s="687"/>
      <c r="WFA14" s="687"/>
      <c r="WFB14" s="687"/>
      <c r="WFC14" s="687"/>
      <c r="WFD14" s="687"/>
      <c r="WFE14" s="687"/>
      <c r="WFF14" s="687"/>
      <c r="WFG14" s="687"/>
      <c r="WFH14" s="687"/>
      <c r="WFI14" s="687"/>
      <c r="WFJ14" s="687"/>
      <c r="WFK14" s="687"/>
      <c r="WFL14" s="687"/>
      <c r="WFM14" s="687"/>
      <c r="WFN14" s="687"/>
      <c r="WFO14" s="687"/>
      <c r="WFP14" s="687"/>
      <c r="WFQ14" s="687"/>
      <c r="WFR14" s="687"/>
      <c r="WFS14" s="687"/>
      <c r="WFT14" s="687"/>
      <c r="WFU14" s="687"/>
      <c r="WFV14" s="687"/>
      <c r="WFW14" s="687"/>
      <c r="WFX14" s="687"/>
      <c r="WFY14" s="687"/>
      <c r="WFZ14" s="687"/>
      <c r="WGA14" s="687"/>
      <c r="WGB14" s="687"/>
      <c r="WGC14" s="687"/>
      <c r="WGD14" s="687"/>
      <c r="WGE14" s="687"/>
      <c r="WGF14" s="687"/>
      <c r="WGG14" s="687"/>
      <c r="WGH14" s="687"/>
      <c r="WGI14" s="687"/>
      <c r="WGJ14" s="687"/>
      <c r="WGK14" s="687"/>
      <c r="WGL14" s="687"/>
      <c r="WGM14" s="687"/>
      <c r="WGN14" s="687"/>
      <c r="WGO14" s="687"/>
      <c r="WGP14" s="687"/>
      <c r="WGQ14" s="687"/>
      <c r="WGR14" s="687"/>
      <c r="WGS14" s="687"/>
      <c r="WGT14" s="687"/>
      <c r="WGU14" s="687"/>
      <c r="WGV14" s="687"/>
      <c r="WGW14" s="687"/>
      <c r="WGX14" s="687"/>
      <c r="WGY14" s="687"/>
      <c r="WGZ14" s="687"/>
      <c r="WHA14" s="687"/>
      <c r="WHB14" s="687"/>
      <c r="WHC14" s="687"/>
      <c r="WHD14" s="687"/>
      <c r="WHE14" s="687"/>
      <c r="WHF14" s="687"/>
      <c r="WHG14" s="687"/>
      <c r="WHH14" s="687"/>
      <c r="WHI14" s="687"/>
      <c r="WHJ14" s="687"/>
      <c r="WHK14" s="687"/>
      <c r="WHL14" s="687"/>
      <c r="WHM14" s="687"/>
      <c r="WHN14" s="687"/>
      <c r="WHO14" s="687"/>
      <c r="WHP14" s="687"/>
      <c r="WHQ14" s="687"/>
      <c r="WHR14" s="687"/>
      <c r="WHS14" s="687"/>
      <c r="WHT14" s="687"/>
      <c r="WHU14" s="687"/>
      <c r="WHV14" s="687"/>
      <c r="WHW14" s="687"/>
      <c r="WHX14" s="687"/>
      <c r="WHY14" s="687"/>
      <c r="WHZ14" s="687"/>
      <c r="WIA14" s="687"/>
      <c r="WIB14" s="687"/>
      <c r="WIC14" s="687"/>
      <c r="WID14" s="687"/>
      <c r="WIE14" s="687"/>
      <c r="WIF14" s="687"/>
      <c r="WIG14" s="687"/>
      <c r="WIH14" s="687"/>
      <c r="WII14" s="687"/>
      <c r="WIJ14" s="687"/>
      <c r="WIK14" s="687"/>
      <c r="WIL14" s="687"/>
      <c r="WIM14" s="687"/>
      <c r="WIN14" s="687"/>
      <c r="WIO14" s="687"/>
      <c r="WIP14" s="687"/>
      <c r="WIQ14" s="687"/>
      <c r="WIR14" s="687"/>
      <c r="WIS14" s="687"/>
      <c r="WIT14" s="687"/>
      <c r="WIU14" s="687"/>
      <c r="WIV14" s="687"/>
      <c r="WIW14" s="687"/>
      <c r="WIX14" s="687"/>
      <c r="WIY14" s="687"/>
      <c r="WIZ14" s="687"/>
      <c r="WJA14" s="687"/>
      <c r="WJB14" s="687"/>
      <c r="WJC14" s="687"/>
      <c r="WJD14" s="687"/>
      <c r="WJE14" s="687"/>
      <c r="WJF14" s="687"/>
      <c r="WJG14" s="687"/>
      <c r="WJH14" s="687"/>
      <c r="WJI14" s="687"/>
      <c r="WJJ14" s="687"/>
      <c r="WJK14" s="687"/>
      <c r="WJL14" s="687"/>
      <c r="WJM14" s="687"/>
      <c r="WJN14" s="687"/>
      <c r="WJO14" s="687"/>
      <c r="WJP14" s="687"/>
      <c r="WJQ14" s="687"/>
      <c r="WJR14" s="687"/>
      <c r="WJS14" s="687"/>
      <c r="WJT14" s="687"/>
      <c r="WJU14" s="687"/>
      <c r="WJV14" s="687"/>
      <c r="WJW14" s="687"/>
      <c r="WJX14" s="687"/>
      <c r="WJY14" s="687"/>
      <c r="WJZ14" s="687"/>
      <c r="WKA14" s="687"/>
      <c r="WKB14" s="687"/>
      <c r="WKC14" s="687"/>
      <c r="WKD14" s="687"/>
      <c r="WKE14" s="687"/>
      <c r="WKF14" s="687"/>
      <c r="WKG14" s="687"/>
      <c r="WKH14" s="687"/>
      <c r="WKI14" s="687"/>
      <c r="WKJ14" s="687"/>
      <c r="WKK14" s="687"/>
      <c r="WKL14" s="687"/>
      <c r="WKM14" s="687"/>
      <c r="WKN14" s="687"/>
      <c r="WKO14" s="687"/>
      <c r="WKP14" s="687"/>
      <c r="WKQ14" s="687"/>
      <c r="WKR14" s="687"/>
      <c r="WKS14" s="687"/>
      <c r="WKT14" s="687"/>
      <c r="WKU14" s="687"/>
      <c r="WKV14" s="687"/>
      <c r="WKW14" s="687"/>
      <c r="WKX14" s="687"/>
      <c r="WKY14" s="687"/>
      <c r="WKZ14" s="687"/>
      <c r="WLA14" s="687"/>
      <c r="WLB14" s="687"/>
      <c r="WLC14" s="687"/>
      <c r="WLD14" s="687"/>
      <c r="WLE14" s="687"/>
      <c r="WLF14" s="687"/>
      <c r="WLG14" s="687"/>
      <c r="WLH14" s="687"/>
      <c r="WLI14" s="687"/>
      <c r="WLJ14" s="687"/>
      <c r="WLK14" s="687"/>
      <c r="WLL14" s="687"/>
      <c r="WLM14" s="687"/>
      <c r="WLN14" s="687"/>
      <c r="WLO14" s="687"/>
      <c r="WLP14" s="687"/>
      <c r="WLQ14" s="687"/>
      <c r="WLR14" s="687"/>
      <c r="WLS14" s="687"/>
      <c r="WLT14" s="687"/>
      <c r="WLU14" s="687"/>
      <c r="WLV14" s="687"/>
      <c r="WLW14" s="687"/>
      <c r="WLX14" s="687"/>
      <c r="WLY14" s="687"/>
      <c r="WLZ14" s="687"/>
      <c r="WMA14" s="687"/>
      <c r="WMB14" s="687"/>
      <c r="WMC14" s="687"/>
      <c r="WMD14" s="687"/>
      <c r="WME14" s="687"/>
      <c r="WMF14" s="687"/>
      <c r="WMG14" s="687"/>
      <c r="WMH14" s="687"/>
      <c r="WMI14" s="687"/>
      <c r="WMJ14" s="687"/>
      <c r="WMK14" s="687"/>
      <c r="WML14" s="687"/>
      <c r="WMM14" s="687"/>
      <c r="WMN14" s="687"/>
      <c r="WMO14" s="687"/>
      <c r="WMP14" s="687"/>
      <c r="WMQ14" s="687"/>
      <c r="WMR14" s="687"/>
      <c r="WMS14" s="687"/>
      <c r="WMT14" s="687"/>
      <c r="WMU14" s="687"/>
      <c r="WMV14" s="687"/>
      <c r="WMW14" s="687"/>
      <c r="WMX14" s="687"/>
      <c r="WMY14" s="687"/>
      <c r="WMZ14" s="687"/>
      <c r="WNA14" s="687"/>
      <c r="WNB14" s="687"/>
      <c r="WNC14" s="687"/>
      <c r="WND14" s="687"/>
      <c r="WNE14" s="687"/>
      <c r="WNF14" s="687"/>
      <c r="WNG14" s="687"/>
      <c r="WNH14" s="687"/>
      <c r="WNI14" s="687"/>
      <c r="WNJ14" s="687"/>
      <c r="WNK14" s="687"/>
      <c r="WNL14" s="687"/>
      <c r="WNM14" s="687"/>
      <c r="WNN14" s="687"/>
      <c r="WNO14" s="687"/>
      <c r="WNP14" s="687"/>
      <c r="WNQ14" s="687"/>
      <c r="WNR14" s="687"/>
      <c r="WNS14" s="687"/>
      <c r="WNT14" s="687"/>
      <c r="WNU14" s="687"/>
      <c r="WNV14" s="687"/>
      <c r="WNW14" s="687"/>
      <c r="WNX14" s="687"/>
      <c r="WNY14" s="687"/>
      <c r="WNZ14" s="687"/>
      <c r="WOA14" s="687"/>
      <c r="WOB14" s="687"/>
      <c r="WOC14" s="687"/>
      <c r="WOD14" s="687"/>
      <c r="WOE14" s="687"/>
      <c r="WOF14" s="687"/>
      <c r="WOG14" s="687"/>
      <c r="WOH14" s="687"/>
      <c r="WOI14" s="687"/>
      <c r="WOJ14" s="687"/>
      <c r="WOK14" s="687"/>
      <c r="WOL14" s="687"/>
      <c r="WOM14" s="687"/>
      <c r="WON14" s="687"/>
      <c r="WOO14" s="687"/>
      <c r="WOP14" s="687"/>
      <c r="WOQ14" s="687"/>
      <c r="WOR14" s="687"/>
      <c r="WOS14" s="687"/>
      <c r="WOT14" s="687"/>
      <c r="WOU14" s="687"/>
      <c r="WOV14" s="687"/>
      <c r="WOW14" s="687"/>
      <c r="WOX14" s="687"/>
      <c r="WOY14" s="687"/>
      <c r="WOZ14" s="687"/>
      <c r="WPA14" s="687"/>
      <c r="WPB14" s="687"/>
      <c r="WPC14" s="687"/>
      <c r="WPD14" s="687"/>
      <c r="WPE14" s="687"/>
      <c r="WPF14" s="687"/>
      <c r="WPG14" s="687"/>
      <c r="WPH14" s="687"/>
      <c r="WPI14" s="687"/>
      <c r="WPJ14" s="687"/>
      <c r="WPK14" s="687"/>
      <c r="WPL14" s="687"/>
      <c r="WPM14" s="687"/>
      <c r="WPN14" s="687"/>
      <c r="WPO14" s="687"/>
      <c r="WPP14" s="687"/>
      <c r="WPQ14" s="687"/>
      <c r="WPR14" s="687"/>
      <c r="WPS14" s="687"/>
      <c r="WPT14" s="687"/>
      <c r="WPU14" s="687"/>
      <c r="WPV14" s="687"/>
      <c r="WPW14" s="687"/>
      <c r="WPX14" s="687"/>
      <c r="WPY14" s="687"/>
      <c r="WPZ14" s="687"/>
      <c r="WQA14" s="687"/>
      <c r="WQB14" s="687"/>
      <c r="WQC14" s="687"/>
      <c r="WQD14" s="687"/>
      <c r="WQE14" s="687"/>
      <c r="WQF14" s="687"/>
      <c r="WQG14" s="687"/>
      <c r="WQH14" s="687"/>
      <c r="WQI14" s="687"/>
      <c r="WQJ14" s="687"/>
      <c r="WQK14" s="687"/>
      <c r="WQL14" s="687"/>
      <c r="WQM14" s="687"/>
      <c r="WQN14" s="687"/>
      <c r="WQO14" s="687"/>
      <c r="WQP14" s="687"/>
      <c r="WQQ14" s="687"/>
      <c r="WQR14" s="687"/>
      <c r="WQS14" s="687"/>
      <c r="WQT14" s="687"/>
      <c r="WQU14" s="687"/>
      <c r="WQV14" s="687"/>
      <c r="WQW14" s="687"/>
      <c r="WQX14" s="687"/>
      <c r="WQY14" s="687"/>
      <c r="WQZ14" s="687"/>
      <c r="WRA14" s="687"/>
      <c r="WRB14" s="687"/>
      <c r="WRC14" s="687"/>
      <c r="WRD14" s="687"/>
      <c r="WRE14" s="687"/>
      <c r="WRF14" s="687"/>
      <c r="WRG14" s="687"/>
      <c r="WRH14" s="687"/>
      <c r="WRI14" s="687"/>
      <c r="WRJ14" s="687"/>
      <c r="WRK14" s="687"/>
      <c r="WRL14" s="687"/>
      <c r="WRM14" s="687"/>
      <c r="WRN14" s="687"/>
      <c r="WRO14" s="687"/>
      <c r="WRP14" s="687"/>
      <c r="WRQ14" s="687"/>
      <c r="WRR14" s="687"/>
      <c r="WRS14" s="687"/>
      <c r="WRT14" s="687"/>
      <c r="WRU14" s="687"/>
      <c r="WRV14" s="687"/>
      <c r="WRW14" s="687"/>
      <c r="WRX14" s="687"/>
      <c r="WRY14" s="687"/>
      <c r="WRZ14" s="687"/>
      <c r="WSA14" s="687"/>
      <c r="WSB14" s="687"/>
      <c r="WSC14" s="687"/>
      <c r="WSD14" s="687"/>
      <c r="WSE14" s="687"/>
      <c r="WSF14" s="687"/>
      <c r="WSG14" s="687"/>
      <c r="WSH14" s="687"/>
      <c r="WSI14" s="687"/>
      <c r="WSJ14" s="687"/>
      <c r="WSK14" s="687"/>
      <c r="WSL14" s="687"/>
      <c r="WSM14" s="687"/>
      <c r="WSN14" s="687"/>
      <c r="WSO14" s="687"/>
      <c r="WSP14" s="687"/>
      <c r="WSQ14" s="687"/>
      <c r="WSR14" s="687"/>
      <c r="WSS14" s="687"/>
      <c r="WST14" s="687"/>
      <c r="WSU14" s="687"/>
      <c r="WSV14" s="687"/>
      <c r="WSW14" s="687"/>
      <c r="WSX14" s="687"/>
      <c r="WSY14" s="687"/>
      <c r="WSZ14" s="687"/>
      <c r="WTA14" s="687"/>
      <c r="WTB14" s="687"/>
      <c r="WTC14" s="687"/>
      <c r="WTD14" s="687"/>
      <c r="WTE14" s="687"/>
      <c r="WTF14" s="687"/>
      <c r="WTG14" s="687"/>
      <c r="WTH14" s="687"/>
      <c r="WTI14" s="687"/>
      <c r="WTJ14" s="687"/>
      <c r="WTK14" s="687"/>
      <c r="WTL14" s="687"/>
      <c r="WTM14" s="687"/>
      <c r="WTN14" s="687"/>
      <c r="WTO14" s="687"/>
      <c r="WTP14" s="687"/>
      <c r="WTQ14" s="687"/>
      <c r="WTR14" s="687"/>
      <c r="WTS14" s="687"/>
      <c r="WTT14" s="687"/>
      <c r="WTU14" s="687"/>
      <c r="WTV14" s="687"/>
      <c r="WTW14" s="687"/>
      <c r="WTX14" s="687"/>
      <c r="WTY14" s="687"/>
      <c r="WTZ14" s="687"/>
      <c r="WUA14" s="687"/>
      <c r="WUB14" s="687"/>
      <c r="WUC14" s="687"/>
      <c r="WUD14" s="687"/>
      <c r="WUE14" s="687"/>
      <c r="WUF14" s="687"/>
      <c r="WUG14" s="687"/>
      <c r="WUH14" s="687"/>
      <c r="WUI14" s="687"/>
      <c r="WUJ14" s="687"/>
      <c r="WUK14" s="687"/>
      <c r="WUL14" s="687"/>
      <c r="WUM14" s="687"/>
      <c r="WUN14" s="687"/>
      <c r="WUO14" s="687"/>
      <c r="WUP14" s="687"/>
      <c r="WUQ14" s="687"/>
      <c r="WUR14" s="687"/>
      <c r="WUS14" s="687"/>
      <c r="WUT14" s="687"/>
      <c r="WUU14" s="687"/>
      <c r="WUV14" s="687"/>
      <c r="WUW14" s="687"/>
      <c r="WUX14" s="687"/>
      <c r="WUY14" s="687"/>
      <c r="WUZ14" s="687"/>
      <c r="WVA14" s="687"/>
      <c r="WVB14" s="687"/>
      <c r="WVC14" s="687"/>
      <c r="WVD14" s="687"/>
      <c r="WVE14" s="687"/>
      <c r="WVF14" s="687"/>
      <c r="WVG14" s="687"/>
      <c r="WVH14" s="687"/>
      <c r="WVI14" s="687"/>
      <c r="WVJ14" s="687"/>
      <c r="WVK14" s="687"/>
      <c r="WVL14" s="687"/>
      <c r="WVM14" s="687"/>
      <c r="WVN14" s="687"/>
      <c r="WVO14" s="687"/>
      <c r="WVP14" s="687"/>
      <c r="WVQ14" s="687"/>
      <c r="WVR14" s="687"/>
      <c r="WVS14" s="687"/>
      <c r="WVT14" s="687"/>
      <c r="WVU14" s="687"/>
      <c r="WVV14" s="687"/>
      <c r="WVW14" s="687"/>
      <c r="WVX14" s="687"/>
      <c r="WVY14" s="687"/>
      <c r="WVZ14" s="687"/>
      <c r="WWA14" s="687"/>
      <c r="WWB14" s="687"/>
      <c r="WWC14" s="687"/>
      <c r="WWD14" s="687"/>
      <c r="WWE14" s="687"/>
      <c r="WWF14" s="687"/>
      <c r="WWG14" s="687"/>
      <c r="WWH14" s="687"/>
      <c r="WWI14" s="687"/>
      <c r="WWJ14" s="687"/>
      <c r="WWK14" s="687"/>
      <c r="WWL14" s="687"/>
      <c r="WWM14" s="687"/>
      <c r="WWN14" s="687"/>
      <c r="WWO14" s="687"/>
      <c r="WWP14" s="687"/>
      <c r="WWQ14" s="687"/>
      <c r="WWR14" s="687"/>
      <c r="WWS14" s="687"/>
      <c r="WWT14" s="687"/>
      <c r="WWU14" s="687"/>
      <c r="WWV14" s="687"/>
      <c r="WWW14" s="687"/>
      <c r="WWX14" s="687"/>
      <c r="WWY14" s="687"/>
      <c r="WWZ14" s="687"/>
      <c r="WXA14" s="687"/>
      <c r="WXB14" s="687"/>
      <c r="WXC14" s="687"/>
      <c r="WXD14" s="687"/>
      <c r="WXE14" s="687"/>
      <c r="WXF14" s="687"/>
      <c r="WXG14" s="687"/>
      <c r="WXH14" s="687"/>
      <c r="WXI14" s="687"/>
      <c r="WXJ14" s="687"/>
      <c r="WXK14" s="687"/>
      <c r="WXL14" s="687"/>
      <c r="WXM14" s="687"/>
      <c r="WXN14" s="687"/>
      <c r="WXO14" s="687"/>
      <c r="WXP14" s="687"/>
      <c r="WXQ14" s="687"/>
      <c r="WXR14" s="687"/>
      <c r="WXS14" s="687"/>
      <c r="WXT14" s="687"/>
      <c r="WXU14" s="687"/>
      <c r="WXV14" s="687"/>
      <c r="WXW14" s="687"/>
      <c r="WXX14" s="687"/>
      <c r="WXY14" s="687"/>
      <c r="WXZ14" s="687"/>
      <c r="WYA14" s="687"/>
      <c r="WYB14" s="687"/>
      <c r="WYC14" s="687"/>
      <c r="WYD14" s="687"/>
      <c r="WYE14" s="687"/>
      <c r="WYF14" s="687"/>
      <c r="WYG14" s="687"/>
      <c r="WYH14" s="687"/>
      <c r="WYI14" s="687"/>
      <c r="WYJ14" s="687"/>
      <c r="WYK14" s="687"/>
      <c r="WYL14" s="687"/>
      <c r="WYM14" s="687"/>
      <c r="WYN14" s="687"/>
      <c r="WYO14" s="687"/>
      <c r="WYP14" s="687"/>
      <c r="WYQ14" s="687"/>
      <c r="WYR14" s="687"/>
      <c r="WYS14" s="687"/>
      <c r="WYT14" s="687"/>
      <c r="WYU14" s="687"/>
      <c r="WYV14" s="687"/>
      <c r="WYW14" s="687"/>
      <c r="WYX14" s="687"/>
      <c r="WYY14" s="687"/>
      <c r="WYZ14" s="687"/>
      <c r="WZA14" s="687"/>
      <c r="WZB14" s="687"/>
      <c r="WZC14" s="687"/>
      <c r="WZD14" s="687"/>
      <c r="WZE14" s="687"/>
      <c r="WZF14" s="687"/>
      <c r="WZG14" s="687"/>
      <c r="WZH14" s="687"/>
      <c r="WZI14" s="687"/>
      <c r="WZJ14" s="687"/>
      <c r="WZK14" s="687"/>
      <c r="WZL14" s="687"/>
      <c r="WZM14" s="687"/>
      <c r="WZN14" s="687"/>
      <c r="WZO14" s="687"/>
      <c r="WZP14" s="687"/>
      <c r="WZQ14" s="687"/>
      <c r="WZR14" s="687"/>
      <c r="WZS14" s="687"/>
      <c r="WZT14" s="687"/>
      <c r="WZU14" s="687"/>
      <c r="WZV14" s="687"/>
      <c r="WZW14" s="687"/>
      <c r="WZX14" s="687"/>
      <c r="WZY14" s="687"/>
      <c r="WZZ14" s="687"/>
      <c r="XAA14" s="687"/>
      <c r="XAB14" s="687"/>
      <c r="XAC14" s="687"/>
      <c r="XAD14" s="687"/>
      <c r="XAE14" s="687"/>
      <c r="XAF14" s="687"/>
      <c r="XAG14" s="687"/>
      <c r="XAH14" s="687"/>
      <c r="XAI14" s="687"/>
      <c r="XAJ14" s="687"/>
      <c r="XAK14" s="687"/>
      <c r="XAL14" s="687"/>
      <c r="XAM14" s="687"/>
      <c r="XAN14" s="687"/>
      <c r="XAO14" s="687"/>
      <c r="XAP14" s="687"/>
      <c r="XAQ14" s="687"/>
      <c r="XAR14" s="687"/>
      <c r="XAS14" s="687"/>
      <c r="XAT14" s="687"/>
      <c r="XAU14" s="687"/>
      <c r="XAV14" s="687"/>
      <c r="XAW14" s="687"/>
      <c r="XAX14" s="687"/>
      <c r="XAY14" s="687"/>
      <c r="XAZ14" s="687"/>
      <c r="XBA14" s="687"/>
      <c r="XBB14" s="687"/>
      <c r="XBC14" s="687"/>
      <c r="XBD14" s="687"/>
      <c r="XBE14" s="687"/>
      <c r="XBF14" s="687"/>
      <c r="XBG14" s="687"/>
      <c r="XBH14" s="687"/>
      <c r="XBI14" s="687"/>
      <c r="XBJ14" s="687"/>
      <c r="XBK14" s="687"/>
      <c r="XBL14" s="687"/>
      <c r="XBM14" s="687"/>
      <c r="XBN14" s="687"/>
      <c r="XBO14" s="687"/>
      <c r="XBP14" s="687"/>
      <c r="XBQ14" s="687"/>
      <c r="XBR14" s="687"/>
      <c r="XBS14" s="687"/>
      <c r="XBT14" s="687"/>
      <c r="XBU14" s="687"/>
      <c r="XBV14" s="687"/>
      <c r="XBW14" s="687"/>
      <c r="XBX14" s="687"/>
      <c r="XBY14" s="687"/>
      <c r="XBZ14" s="687"/>
      <c r="XCA14" s="687"/>
      <c r="XCB14" s="687"/>
      <c r="XCC14" s="687"/>
      <c r="XCD14" s="687"/>
      <c r="XCE14" s="687"/>
      <c r="XCF14" s="687"/>
      <c r="XCG14" s="687"/>
      <c r="XCH14" s="687"/>
      <c r="XCI14" s="687"/>
      <c r="XCJ14" s="687"/>
      <c r="XCK14" s="687"/>
      <c r="XCL14" s="687"/>
      <c r="XCM14" s="687"/>
      <c r="XCN14" s="687"/>
      <c r="XCO14" s="687"/>
      <c r="XCP14" s="687"/>
      <c r="XCQ14" s="687"/>
      <c r="XCR14" s="687"/>
      <c r="XCS14" s="687"/>
      <c r="XCT14" s="687"/>
      <c r="XCU14" s="687"/>
      <c r="XCV14" s="687"/>
      <c r="XCW14" s="687"/>
      <c r="XCX14" s="687"/>
      <c r="XCY14" s="687"/>
      <c r="XCZ14" s="687"/>
      <c r="XDA14" s="687"/>
      <c r="XDB14" s="687"/>
      <c r="XDC14" s="687"/>
      <c r="XDD14" s="687"/>
      <c r="XDE14" s="687"/>
      <c r="XDF14" s="687"/>
      <c r="XDG14" s="687"/>
      <c r="XDH14" s="687"/>
      <c r="XDI14" s="687"/>
      <c r="XDJ14" s="687"/>
      <c r="XDK14" s="687"/>
      <c r="XDL14" s="687"/>
      <c r="XDM14" s="687"/>
      <c r="XDN14" s="687"/>
      <c r="XDO14" s="687"/>
      <c r="XDP14" s="687"/>
      <c r="XDQ14" s="687"/>
      <c r="XDR14" s="687"/>
      <c r="XDS14" s="687"/>
      <c r="XDT14" s="687"/>
      <c r="XDU14" s="687"/>
      <c r="XDV14" s="687"/>
      <c r="XDW14" s="687"/>
      <c r="XDX14" s="687"/>
      <c r="XDY14" s="687"/>
      <c r="XDZ14" s="687"/>
      <c r="XEA14" s="687"/>
      <c r="XEB14" s="687"/>
      <c r="XEC14" s="687"/>
      <c r="XED14" s="687"/>
      <c r="XEE14" s="687"/>
      <c r="XEF14" s="687"/>
      <c r="XEG14" s="687"/>
      <c r="XEH14" s="687"/>
      <c r="XEI14" s="687"/>
      <c r="XEJ14" s="687"/>
      <c r="XEK14" s="687"/>
      <c r="XEL14" s="687"/>
      <c r="XEM14" s="687"/>
      <c r="XEN14" s="687"/>
      <c r="XEO14" s="687"/>
      <c r="XEP14" s="687"/>
      <c r="XEQ14" s="687"/>
      <c r="XER14" s="687"/>
      <c r="XES14" s="687"/>
      <c r="XET14" s="687"/>
      <c r="XEU14" s="687"/>
      <c r="XEV14" s="687"/>
      <c r="XEW14" s="687"/>
      <c r="XEX14" s="687"/>
      <c r="XEY14" s="687"/>
    </row>
    <row r="15" spans="1:16379" x14ac:dyDescent="0.25">
      <c r="B15" s="1191" t="s">
        <v>1017</v>
      </c>
      <c r="C15" s="1191">
        <v>1003</v>
      </c>
      <c r="D15" s="976" t="s">
        <v>947</v>
      </c>
      <c r="E15" s="976"/>
      <c r="F15" s="1024">
        <v>7057000</v>
      </c>
      <c r="G15" s="973">
        <v>9294500</v>
      </c>
      <c r="H15" s="974"/>
      <c r="I15" s="974"/>
      <c r="J15" s="974"/>
      <c r="K15" s="975"/>
      <c r="L15" s="974"/>
      <c r="M15" s="974">
        <v>0</v>
      </c>
      <c r="N15" s="1325">
        <f t="shared" si="0"/>
        <v>7057000</v>
      </c>
      <c r="O15" s="1326">
        <f>IF($H15="",$G15-$N15,$H15-$N15)</f>
        <v>2237500</v>
      </c>
      <c r="P15" s="1147"/>
      <c r="Q15" s="974"/>
      <c r="R15" s="976"/>
      <c r="S15" s="687" t="s">
        <v>948</v>
      </c>
      <c r="T15" s="687">
        <v>2237500</v>
      </c>
      <c r="U15" s="687"/>
      <c r="V15" s="687"/>
      <c r="W15" s="686"/>
      <c r="X15" s="686"/>
      <c r="Y15" s="686"/>
      <c r="Z15" s="686"/>
    </row>
    <row r="16" spans="1:16379" ht="15.75" x14ac:dyDescent="0.25">
      <c r="A16" s="723"/>
      <c r="B16" s="720" t="s">
        <v>949</v>
      </c>
      <c r="C16" s="720">
        <v>1003</v>
      </c>
      <c r="D16" s="699" t="s">
        <v>1025</v>
      </c>
      <c r="E16" s="700"/>
      <c r="F16" s="700"/>
      <c r="G16" s="724"/>
      <c r="H16" s="702"/>
      <c r="I16" s="701"/>
      <c r="J16" s="702"/>
      <c r="K16" s="726"/>
      <c r="L16" s="702"/>
      <c r="M16" s="707">
        <v>0</v>
      </c>
      <c r="N16" s="869">
        <v>309336097.5</v>
      </c>
      <c r="O16" s="742"/>
      <c r="P16" s="1148"/>
      <c r="Q16" s="742"/>
      <c r="R16" s="705"/>
      <c r="S16" s="722"/>
      <c r="T16" s="722"/>
      <c r="U16" s="722"/>
      <c r="V16" s="722"/>
      <c r="W16" s="723"/>
      <c r="X16" s="723"/>
      <c r="Y16" s="723"/>
      <c r="Z16" s="723"/>
      <c r="AA16" s="723"/>
      <c r="AB16" s="723"/>
      <c r="AC16" s="723"/>
      <c r="AD16" s="723"/>
      <c r="AE16" s="723"/>
      <c r="AF16" s="723"/>
      <c r="AG16" s="723"/>
      <c r="AH16" s="723"/>
      <c r="AI16" s="723"/>
      <c r="AJ16" s="723"/>
      <c r="AK16" s="723"/>
      <c r="AL16" s="723"/>
      <c r="AM16" s="723"/>
      <c r="AN16" s="723"/>
      <c r="AO16" s="723"/>
      <c r="AP16" s="723"/>
      <c r="AQ16" s="723"/>
      <c r="AR16" s="723"/>
      <c r="AS16" s="723"/>
      <c r="AT16" s="723"/>
      <c r="AU16" s="723"/>
      <c r="AV16" s="723"/>
      <c r="AW16" s="723"/>
      <c r="AX16" s="723"/>
      <c r="AY16" s="723"/>
      <c r="AZ16" s="723"/>
      <c r="BA16" s="723"/>
      <c r="BB16" s="723"/>
      <c r="BC16" s="723"/>
      <c r="BD16" s="723"/>
      <c r="BE16" s="723"/>
      <c r="BF16" s="723"/>
      <c r="BG16" s="723"/>
      <c r="BH16" s="723"/>
      <c r="BI16" s="723"/>
      <c r="BJ16" s="723"/>
      <c r="BK16" s="723"/>
      <c r="BL16" s="723"/>
      <c r="BM16" s="723"/>
      <c r="BN16" s="723"/>
      <c r="BO16" s="723"/>
      <c r="BP16" s="723"/>
      <c r="BQ16" s="723"/>
      <c r="BR16" s="723"/>
      <c r="BS16" s="723"/>
      <c r="BT16" s="723"/>
      <c r="BU16" s="723"/>
      <c r="BV16" s="723"/>
      <c r="BW16" s="723"/>
      <c r="BX16" s="723"/>
      <c r="BY16" s="723"/>
      <c r="BZ16" s="723"/>
      <c r="CA16" s="723"/>
      <c r="CB16" s="723"/>
      <c r="CC16" s="723"/>
      <c r="CD16" s="723"/>
      <c r="CE16" s="723"/>
      <c r="CF16" s="723"/>
      <c r="CG16" s="723"/>
      <c r="CH16" s="723"/>
      <c r="CI16" s="723"/>
      <c r="CJ16" s="723"/>
      <c r="CK16" s="723"/>
      <c r="CL16" s="723"/>
      <c r="CM16" s="723"/>
      <c r="CN16" s="723"/>
      <c r="CO16" s="723"/>
      <c r="CP16" s="723"/>
      <c r="CQ16" s="723"/>
      <c r="CR16" s="723"/>
      <c r="CS16" s="723"/>
      <c r="CT16" s="723"/>
      <c r="CU16" s="723"/>
      <c r="CV16" s="723"/>
      <c r="CW16" s="723"/>
      <c r="CX16" s="723"/>
      <c r="CY16" s="723"/>
      <c r="CZ16" s="723"/>
      <c r="DA16" s="723"/>
      <c r="DB16" s="723"/>
      <c r="DC16" s="723"/>
      <c r="DD16" s="723"/>
      <c r="DE16" s="723"/>
      <c r="DF16" s="723"/>
      <c r="DG16" s="723"/>
      <c r="DH16" s="723"/>
      <c r="DI16" s="723"/>
      <c r="DJ16" s="723"/>
      <c r="DK16" s="723"/>
      <c r="DL16" s="723"/>
      <c r="DM16" s="723"/>
      <c r="DN16" s="723"/>
      <c r="DO16" s="723"/>
      <c r="DP16" s="723"/>
      <c r="DQ16" s="723"/>
      <c r="DR16" s="723"/>
      <c r="DS16" s="723"/>
      <c r="DT16" s="723"/>
      <c r="DU16" s="723"/>
      <c r="DV16" s="723"/>
      <c r="DW16" s="723"/>
      <c r="DX16" s="723"/>
      <c r="DY16" s="723"/>
      <c r="DZ16" s="723"/>
      <c r="EA16" s="723"/>
      <c r="EB16" s="723"/>
      <c r="EC16" s="723"/>
      <c r="ED16" s="723"/>
      <c r="EE16" s="723"/>
      <c r="EF16" s="723"/>
      <c r="EG16" s="723"/>
      <c r="EH16" s="723"/>
      <c r="EI16" s="723"/>
      <c r="EJ16" s="723"/>
      <c r="EK16" s="723"/>
      <c r="EL16" s="723"/>
      <c r="EM16" s="723"/>
      <c r="EN16" s="723"/>
      <c r="EO16" s="723"/>
      <c r="EP16" s="723"/>
      <c r="EQ16" s="723"/>
      <c r="ER16" s="723"/>
      <c r="ES16" s="723"/>
      <c r="ET16" s="723"/>
      <c r="EU16" s="723"/>
      <c r="EV16" s="723"/>
      <c r="EW16" s="723"/>
      <c r="EX16" s="723"/>
      <c r="EY16" s="723"/>
      <c r="EZ16" s="723"/>
      <c r="FA16" s="723"/>
      <c r="FB16" s="723"/>
      <c r="FC16" s="723"/>
      <c r="FD16" s="723"/>
      <c r="FE16" s="723"/>
      <c r="FF16" s="723"/>
      <c r="FG16" s="723"/>
      <c r="FH16" s="723"/>
      <c r="FI16" s="723"/>
      <c r="FJ16" s="723"/>
      <c r="FK16" s="723"/>
      <c r="FL16" s="723"/>
      <c r="FM16" s="723"/>
      <c r="FN16" s="723"/>
      <c r="FO16" s="723"/>
      <c r="FP16" s="723"/>
      <c r="FQ16" s="723"/>
      <c r="FR16" s="723"/>
      <c r="FS16" s="723"/>
      <c r="FT16" s="723"/>
      <c r="FU16" s="723"/>
      <c r="FV16" s="723"/>
      <c r="FW16" s="723"/>
      <c r="FX16" s="723"/>
      <c r="FY16" s="723"/>
      <c r="FZ16" s="723"/>
      <c r="GA16" s="723"/>
      <c r="GB16" s="723"/>
      <c r="GC16" s="723"/>
      <c r="GD16" s="723"/>
      <c r="GE16" s="723"/>
      <c r="GF16" s="723"/>
      <c r="GG16" s="723"/>
      <c r="GH16" s="723"/>
      <c r="GI16" s="723"/>
      <c r="GJ16" s="723"/>
      <c r="GK16" s="723"/>
      <c r="GL16" s="723"/>
      <c r="GM16" s="723"/>
      <c r="GN16" s="723"/>
      <c r="GO16" s="723"/>
      <c r="GP16" s="723"/>
      <c r="GQ16" s="723"/>
      <c r="GR16" s="723"/>
      <c r="GS16" s="723"/>
      <c r="GT16" s="723"/>
      <c r="GU16" s="723"/>
      <c r="GV16" s="723"/>
      <c r="GW16" s="723"/>
      <c r="GX16" s="723"/>
      <c r="GY16" s="723"/>
      <c r="GZ16" s="723"/>
      <c r="HA16" s="723"/>
      <c r="HB16" s="723"/>
      <c r="HC16" s="723"/>
      <c r="HD16" s="723"/>
      <c r="HE16" s="723"/>
      <c r="HF16" s="723"/>
      <c r="HG16" s="723"/>
      <c r="HH16" s="723"/>
      <c r="HI16" s="723"/>
      <c r="HJ16" s="723"/>
      <c r="HK16" s="723"/>
      <c r="HL16" s="723"/>
      <c r="HM16" s="723"/>
      <c r="HN16" s="723"/>
      <c r="HO16" s="723"/>
      <c r="HP16" s="723"/>
      <c r="HQ16" s="723"/>
      <c r="HR16" s="723"/>
      <c r="HS16" s="723"/>
      <c r="HT16" s="723"/>
      <c r="HU16" s="723"/>
      <c r="HV16" s="723"/>
      <c r="HW16" s="723"/>
      <c r="HX16" s="723"/>
      <c r="HY16" s="723"/>
      <c r="HZ16" s="723"/>
      <c r="IA16" s="723"/>
      <c r="IB16" s="723"/>
      <c r="IC16" s="723"/>
      <c r="ID16" s="723"/>
      <c r="IE16" s="723"/>
      <c r="IF16" s="723"/>
      <c r="IG16" s="723"/>
      <c r="IH16" s="723"/>
      <c r="II16" s="723"/>
      <c r="IJ16" s="723"/>
      <c r="IK16" s="723"/>
      <c r="IL16" s="723"/>
      <c r="IM16" s="723"/>
      <c r="IN16" s="723"/>
      <c r="IO16" s="723"/>
      <c r="IP16" s="723"/>
      <c r="IQ16" s="723"/>
      <c r="IR16" s="723"/>
      <c r="IS16" s="723"/>
      <c r="IT16" s="723"/>
      <c r="IU16" s="723"/>
      <c r="IV16" s="723"/>
      <c r="IW16" s="723"/>
      <c r="IX16" s="723"/>
      <c r="IY16" s="723"/>
      <c r="IZ16" s="723"/>
      <c r="JA16" s="723"/>
      <c r="JB16" s="723"/>
      <c r="JC16" s="723"/>
      <c r="JD16" s="723"/>
      <c r="JE16" s="723"/>
      <c r="JF16" s="723"/>
      <c r="JG16" s="723"/>
      <c r="JH16" s="723"/>
      <c r="JI16" s="723"/>
      <c r="JJ16" s="723"/>
      <c r="JK16" s="723"/>
      <c r="JL16" s="723"/>
      <c r="JM16" s="723"/>
      <c r="JN16" s="723"/>
      <c r="JO16" s="723"/>
      <c r="JP16" s="723"/>
      <c r="JQ16" s="723"/>
      <c r="JR16" s="723"/>
      <c r="JS16" s="723"/>
      <c r="JT16" s="723"/>
      <c r="JU16" s="723"/>
      <c r="JV16" s="723"/>
      <c r="JW16" s="723"/>
      <c r="JX16" s="723"/>
      <c r="JY16" s="723"/>
      <c r="JZ16" s="723"/>
      <c r="KA16" s="723"/>
      <c r="KB16" s="723"/>
      <c r="KC16" s="723"/>
      <c r="KD16" s="723"/>
      <c r="KE16" s="723"/>
      <c r="KF16" s="723"/>
      <c r="KG16" s="723"/>
      <c r="KH16" s="723"/>
      <c r="KI16" s="723"/>
      <c r="KJ16" s="723"/>
      <c r="KK16" s="723"/>
      <c r="KL16" s="723"/>
      <c r="KM16" s="723"/>
      <c r="KN16" s="723"/>
      <c r="KO16" s="723"/>
      <c r="KP16" s="723"/>
      <c r="KQ16" s="723"/>
      <c r="KR16" s="723"/>
      <c r="KS16" s="723"/>
      <c r="KT16" s="723"/>
      <c r="KU16" s="723"/>
      <c r="KV16" s="723"/>
      <c r="KW16" s="723"/>
      <c r="KX16" s="723"/>
      <c r="KY16" s="723"/>
      <c r="KZ16" s="723"/>
      <c r="LA16" s="723"/>
      <c r="LB16" s="723"/>
      <c r="LC16" s="723"/>
      <c r="LD16" s="723"/>
      <c r="LE16" s="723"/>
      <c r="LF16" s="723"/>
      <c r="LG16" s="723"/>
      <c r="LH16" s="723"/>
      <c r="LI16" s="723"/>
      <c r="LJ16" s="723"/>
      <c r="LK16" s="723"/>
      <c r="LL16" s="723"/>
      <c r="LM16" s="723"/>
      <c r="LN16" s="723"/>
      <c r="LO16" s="723"/>
      <c r="LP16" s="723"/>
      <c r="LQ16" s="723"/>
      <c r="LR16" s="723"/>
      <c r="LS16" s="723"/>
      <c r="LT16" s="723"/>
      <c r="LU16" s="723"/>
      <c r="LV16" s="723"/>
      <c r="LW16" s="723"/>
      <c r="LX16" s="723"/>
      <c r="LY16" s="723"/>
      <c r="LZ16" s="723"/>
      <c r="MA16" s="723"/>
      <c r="MB16" s="723"/>
      <c r="MC16" s="723"/>
      <c r="MD16" s="723"/>
      <c r="ME16" s="723"/>
      <c r="MF16" s="723"/>
      <c r="MG16" s="723"/>
      <c r="MH16" s="723"/>
      <c r="MI16" s="723"/>
      <c r="MJ16" s="723"/>
      <c r="MK16" s="723"/>
      <c r="ML16" s="723"/>
      <c r="MM16" s="723"/>
      <c r="MN16" s="723"/>
      <c r="MO16" s="723"/>
      <c r="MP16" s="723"/>
      <c r="MQ16" s="723"/>
      <c r="MR16" s="723"/>
      <c r="MS16" s="723"/>
      <c r="MT16" s="723"/>
      <c r="MU16" s="723"/>
      <c r="MV16" s="723"/>
      <c r="MW16" s="723"/>
      <c r="MX16" s="723"/>
      <c r="MY16" s="723"/>
      <c r="MZ16" s="723"/>
      <c r="NA16" s="723"/>
      <c r="NB16" s="723"/>
      <c r="NC16" s="723"/>
      <c r="ND16" s="723"/>
      <c r="NE16" s="723"/>
      <c r="NF16" s="723"/>
      <c r="NG16" s="723"/>
      <c r="NH16" s="723"/>
      <c r="NI16" s="723"/>
      <c r="NJ16" s="723"/>
      <c r="NK16" s="723"/>
      <c r="NL16" s="723"/>
      <c r="NM16" s="723"/>
      <c r="NN16" s="723"/>
      <c r="NO16" s="723"/>
      <c r="NP16" s="723"/>
      <c r="NQ16" s="723"/>
      <c r="NR16" s="723"/>
      <c r="NS16" s="723"/>
      <c r="NT16" s="723"/>
      <c r="NU16" s="723"/>
      <c r="NV16" s="723"/>
      <c r="NW16" s="723"/>
      <c r="NX16" s="723"/>
      <c r="NY16" s="723"/>
      <c r="NZ16" s="723"/>
      <c r="OA16" s="723"/>
      <c r="OB16" s="723"/>
      <c r="OC16" s="723"/>
      <c r="OD16" s="723"/>
      <c r="OE16" s="723"/>
      <c r="OF16" s="723"/>
      <c r="OG16" s="723"/>
      <c r="OH16" s="723"/>
      <c r="OI16" s="723"/>
      <c r="OJ16" s="723"/>
      <c r="OK16" s="723"/>
      <c r="OL16" s="723"/>
      <c r="OM16" s="723"/>
      <c r="ON16" s="723"/>
      <c r="OO16" s="723"/>
      <c r="OP16" s="723"/>
      <c r="OQ16" s="723"/>
      <c r="OR16" s="723"/>
      <c r="OS16" s="723"/>
      <c r="OT16" s="723"/>
      <c r="OU16" s="723"/>
      <c r="OV16" s="723"/>
      <c r="OW16" s="723"/>
      <c r="OX16" s="723"/>
      <c r="OY16" s="723"/>
      <c r="OZ16" s="723"/>
      <c r="PA16" s="723"/>
      <c r="PB16" s="723"/>
      <c r="PC16" s="723"/>
      <c r="PD16" s="723"/>
      <c r="PE16" s="723"/>
      <c r="PF16" s="723"/>
      <c r="PG16" s="723"/>
      <c r="PH16" s="723"/>
      <c r="PI16" s="723"/>
      <c r="PJ16" s="723"/>
      <c r="PK16" s="723"/>
      <c r="PL16" s="723"/>
      <c r="PM16" s="723"/>
      <c r="PN16" s="723"/>
      <c r="PO16" s="723"/>
      <c r="PP16" s="723"/>
      <c r="PQ16" s="723"/>
      <c r="PR16" s="723"/>
      <c r="PS16" s="723"/>
      <c r="PT16" s="723"/>
      <c r="PU16" s="723"/>
      <c r="PV16" s="723"/>
      <c r="PW16" s="723"/>
      <c r="PX16" s="723"/>
      <c r="PY16" s="723"/>
      <c r="PZ16" s="723"/>
      <c r="QA16" s="723"/>
      <c r="QB16" s="723"/>
      <c r="QC16" s="723"/>
      <c r="QD16" s="723"/>
      <c r="QE16" s="723"/>
      <c r="QF16" s="723"/>
      <c r="QG16" s="723"/>
      <c r="QH16" s="723"/>
      <c r="QI16" s="723"/>
      <c r="QJ16" s="723"/>
      <c r="QK16" s="723"/>
      <c r="QL16" s="723"/>
      <c r="QM16" s="723"/>
      <c r="QN16" s="723"/>
      <c r="QO16" s="723"/>
      <c r="QP16" s="723"/>
      <c r="QQ16" s="723"/>
      <c r="QR16" s="723"/>
      <c r="QS16" s="723"/>
      <c r="QT16" s="723"/>
      <c r="QU16" s="723"/>
      <c r="QV16" s="723"/>
      <c r="QW16" s="723"/>
      <c r="QX16" s="723"/>
      <c r="QY16" s="723"/>
      <c r="QZ16" s="723"/>
      <c r="RA16" s="723"/>
      <c r="RB16" s="723"/>
      <c r="RC16" s="723"/>
      <c r="RD16" s="723"/>
      <c r="RE16" s="723"/>
      <c r="RF16" s="723"/>
      <c r="RG16" s="723"/>
      <c r="RH16" s="723"/>
      <c r="RI16" s="723"/>
      <c r="RJ16" s="723"/>
      <c r="RK16" s="723"/>
      <c r="RL16" s="723"/>
      <c r="RM16" s="723"/>
      <c r="RN16" s="723"/>
      <c r="RO16" s="723"/>
      <c r="RP16" s="723"/>
      <c r="RQ16" s="723"/>
      <c r="RR16" s="723"/>
      <c r="RS16" s="723"/>
      <c r="RT16" s="723"/>
      <c r="RU16" s="723"/>
      <c r="RV16" s="723"/>
      <c r="RW16" s="723"/>
      <c r="RX16" s="723"/>
      <c r="RY16" s="723"/>
      <c r="RZ16" s="723"/>
      <c r="SA16" s="723"/>
      <c r="SB16" s="723"/>
      <c r="SC16" s="723"/>
      <c r="SD16" s="723"/>
      <c r="SE16" s="723"/>
      <c r="SF16" s="723"/>
      <c r="SG16" s="723"/>
      <c r="SH16" s="723"/>
      <c r="SI16" s="723"/>
      <c r="SJ16" s="723"/>
      <c r="SK16" s="723"/>
      <c r="SL16" s="723"/>
      <c r="SM16" s="723"/>
      <c r="SN16" s="723"/>
      <c r="SO16" s="723"/>
      <c r="SP16" s="723"/>
      <c r="SQ16" s="723"/>
      <c r="SR16" s="723"/>
      <c r="SS16" s="723"/>
      <c r="ST16" s="723"/>
      <c r="SU16" s="723"/>
      <c r="SV16" s="723"/>
      <c r="SW16" s="723"/>
      <c r="SX16" s="723"/>
      <c r="SY16" s="723"/>
      <c r="SZ16" s="723"/>
      <c r="TA16" s="723"/>
      <c r="TB16" s="723"/>
      <c r="TC16" s="723"/>
      <c r="TD16" s="723"/>
      <c r="TE16" s="723"/>
      <c r="TF16" s="723"/>
      <c r="TG16" s="723"/>
      <c r="TH16" s="723"/>
      <c r="TI16" s="723"/>
      <c r="TJ16" s="723"/>
      <c r="TK16" s="723"/>
      <c r="TL16" s="723"/>
      <c r="TM16" s="723"/>
      <c r="TN16" s="723"/>
      <c r="TO16" s="723"/>
      <c r="TP16" s="723"/>
      <c r="TQ16" s="723"/>
      <c r="TR16" s="723"/>
      <c r="TS16" s="723"/>
      <c r="TT16" s="723"/>
      <c r="TU16" s="723"/>
      <c r="TV16" s="723"/>
      <c r="TW16" s="723"/>
      <c r="TX16" s="723"/>
      <c r="TY16" s="723"/>
      <c r="TZ16" s="723"/>
      <c r="UA16" s="723"/>
      <c r="UB16" s="723"/>
      <c r="UC16" s="723"/>
      <c r="UD16" s="723"/>
      <c r="UE16" s="723"/>
      <c r="UF16" s="723"/>
      <c r="UG16" s="723"/>
      <c r="UH16" s="723"/>
      <c r="UI16" s="723"/>
      <c r="UJ16" s="723"/>
      <c r="UK16" s="723"/>
      <c r="UL16" s="723"/>
      <c r="UM16" s="723"/>
      <c r="UN16" s="723"/>
      <c r="UO16" s="723"/>
      <c r="UP16" s="723"/>
      <c r="UQ16" s="723"/>
      <c r="UR16" s="723"/>
      <c r="US16" s="723"/>
      <c r="UT16" s="723"/>
      <c r="UU16" s="723"/>
      <c r="UV16" s="723"/>
      <c r="UW16" s="723"/>
      <c r="UX16" s="723"/>
      <c r="UY16" s="723"/>
      <c r="UZ16" s="723"/>
      <c r="VA16" s="723"/>
      <c r="VB16" s="723"/>
      <c r="VC16" s="723"/>
      <c r="VD16" s="723"/>
      <c r="VE16" s="723"/>
      <c r="VF16" s="723"/>
      <c r="VG16" s="723"/>
      <c r="VH16" s="723"/>
      <c r="VI16" s="723"/>
      <c r="VJ16" s="723"/>
      <c r="VK16" s="723"/>
      <c r="VL16" s="723"/>
      <c r="VM16" s="723"/>
      <c r="VN16" s="723"/>
      <c r="VO16" s="723"/>
      <c r="VP16" s="723"/>
      <c r="VQ16" s="723"/>
      <c r="VR16" s="723"/>
      <c r="VS16" s="723"/>
      <c r="VT16" s="723"/>
      <c r="VU16" s="723"/>
      <c r="VV16" s="723"/>
      <c r="VW16" s="723"/>
      <c r="VX16" s="723"/>
      <c r="VY16" s="723"/>
      <c r="VZ16" s="723"/>
      <c r="WA16" s="723"/>
      <c r="WB16" s="723"/>
      <c r="WC16" s="723"/>
      <c r="WD16" s="723"/>
      <c r="WE16" s="723"/>
      <c r="WF16" s="723"/>
      <c r="WG16" s="723"/>
      <c r="WH16" s="723"/>
      <c r="WI16" s="723"/>
      <c r="WJ16" s="723"/>
      <c r="WK16" s="723"/>
      <c r="WL16" s="723"/>
      <c r="WM16" s="723"/>
      <c r="WN16" s="723"/>
      <c r="WO16" s="723"/>
      <c r="WP16" s="723"/>
      <c r="WQ16" s="723"/>
      <c r="WR16" s="723"/>
      <c r="WS16" s="723"/>
      <c r="WT16" s="723"/>
      <c r="WU16" s="723"/>
      <c r="WV16" s="723"/>
      <c r="WW16" s="723"/>
      <c r="WX16" s="723"/>
      <c r="WY16" s="723"/>
      <c r="WZ16" s="723"/>
      <c r="XA16" s="723"/>
      <c r="XB16" s="723"/>
      <c r="XC16" s="723"/>
      <c r="XD16" s="723"/>
      <c r="XE16" s="723"/>
      <c r="XF16" s="723"/>
      <c r="XG16" s="723"/>
      <c r="XH16" s="723"/>
      <c r="XI16" s="723"/>
      <c r="XJ16" s="723"/>
      <c r="XK16" s="723"/>
      <c r="XL16" s="723"/>
      <c r="XM16" s="723"/>
      <c r="XN16" s="723"/>
      <c r="XO16" s="723"/>
      <c r="XP16" s="723"/>
      <c r="XQ16" s="723"/>
      <c r="XR16" s="723"/>
      <c r="XS16" s="723"/>
      <c r="XT16" s="723"/>
      <c r="XU16" s="723"/>
      <c r="XV16" s="723"/>
      <c r="XW16" s="723"/>
      <c r="XX16" s="723"/>
      <c r="XY16" s="723"/>
      <c r="XZ16" s="723"/>
      <c r="YA16" s="723"/>
      <c r="YB16" s="723"/>
      <c r="YC16" s="723"/>
      <c r="YD16" s="723"/>
      <c r="YE16" s="723"/>
      <c r="YF16" s="723"/>
      <c r="YG16" s="723"/>
      <c r="YH16" s="723"/>
      <c r="YI16" s="723"/>
      <c r="YJ16" s="723"/>
      <c r="YK16" s="723"/>
      <c r="YL16" s="723"/>
      <c r="YM16" s="723"/>
      <c r="YN16" s="723"/>
      <c r="YO16" s="723"/>
      <c r="YP16" s="723"/>
      <c r="YQ16" s="723"/>
      <c r="YR16" s="723"/>
      <c r="YS16" s="723"/>
      <c r="YT16" s="723"/>
      <c r="YU16" s="723"/>
      <c r="YV16" s="723"/>
      <c r="YW16" s="723"/>
      <c r="YX16" s="723"/>
      <c r="YY16" s="723"/>
      <c r="YZ16" s="723"/>
      <c r="ZA16" s="723"/>
      <c r="ZB16" s="723"/>
      <c r="ZC16" s="723"/>
      <c r="ZD16" s="723"/>
      <c r="ZE16" s="723"/>
      <c r="ZF16" s="723"/>
      <c r="ZG16" s="723"/>
      <c r="ZH16" s="723"/>
      <c r="ZI16" s="723"/>
      <c r="ZJ16" s="723"/>
      <c r="ZK16" s="723"/>
      <c r="ZL16" s="723"/>
      <c r="ZM16" s="723"/>
      <c r="ZN16" s="723"/>
      <c r="ZO16" s="723"/>
      <c r="ZP16" s="723"/>
      <c r="ZQ16" s="723"/>
      <c r="ZR16" s="723"/>
      <c r="ZS16" s="723"/>
      <c r="ZT16" s="723"/>
      <c r="ZU16" s="723"/>
      <c r="ZV16" s="723"/>
      <c r="ZW16" s="723"/>
      <c r="ZX16" s="723"/>
      <c r="ZY16" s="723"/>
      <c r="ZZ16" s="723"/>
      <c r="AAA16" s="723"/>
      <c r="AAB16" s="723"/>
      <c r="AAC16" s="723"/>
      <c r="AAD16" s="723"/>
      <c r="AAE16" s="723"/>
      <c r="AAF16" s="723"/>
      <c r="AAG16" s="723"/>
      <c r="AAH16" s="723"/>
      <c r="AAI16" s="723"/>
      <c r="AAJ16" s="723"/>
      <c r="AAK16" s="723"/>
      <c r="AAL16" s="723"/>
      <c r="AAM16" s="723"/>
      <c r="AAN16" s="723"/>
      <c r="AAO16" s="723"/>
      <c r="AAP16" s="723"/>
      <c r="AAQ16" s="723"/>
      <c r="AAR16" s="723"/>
      <c r="AAS16" s="723"/>
      <c r="AAT16" s="723"/>
      <c r="AAU16" s="723"/>
      <c r="AAV16" s="723"/>
      <c r="AAW16" s="723"/>
      <c r="AAX16" s="723"/>
      <c r="AAY16" s="723"/>
      <c r="AAZ16" s="723"/>
      <c r="ABA16" s="723"/>
      <c r="ABB16" s="723"/>
      <c r="ABC16" s="723"/>
      <c r="ABD16" s="723"/>
      <c r="ABE16" s="723"/>
      <c r="ABF16" s="723"/>
      <c r="ABG16" s="723"/>
      <c r="ABH16" s="723"/>
      <c r="ABI16" s="723"/>
      <c r="ABJ16" s="723"/>
      <c r="ABK16" s="723"/>
      <c r="ABL16" s="723"/>
      <c r="ABM16" s="723"/>
      <c r="ABN16" s="723"/>
      <c r="ABO16" s="723"/>
      <c r="ABP16" s="723"/>
      <c r="ABQ16" s="723"/>
      <c r="ABR16" s="723"/>
      <c r="ABS16" s="723"/>
      <c r="ABT16" s="723"/>
      <c r="ABU16" s="723"/>
      <c r="ABV16" s="723"/>
      <c r="ABW16" s="723"/>
      <c r="ABX16" s="723"/>
      <c r="ABY16" s="723"/>
      <c r="ABZ16" s="723"/>
      <c r="ACA16" s="723"/>
      <c r="ACB16" s="723"/>
      <c r="ACC16" s="723"/>
      <c r="ACD16" s="723"/>
      <c r="ACE16" s="723"/>
      <c r="ACF16" s="723"/>
      <c r="ACG16" s="723"/>
      <c r="ACH16" s="723"/>
      <c r="ACI16" s="723"/>
      <c r="ACJ16" s="723"/>
      <c r="ACK16" s="723"/>
      <c r="ACL16" s="723"/>
      <c r="ACM16" s="723"/>
      <c r="ACN16" s="723"/>
      <c r="ACO16" s="723"/>
      <c r="ACP16" s="723"/>
      <c r="ACQ16" s="723"/>
      <c r="ACR16" s="723"/>
      <c r="ACS16" s="723"/>
      <c r="ACT16" s="723"/>
      <c r="ACU16" s="723"/>
      <c r="ACV16" s="723"/>
      <c r="ACW16" s="723"/>
      <c r="ACX16" s="723"/>
      <c r="ACY16" s="723"/>
      <c r="ACZ16" s="723"/>
      <c r="ADA16" s="723"/>
      <c r="ADB16" s="723"/>
      <c r="ADC16" s="723"/>
      <c r="ADD16" s="723"/>
      <c r="ADE16" s="723"/>
      <c r="ADF16" s="723"/>
      <c r="ADG16" s="723"/>
      <c r="ADH16" s="723"/>
      <c r="ADI16" s="723"/>
      <c r="ADJ16" s="723"/>
      <c r="ADK16" s="723"/>
      <c r="ADL16" s="723"/>
      <c r="ADM16" s="723"/>
      <c r="ADN16" s="723"/>
      <c r="ADO16" s="723"/>
      <c r="ADP16" s="723"/>
      <c r="ADQ16" s="723"/>
      <c r="ADR16" s="723"/>
      <c r="ADS16" s="723"/>
      <c r="ADT16" s="723"/>
      <c r="ADU16" s="723"/>
      <c r="ADV16" s="723"/>
      <c r="ADW16" s="723"/>
      <c r="ADX16" s="723"/>
      <c r="ADY16" s="723"/>
      <c r="ADZ16" s="723"/>
      <c r="AEA16" s="723"/>
      <c r="AEB16" s="723"/>
      <c r="AEC16" s="723"/>
      <c r="AED16" s="723"/>
      <c r="AEE16" s="723"/>
      <c r="AEF16" s="723"/>
      <c r="AEG16" s="723"/>
      <c r="AEH16" s="723"/>
      <c r="AEI16" s="723"/>
      <c r="AEJ16" s="723"/>
      <c r="AEK16" s="723"/>
      <c r="AEL16" s="723"/>
      <c r="AEM16" s="723"/>
      <c r="AEN16" s="723"/>
      <c r="AEO16" s="723"/>
      <c r="AEP16" s="723"/>
      <c r="AEQ16" s="723"/>
      <c r="AER16" s="723"/>
      <c r="AES16" s="723"/>
      <c r="AET16" s="723"/>
      <c r="AEU16" s="723"/>
      <c r="AEV16" s="723"/>
      <c r="AEW16" s="723"/>
      <c r="AEX16" s="723"/>
      <c r="AEY16" s="723"/>
      <c r="AEZ16" s="723"/>
      <c r="AFA16" s="723"/>
      <c r="AFB16" s="723"/>
      <c r="AFC16" s="723"/>
      <c r="AFD16" s="723"/>
      <c r="AFE16" s="723"/>
      <c r="AFF16" s="723"/>
      <c r="AFG16" s="723"/>
      <c r="AFH16" s="723"/>
      <c r="AFI16" s="723"/>
      <c r="AFJ16" s="723"/>
      <c r="AFK16" s="723"/>
      <c r="AFL16" s="723"/>
      <c r="AFM16" s="723"/>
      <c r="AFN16" s="723"/>
      <c r="AFO16" s="723"/>
      <c r="AFP16" s="723"/>
      <c r="AFQ16" s="723"/>
      <c r="AFR16" s="723"/>
      <c r="AFS16" s="723"/>
      <c r="AFT16" s="723"/>
      <c r="AFU16" s="723"/>
      <c r="AFV16" s="723"/>
      <c r="AFW16" s="723"/>
      <c r="AFX16" s="723"/>
      <c r="AFY16" s="723"/>
      <c r="AFZ16" s="723"/>
      <c r="AGA16" s="723"/>
      <c r="AGB16" s="723"/>
      <c r="AGC16" s="723"/>
      <c r="AGD16" s="723"/>
      <c r="AGE16" s="723"/>
      <c r="AGF16" s="723"/>
      <c r="AGG16" s="723"/>
      <c r="AGH16" s="723"/>
      <c r="AGI16" s="723"/>
      <c r="AGJ16" s="723"/>
      <c r="AGK16" s="723"/>
      <c r="AGL16" s="723"/>
      <c r="AGM16" s="723"/>
      <c r="AGN16" s="723"/>
      <c r="AGO16" s="723"/>
      <c r="AGP16" s="723"/>
      <c r="AGQ16" s="723"/>
      <c r="AGR16" s="723"/>
      <c r="AGS16" s="723"/>
      <c r="AGT16" s="723"/>
      <c r="AGU16" s="723"/>
      <c r="AGV16" s="723"/>
      <c r="AGW16" s="723"/>
      <c r="AGX16" s="723"/>
      <c r="AGY16" s="723"/>
      <c r="AGZ16" s="723"/>
      <c r="AHA16" s="723"/>
      <c r="AHB16" s="723"/>
      <c r="AHC16" s="723"/>
      <c r="AHD16" s="723"/>
      <c r="AHE16" s="723"/>
      <c r="AHF16" s="723"/>
      <c r="AHG16" s="723"/>
      <c r="AHH16" s="723"/>
      <c r="AHI16" s="723"/>
      <c r="AHJ16" s="723"/>
      <c r="AHK16" s="723"/>
      <c r="AHL16" s="723"/>
      <c r="AHM16" s="723"/>
      <c r="AHN16" s="723"/>
      <c r="AHO16" s="723"/>
      <c r="AHP16" s="723"/>
      <c r="AHQ16" s="723"/>
      <c r="AHR16" s="723"/>
      <c r="AHS16" s="723"/>
      <c r="AHT16" s="723"/>
      <c r="AHU16" s="723"/>
      <c r="AHV16" s="723"/>
      <c r="AHW16" s="723"/>
      <c r="AHX16" s="723"/>
      <c r="AHY16" s="723"/>
      <c r="AHZ16" s="723"/>
      <c r="AIA16" s="723"/>
      <c r="AIB16" s="723"/>
      <c r="AIC16" s="723"/>
      <c r="AID16" s="723"/>
      <c r="AIE16" s="723"/>
      <c r="AIF16" s="723"/>
      <c r="AIG16" s="723"/>
      <c r="AIH16" s="723"/>
      <c r="AII16" s="723"/>
      <c r="AIJ16" s="723"/>
      <c r="AIK16" s="723"/>
      <c r="AIL16" s="723"/>
      <c r="AIM16" s="723"/>
      <c r="AIN16" s="723"/>
      <c r="AIO16" s="723"/>
      <c r="AIP16" s="723"/>
      <c r="AIQ16" s="723"/>
      <c r="AIR16" s="723"/>
      <c r="AIS16" s="723"/>
      <c r="AIT16" s="723"/>
      <c r="AIU16" s="723"/>
      <c r="AIV16" s="723"/>
      <c r="AIW16" s="723"/>
      <c r="AIX16" s="723"/>
      <c r="AIY16" s="723"/>
      <c r="AIZ16" s="723"/>
      <c r="AJA16" s="723"/>
      <c r="AJB16" s="723"/>
      <c r="AJC16" s="723"/>
      <c r="AJD16" s="723"/>
      <c r="AJE16" s="723"/>
      <c r="AJF16" s="723"/>
      <c r="AJG16" s="723"/>
      <c r="AJH16" s="723"/>
      <c r="AJI16" s="723"/>
      <c r="AJJ16" s="723"/>
      <c r="AJK16" s="723"/>
      <c r="AJL16" s="723"/>
      <c r="AJM16" s="723"/>
      <c r="AJN16" s="723"/>
      <c r="AJO16" s="723"/>
      <c r="AJP16" s="723"/>
      <c r="AJQ16" s="723"/>
      <c r="AJR16" s="723"/>
      <c r="AJS16" s="723"/>
      <c r="AJT16" s="723"/>
      <c r="AJU16" s="723"/>
      <c r="AJV16" s="723"/>
      <c r="AJW16" s="723"/>
      <c r="AJX16" s="723"/>
      <c r="AJY16" s="723"/>
      <c r="AJZ16" s="723"/>
      <c r="AKA16" s="723"/>
      <c r="AKB16" s="723"/>
      <c r="AKC16" s="723"/>
      <c r="AKD16" s="723"/>
      <c r="AKE16" s="723"/>
      <c r="AKF16" s="723"/>
      <c r="AKG16" s="723"/>
      <c r="AKH16" s="723"/>
      <c r="AKI16" s="723"/>
      <c r="AKJ16" s="723"/>
      <c r="AKK16" s="723"/>
      <c r="AKL16" s="723"/>
      <c r="AKM16" s="723"/>
      <c r="AKN16" s="723"/>
      <c r="AKO16" s="723"/>
      <c r="AKP16" s="723"/>
      <c r="AKQ16" s="723"/>
      <c r="AKR16" s="723"/>
      <c r="AKS16" s="723"/>
      <c r="AKT16" s="723"/>
      <c r="AKU16" s="723"/>
      <c r="AKV16" s="723"/>
      <c r="AKW16" s="723"/>
      <c r="AKX16" s="723"/>
      <c r="AKY16" s="723"/>
      <c r="AKZ16" s="723"/>
      <c r="ALA16" s="723"/>
      <c r="ALB16" s="723"/>
      <c r="ALC16" s="723"/>
      <c r="ALD16" s="723"/>
      <c r="ALE16" s="723"/>
      <c r="ALF16" s="723"/>
      <c r="ALG16" s="723"/>
      <c r="ALH16" s="723"/>
      <c r="ALI16" s="723"/>
      <c r="ALJ16" s="723"/>
      <c r="ALK16" s="723"/>
      <c r="ALL16" s="723"/>
      <c r="ALM16" s="723"/>
      <c r="ALN16" s="723"/>
      <c r="ALO16" s="723"/>
      <c r="ALP16" s="723"/>
      <c r="ALQ16" s="723"/>
      <c r="ALR16" s="723"/>
      <c r="ALS16" s="723"/>
      <c r="ALT16" s="723"/>
      <c r="ALU16" s="723"/>
      <c r="ALV16" s="723"/>
      <c r="ALW16" s="723"/>
      <c r="ALX16" s="723"/>
      <c r="ALY16" s="723"/>
      <c r="ALZ16" s="723"/>
      <c r="AMA16" s="723"/>
      <c r="AMB16" s="723"/>
      <c r="AMC16" s="723"/>
      <c r="AMD16" s="723"/>
      <c r="AME16" s="723"/>
      <c r="AMF16" s="723"/>
      <c r="AMG16" s="723"/>
      <c r="AMH16" s="723"/>
      <c r="AMI16" s="723"/>
      <c r="AMJ16" s="723"/>
      <c r="AMK16" s="723"/>
      <c r="AML16" s="723"/>
      <c r="AMM16" s="723"/>
      <c r="AMN16" s="723"/>
      <c r="AMO16" s="723"/>
      <c r="AMP16" s="723"/>
      <c r="AMQ16" s="723"/>
      <c r="AMR16" s="723"/>
      <c r="AMS16" s="723"/>
      <c r="AMT16" s="723"/>
      <c r="AMU16" s="723"/>
      <c r="AMV16" s="723"/>
      <c r="AMW16" s="723"/>
      <c r="AMX16" s="723"/>
      <c r="AMY16" s="723"/>
      <c r="AMZ16" s="723"/>
      <c r="ANA16" s="723"/>
      <c r="ANB16" s="723"/>
      <c r="ANC16" s="723"/>
      <c r="AND16" s="723"/>
      <c r="ANE16" s="723"/>
      <c r="ANF16" s="723"/>
      <c r="ANG16" s="723"/>
      <c r="ANH16" s="723"/>
      <c r="ANI16" s="723"/>
      <c r="ANJ16" s="723"/>
      <c r="ANK16" s="723"/>
      <c r="ANL16" s="723"/>
      <c r="ANM16" s="723"/>
      <c r="ANN16" s="723"/>
      <c r="ANO16" s="723"/>
      <c r="ANP16" s="723"/>
      <c r="ANQ16" s="723"/>
      <c r="ANR16" s="723"/>
      <c r="ANS16" s="723"/>
      <c r="ANT16" s="723"/>
      <c r="ANU16" s="723"/>
      <c r="ANV16" s="723"/>
      <c r="ANW16" s="723"/>
      <c r="ANX16" s="723"/>
      <c r="ANY16" s="723"/>
      <c r="ANZ16" s="723"/>
      <c r="AOA16" s="723"/>
      <c r="AOB16" s="723"/>
      <c r="AOC16" s="723"/>
      <c r="AOD16" s="723"/>
      <c r="AOE16" s="723"/>
      <c r="AOF16" s="723"/>
      <c r="AOG16" s="723"/>
      <c r="AOH16" s="723"/>
      <c r="AOI16" s="723"/>
      <c r="AOJ16" s="723"/>
      <c r="AOK16" s="723"/>
      <c r="AOL16" s="723"/>
      <c r="AOM16" s="723"/>
      <c r="AON16" s="723"/>
      <c r="AOO16" s="723"/>
      <c r="AOP16" s="723"/>
      <c r="AOQ16" s="723"/>
      <c r="AOR16" s="723"/>
      <c r="AOS16" s="723"/>
      <c r="AOT16" s="723"/>
      <c r="AOU16" s="723"/>
      <c r="AOV16" s="723"/>
      <c r="AOW16" s="723"/>
      <c r="AOX16" s="723"/>
      <c r="AOY16" s="723"/>
      <c r="AOZ16" s="723"/>
      <c r="APA16" s="723"/>
      <c r="APB16" s="723"/>
      <c r="APC16" s="723"/>
      <c r="APD16" s="723"/>
      <c r="APE16" s="723"/>
      <c r="APF16" s="723"/>
      <c r="APG16" s="723"/>
      <c r="APH16" s="723"/>
      <c r="API16" s="723"/>
      <c r="APJ16" s="723"/>
      <c r="APK16" s="723"/>
      <c r="APL16" s="723"/>
      <c r="APM16" s="723"/>
      <c r="APN16" s="723"/>
      <c r="APO16" s="723"/>
      <c r="APP16" s="723"/>
      <c r="APQ16" s="723"/>
      <c r="APR16" s="723"/>
      <c r="APS16" s="723"/>
      <c r="APT16" s="723"/>
      <c r="APU16" s="723"/>
      <c r="APV16" s="723"/>
      <c r="APW16" s="723"/>
      <c r="APX16" s="723"/>
      <c r="APY16" s="723"/>
      <c r="APZ16" s="723"/>
      <c r="AQA16" s="723"/>
      <c r="AQB16" s="723"/>
      <c r="AQC16" s="723"/>
      <c r="AQD16" s="723"/>
      <c r="AQE16" s="723"/>
      <c r="AQF16" s="723"/>
      <c r="AQG16" s="723"/>
      <c r="AQH16" s="723"/>
      <c r="AQI16" s="723"/>
      <c r="AQJ16" s="723"/>
      <c r="AQK16" s="723"/>
      <c r="AQL16" s="723"/>
      <c r="AQM16" s="723"/>
      <c r="AQN16" s="723"/>
      <c r="AQO16" s="723"/>
      <c r="AQP16" s="723"/>
      <c r="AQQ16" s="723"/>
      <c r="AQR16" s="723"/>
      <c r="AQS16" s="723"/>
      <c r="AQT16" s="723"/>
      <c r="AQU16" s="723"/>
      <c r="AQV16" s="723"/>
      <c r="AQW16" s="723"/>
      <c r="AQX16" s="723"/>
      <c r="AQY16" s="723"/>
      <c r="AQZ16" s="723"/>
      <c r="ARA16" s="723"/>
      <c r="ARB16" s="723"/>
      <c r="ARC16" s="723"/>
      <c r="ARD16" s="723"/>
      <c r="ARE16" s="723"/>
      <c r="ARF16" s="723"/>
      <c r="ARG16" s="723"/>
      <c r="ARH16" s="723"/>
      <c r="ARI16" s="723"/>
      <c r="ARJ16" s="723"/>
      <c r="ARK16" s="723"/>
      <c r="ARL16" s="723"/>
      <c r="ARM16" s="723"/>
      <c r="ARN16" s="723"/>
      <c r="ARO16" s="723"/>
      <c r="ARP16" s="723"/>
      <c r="ARQ16" s="723"/>
      <c r="ARR16" s="723"/>
      <c r="ARS16" s="723"/>
      <c r="ART16" s="723"/>
      <c r="ARU16" s="723"/>
      <c r="ARV16" s="723"/>
      <c r="ARW16" s="723"/>
      <c r="ARX16" s="723"/>
      <c r="ARY16" s="723"/>
      <c r="ARZ16" s="723"/>
      <c r="ASA16" s="723"/>
      <c r="ASB16" s="723"/>
      <c r="ASC16" s="723"/>
      <c r="ASD16" s="723"/>
      <c r="ASE16" s="723"/>
      <c r="ASF16" s="723"/>
      <c r="ASG16" s="723"/>
      <c r="ASH16" s="723"/>
      <c r="ASI16" s="723"/>
      <c r="ASJ16" s="723"/>
      <c r="ASK16" s="723"/>
      <c r="ASL16" s="723"/>
      <c r="ASM16" s="723"/>
      <c r="ASN16" s="723"/>
      <c r="ASO16" s="723"/>
      <c r="ASP16" s="723"/>
      <c r="ASQ16" s="723"/>
      <c r="ASR16" s="723"/>
      <c r="ASS16" s="723"/>
      <c r="AST16" s="723"/>
      <c r="ASU16" s="723"/>
      <c r="ASV16" s="723"/>
      <c r="ASW16" s="723"/>
      <c r="ASX16" s="723"/>
      <c r="ASY16" s="723"/>
      <c r="ASZ16" s="723"/>
      <c r="ATA16" s="723"/>
      <c r="ATB16" s="723"/>
      <c r="ATC16" s="723"/>
      <c r="ATD16" s="723"/>
      <c r="ATE16" s="723"/>
      <c r="ATF16" s="723"/>
      <c r="ATG16" s="723"/>
      <c r="ATH16" s="723"/>
      <c r="ATI16" s="723"/>
      <c r="ATJ16" s="723"/>
      <c r="ATK16" s="723"/>
      <c r="ATL16" s="723"/>
      <c r="ATM16" s="723"/>
      <c r="ATN16" s="723"/>
      <c r="ATO16" s="723"/>
      <c r="ATP16" s="723"/>
      <c r="ATQ16" s="723"/>
      <c r="ATR16" s="723"/>
      <c r="ATS16" s="723"/>
      <c r="ATT16" s="723"/>
      <c r="ATU16" s="723"/>
      <c r="ATV16" s="723"/>
      <c r="ATW16" s="723"/>
      <c r="ATX16" s="723"/>
      <c r="ATY16" s="723"/>
      <c r="ATZ16" s="723"/>
      <c r="AUA16" s="723"/>
      <c r="AUB16" s="723"/>
      <c r="AUC16" s="723"/>
      <c r="AUD16" s="723"/>
      <c r="AUE16" s="723"/>
      <c r="AUF16" s="723"/>
      <c r="AUG16" s="723"/>
      <c r="AUH16" s="723"/>
      <c r="AUI16" s="723"/>
      <c r="AUJ16" s="723"/>
      <c r="AUK16" s="723"/>
      <c r="AUL16" s="723"/>
      <c r="AUM16" s="723"/>
      <c r="AUN16" s="723"/>
      <c r="AUO16" s="723"/>
      <c r="AUP16" s="723"/>
      <c r="AUQ16" s="723"/>
      <c r="AUR16" s="723"/>
      <c r="AUS16" s="723"/>
      <c r="AUT16" s="723"/>
      <c r="AUU16" s="723"/>
      <c r="AUV16" s="723"/>
      <c r="AUW16" s="723"/>
      <c r="AUX16" s="723"/>
      <c r="AUY16" s="723"/>
      <c r="AUZ16" s="723"/>
      <c r="AVA16" s="723"/>
      <c r="AVB16" s="723"/>
      <c r="AVC16" s="723"/>
      <c r="AVD16" s="723"/>
      <c r="AVE16" s="723"/>
      <c r="AVF16" s="723"/>
      <c r="AVG16" s="723"/>
      <c r="AVH16" s="723"/>
      <c r="AVI16" s="723"/>
      <c r="AVJ16" s="723"/>
      <c r="AVK16" s="723"/>
      <c r="AVL16" s="723"/>
      <c r="AVM16" s="723"/>
      <c r="AVN16" s="723"/>
      <c r="AVO16" s="723"/>
      <c r="AVP16" s="723"/>
      <c r="AVQ16" s="723"/>
      <c r="AVR16" s="723"/>
      <c r="AVS16" s="723"/>
      <c r="AVT16" s="723"/>
      <c r="AVU16" s="723"/>
      <c r="AVV16" s="723"/>
      <c r="AVW16" s="723"/>
      <c r="AVX16" s="723"/>
      <c r="AVY16" s="723"/>
      <c r="AVZ16" s="723"/>
      <c r="AWA16" s="723"/>
      <c r="AWB16" s="723"/>
      <c r="AWC16" s="723"/>
      <c r="AWD16" s="723"/>
      <c r="AWE16" s="723"/>
      <c r="AWF16" s="723"/>
      <c r="AWG16" s="723"/>
      <c r="AWH16" s="723"/>
      <c r="AWI16" s="723"/>
      <c r="AWJ16" s="723"/>
      <c r="AWK16" s="723"/>
      <c r="AWL16" s="723"/>
      <c r="AWM16" s="723"/>
      <c r="AWN16" s="723"/>
      <c r="AWO16" s="723"/>
      <c r="AWP16" s="723"/>
      <c r="AWQ16" s="723"/>
      <c r="AWR16" s="723"/>
      <c r="AWS16" s="723"/>
      <c r="AWT16" s="723"/>
      <c r="AWU16" s="723"/>
      <c r="AWV16" s="723"/>
      <c r="AWW16" s="723"/>
      <c r="AWX16" s="723"/>
      <c r="AWY16" s="723"/>
      <c r="AWZ16" s="723"/>
      <c r="AXA16" s="723"/>
      <c r="AXB16" s="723"/>
      <c r="AXC16" s="723"/>
      <c r="AXD16" s="723"/>
      <c r="AXE16" s="723"/>
      <c r="AXF16" s="723"/>
      <c r="AXG16" s="723"/>
      <c r="AXH16" s="723"/>
      <c r="AXI16" s="723"/>
      <c r="AXJ16" s="723"/>
      <c r="AXK16" s="723"/>
      <c r="AXL16" s="723"/>
      <c r="AXM16" s="723"/>
      <c r="AXN16" s="723"/>
      <c r="AXO16" s="723"/>
      <c r="AXP16" s="723"/>
      <c r="AXQ16" s="723"/>
      <c r="AXR16" s="723"/>
      <c r="AXS16" s="723"/>
      <c r="AXT16" s="723"/>
      <c r="AXU16" s="723"/>
      <c r="AXV16" s="723"/>
      <c r="AXW16" s="723"/>
      <c r="AXX16" s="723"/>
      <c r="AXY16" s="723"/>
      <c r="AXZ16" s="723"/>
      <c r="AYA16" s="723"/>
      <c r="AYB16" s="723"/>
      <c r="AYC16" s="723"/>
      <c r="AYD16" s="723"/>
      <c r="AYE16" s="723"/>
      <c r="AYF16" s="723"/>
      <c r="AYG16" s="723"/>
      <c r="AYH16" s="723"/>
      <c r="AYI16" s="723"/>
      <c r="AYJ16" s="723"/>
      <c r="AYK16" s="723"/>
      <c r="AYL16" s="723"/>
      <c r="AYM16" s="723"/>
      <c r="AYN16" s="723"/>
      <c r="AYO16" s="723"/>
      <c r="AYP16" s="723"/>
      <c r="AYQ16" s="723"/>
      <c r="AYR16" s="723"/>
      <c r="AYS16" s="723"/>
      <c r="AYT16" s="723"/>
      <c r="AYU16" s="723"/>
      <c r="AYV16" s="723"/>
      <c r="AYW16" s="723"/>
      <c r="AYX16" s="723"/>
      <c r="AYY16" s="723"/>
      <c r="AYZ16" s="723"/>
      <c r="AZA16" s="723"/>
      <c r="AZB16" s="723"/>
      <c r="AZC16" s="723"/>
      <c r="AZD16" s="723"/>
      <c r="AZE16" s="723"/>
      <c r="AZF16" s="723"/>
      <c r="AZG16" s="723"/>
      <c r="AZH16" s="723"/>
      <c r="AZI16" s="723"/>
      <c r="AZJ16" s="723"/>
      <c r="AZK16" s="723"/>
      <c r="AZL16" s="723"/>
      <c r="AZM16" s="723"/>
      <c r="AZN16" s="723"/>
      <c r="AZO16" s="723"/>
      <c r="AZP16" s="723"/>
      <c r="AZQ16" s="723"/>
      <c r="AZR16" s="723"/>
      <c r="AZS16" s="723"/>
      <c r="AZT16" s="723"/>
      <c r="AZU16" s="723"/>
      <c r="AZV16" s="723"/>
      <c r="AZW16" s="723"/>
      <c r="AZX16" s="723"/>
      <c r="AZY16" s="723"/>
      <c r="AZZ16" s="723"/>
      <c r="BAA16" s="723"/>
      <c r="BAB16" s="723"/>
      <c r="BAC16" s="723"/>
      <c r="BAD16" s="723"/>
      <c r="BAE16" s="723"/>
      <c r="BAF16" s="723"/>
      <c r="BAG16" s="723"/>
      <c r="BAH16" s="723"/>
      <c r="BAI16" s="723"/>
      <c r="BAJ16" s="723"/>
      <c r="BAK16" s="723"/>
      <c r="BAL16" s="723"/>
      <c r="BAM16" s="723"/>
      <c r="BAN16" s="723"/>
      <c r="BAO16" s="723"/>
      <c r="BAP16" s="723"/>
      <c r="BAQ16" s="723"/>
      <c r="BAR16" s="723"/>
      <c r="BAS16" s="723"/>
      <c r="BAT16" s="723"/>
      <c r="BAU16" s="723"/>
      <c r="BAV16" s="723"/>
      <c r="BAW16" s="723"/>
      <c r="BAX16" s="723"/>
      <c r="BAY16" s="723"/>
      <c r="BAZ16" s="723"/>
      <c r="BBA16" s="723"/>
      <c r="BBB16" s="723"/>
      <c r="BBC16" s="723"/>
      <c r="BBD16" s="723"/>
      <c r="BBE16" s="723"/>
      <c r="BBF16" s="723"/>
      <c r="BBG16" s="723"/>
      <c r="BBH16" s="723"/>
      <c r="BBI16" s="723"/>
      <c r="BBJ16" s="723"/>
      <c r="BBK16" s="723"/>
      <c r="BBL16" s="723"/>
      <c r="BBM16" s="723"/>
      <c r="BBN16" s="723"/>
      <c r="BBO16" s="723"/>
      <c r="BBP16" s="723"/>
      <c r="BBQ16" s="723"/>
      <c r="BBR16" s="723"/>
      <c r="BBS16" s="723"/>
      <c r="BBT16" s="723"/>
      <c r="BBU16" s="723"/>
      <c r="BBV16" s="723"/>
      <c r="BBW16" s="723"/>
      <c r="BBX16" s="723"/>
      <c r="BBY16" s="723"/>
      <c r="BBZ16" s="723"/>
      <c r="BCA16" s="723"/>
      <c r="BCB16" s="723"/>
      <c r="BCC16" s="723"/>
      <c r="BCD16" s="723"/>
      <c r="BCE16" s="723"/>
      <c r="BCF16" s="723"/>
      <c r="BCG16" s="723"/>
      <c r="BCH16" s="723"/>
      <c r="BCI16" s="723"/>
      <c r="BCJ16" s="723"/>
      <c r="BCK16" s="723"/>
      <c r="BCL16" s="723"/>
      <c r="BCM16" s="723"/>
      <c r="BCN16" s="723"/>
      <c r="BCO16" s="723"/>
      <c r="BCP16" s="723"/>
      <c r="BCQ16" s="723"/>
      <c r="BCR16" s="723"/>
      <c r="BCS16" s="723"/>
      <c r="BCT16" s="723"/>
      <c r="BCU16" s="723"/>
      <c r="BCV16" s="723"/>
      <c r="BCW16" s="723"/>
      <c r="BCX16" s="723"/>
      <c r="BCY16" s="723"/>
      <c r="BCZ16" s="723"/>
      <c r="BDA16" s="723"/>
      <c r="BDB16" s="723"/>
      <c r="BDC16" s="723"/>
      <c r="BDD16" s="723"/>
      <c r="BDE16" s="723"/>
      <c r="BDF16" s="723"/>
      <c r="BDG16" s="723"/>
      <c r="BDH16" s="723"/>
      <c r="BDI16" s="723"/>
      <c r="BDJ16" s="723"/>
      <c r="BDK16" s="723"/>
      <c r="BDL16" s="723"/>
      <c r="BDM16" s="723"/>
      <c r="BDN16" s="723"/>
      <c r="BDO16" s="723"/>
      <c r="BDP16" s="723"/>
      <c r="BDQ16" s="723"/>
      <c r="BDR16" s="723"/>
      <c r="BDS16" s="723"/>
      <c r="BDT16" s="723"/>
      <c r="BDU16" s="723"/>
      <c r="BDV16" s="723"/>
      <c r="BDW16" s="723"/>
      <c r="BDX16" s="723"/>
      <c r="BDY16" s="723"/>
      <c r="BDZ16" s="723"/>
      <c r="BEA16" s="723"/>
      <c r="BEB16" s="723"/>
      <c r="BEC16" s="723"/>
      <c r="BED16" s="723"/>
      <c r="BEE16" s="723"/>
      <c r="BEF16" s="723"/>
      <c r="BEG16" s="723"/>
      <c r="BEH16" s="723"/>
      <c r="BEI16" s="723"/>
      <c r="BEJ16" s="723"/>
      <c r="BEK16" s="723"/>
      <c r="BEL16" s="723"/>
      <c r="BEM16" s="723"/>
      <c r="BEN16" s="723"/>
      <c r="BEO16" s="723"/>
      <c r="BEP16" s="723"/>
      <c r="BEQ16" s="723"/>
      <c r="BER16" s="723"/>
      <c r="BES16" s="723"/>
      <c r="BET16" s="723"/>
      <c r="BEU16" s="723"/>
      <c r="BEV16" s="723"/>
      <c r="BEW16" s="723"/>
      <c r="BEX16" s="723"/>
      <c r="BEY16" s="723"/>
      <c r="BEZ16" s="723"/>
      <c r="BFA16" s="723"/>
      <c r="BFB16" s="723"/>
      <c r="BFC16" s="723"/>
      <c r="BFD16" s="723"/>
      <c r="BFE16" s="723"/>
      <c r="BFF16" s="723"/>
      <c r="BFG16" s="723"/>
      <c r="BFH16" s="723"/>
      <c r="BFI16" s="723"/>
      <c r="BFJ16" s="723"/>
      <c r="BFK16" s="723"/>
      <c r="BFL16" s="723"/>
      <c r="BFM16" s="723"/>
      <c r="BFN16" s="723"/>
      <c r="BFO16" s="723"/>
      <c r="BFP16" s="723"/>
      <c r="BFQ16" s="723"/>
      <c r="BFR16" s="723"/>
      <c r="BFS16" s="723"/>
      <c r="BFT16" s="723"/>
      <c r="BFU16" s="723"/>
      <c r="BFV16" s="723"/>
      <c r="BFW16" s="723"/>
      <c r="BFX16" s="723"/>
      <c r="BFY16" s="723"/>
      <c r="BFZ16" s="723"/>
      <c r="BGA16" s="723"/>
      <c r="BGB16" s="723"/>
      <c r="BGC16" s="723"/>
      <c r="BGD16" s="723"/>
      <c r="BGE16" s="723"/>
      <c r="BGF16" s="723"/>
      <c r="BGG16" s="723"/>
      <c r="BGH16" s="723"/>
      <c r="BGI16" s="723"/>
      <c r="BGJ16" s="723"/>
      <c r="BGK16" s="723"/>
      <c r="BGL16" s="723"/>
      <c r="BGM16" s="723"/>
      <c r="BGN16" s="723"/>
      <c r="BGO16" s="723"/>
      <c r="BGP16" s="723"/>
      <c r="BGQ16" s="723"/>
      <c r="BGR16" s="723"/>
      <c r="BGS16" s="723"/>
      <c r="BGT16" s="723"/>
      <c r="BGU16" s="723"/>
      <c r="BGV16" s="723"/>
      <c r="BGW16" s="723"/>
      <c r="BGX16" s="723"/>
      <c r="BGY16" s="723"/>
      <c r="BGZ16" s="723"/>
      <c r="BHA16" s="723"/>
      <c r="BHB16" s="723"/>
      <c r="BHC16" s="723"/>
      <c r="BHD16" s="723"/>
      <c r="BHE16" s="723"/>
      <c r="BHF16" s="723"/>
      <c r="BHG16" s="723"/>
      <c r="BHH16" s="723"/>
      <c r="BHI16" s="723"/>
      <c r="BHJ16" s="723"/>
      <c r="BHK16" s="723"/>
      <c r="BHL16" s="723"/>
      <c r="BHM16" s="723"/>
      <c r="BHN16" s="723"/>
      <c r="BHO16" s="723"/>
      <c r="BHP16" s="723"/>
      <c r="BHQ16" s="723"/>
      <c r="BHR16" s="723"/>
      <c r="BHS16" s="723"/>
      <c r="BHT16" s="723"/>
      <c r="BHU16" s="723"/>
      <c r="BHV16" s="723"/>
      <c r="BHW16" s="723"/>
      <c r="BHX16" s="723"/>
      <c r="BHY16" s="723"/>
      <c r="BHZ16" s="723"/>
      <c r="BIA16" s="723"/>
      <c r="BIB16" s="723"/>
      <c r="BIC16" s="723"/>
      <c r="BID16" s="723"/>
      <c r="BIE16" s="723"/>
      <c r="BIF16" s="723"/>
      <c r="BIG16" s="723"/>
      <c r="BIH16" s="723"/>
      <c r="BII16" s="723"/>
      <c r="BIJ16" s="723"/>
      <c r="BIK16" s="723"/>
      <c r="BIL16" s="723"/>
      <c r="BIM16" s="723"/>
      <c r="BIN16" s="723"/>
      <c r="BIO16" s="723"/>
      <c r="BIP16" s="723"/>
      <c r="BIQ16" s="723"/>
      <c r="BIR16" s="723"/>
      <c r="BIS16" s="723"/>
      <c r="BIT16" s="723"/>
      <c r="BIU16" s="723"/>
      <c r="BIV16" s="723"/>
      <c r="BIW16" s="723"/>
      <c r="BIX16" s="723"/>
      <c r="BIY16" s="723"/>
      <c r="BIZ16" s="723"/>
      <c r="BJA16" s="723"/>
      <c r="BJB16" s="723"/>
      <c r="BJC16" s="723"/>
      <c r="BJD16" s="723"/>
      <c r="BJE16" s="723"/>
      <c r="BJF16" s="723"/>
      <c r="BJG16" s="723"/>
      <c r="BJH16" s="723"/>
      <c r="BJI16" s="723"/>
      <c r="BJJ16" s="723"/>
      <c r="BJK16" s="723"/>
      <c r="BJL16" s="723"/>
      <c r="BJM16" s="723"/>
      <c r="BJN16" s="723"/>
      <c r="BJO16" s="723"/>
      <c r="BJP16" s="723"/>
      <c r="BJQ16" s="723"/>
      <c r="BJR16" s="723"/>
      <c r="BJS16" s="723"/>
      <c r="BJT16" s="723"/>
      <c r="BJU16" s="723"/>
      <c r="BJV16" s="723"/>
      <c r="BJW16" s="723"/>
      <c r="BJX16" s="723"/>
      <c r="BJY16" s="723"/>
      <c r="BJZ16" s="723"/>
      <c r="BKA16" s="723"/>
      <c r="BKB16" s="723"/>
      <c r="BKC16" s="723"/>
      <c r="BKD16" s="723"/>
      <c r="BKE16" s="723"/>
      <c r="BKF16" s="723"/>
      <c r="BKG16" s="723"/>
      <c r="BKH16" s="723"/>
      <c r="BKI16" s="723"/>
      <c r="BKJ16" s="723"/>
      <c r="BKK16" s="723"/>
      <c r="BKL16" s="723"/>
      <c r="BKM16" s="723"/>
      <c r="BKN16" s="723"/>
      <c r="BKO16" s="723"/>
      <c r="BKP16" s="723"/>
      <c r="BKQ16" s="723"/>
      <c r="BKR16" s="723"/>
      <c r="BKS16" s="723"/>
      <c r="BKT16" s="723"/>
      <c r="BKU16" s="723"/>
      <c r="BKV16" s="723"/>
      <c r="BKW16" s="723"/>
      <c r="BKX16" s="723"/>
      <c r="BKY16" s="723"/>
      <c r="BKZ16" s="723"/>
      <c r="BLA16" s="723"/>
      <c r="BLB16" s="723"/>
      <c r="BLC16" s="723"/>
      <c r="BLD16" s="723"/>
      <c r="BLE16" s="723"/>
      <c r="BLF16" s="723"/>
      <c r="BLG16" s="723"/>
      <c r="BLH16" s="723"/>
      <c r="BLI16" s="723"/>
      <c r="BLJ16" s="723"/>
      <c r="BLK16" s="723"/>
      <c r="BLL16" s="723"/>
      <c r="BLM16" s="723"/>
      <c r="BLN16" s="723"/>
      <c r="BLO16" s="723"/>
      <c r="BLP16" s="723"/>
      <c r="BLQ16" s="723"/>
      <c r="BLR16" s="723"/>
      <c r="BLS16" s="723"/>
      <c r="BLT16" s="723"/>
      <c r="BLU16" s="723"/>
      <c r="BLV16" s="723"/>
      <c r="BLW16" s="723"/>
      <c r="BLX16" s="723"/>
      <c r="BLY16" s="723"/>
      <c r="BLZ16" s="723"/>
      <c r="BMA16" s="723"/>
      <c r="BMB16" s="723"/>
      <c r="BMC16" s="723"/>
      <c r="BMD16" s="723"/>
      <c r="BME16" s="723"/>
      <c r="BMF16" s="723"/>
      <c r="BMG16" s="723"/>
      <c r="BMH16" s="723"/>
      <c r="BMI16" s="723"/>
      <c r="BMJ16" s="723"/>
      <c r="BMK16" s="723"/>
      <c r="BML16" s="723"/>
      <c r="BMM16" s="723"/>
      <c r="BMN16" s="723"/>
      <c r="BMO16" s="723"/>
      <c r="BMP16" s="723"/>
      <c r="BMQ16" s="723"/>
      <c r="BMR16" s="723"/>
      <c r="BMS16" s="723"/>
      <c r="BMT16" s="723"/>
      <c r="BMU16" s="723"/>
      <c r="BMV16" s="723"/>
      <c r="BMW16" s="723"/>
      <c r="BMX16" s="723"/>
      <c r="BMY16" s="723"/>
      <c r="BMZ16" s="723"/>
      <c r="BNA16" s="723"/>
      <c r="BNB16" s="723"/>
      <c r="BNC16" s="723"/>
      <c r="BND16" s="723"/>
      <c r="BNE16" s="723"/>
      <c r="BNF16" s="723"/>
      <c r="BNG16" s="723"/>
      <c r="BNH16" s="723"/>
      <c r="BNI16" s="723"/>
      <c r="BNJ16" s="723"/>
      <c r="BNK16" s="723"/>
      <c r="BNL16" s="723"/>
      <c r="BNM16" s="723"/>
      <c r="BNN16" s="723"/>
      <c r="BNO16" s="723"/>
      <c r="BNP16" s="723"/>
      <c r="BNQ16" s="723"/>
      <c r="BNR16" s="723"/>
      <c r="BNS16" s="723"/>
      <c r="BNT16" s="723"/>
      <c r="BNU16" s="723"/>
      <c r="BNV16" s="723"/>
      <c r="BNW16" s="723"/>
      <c r="BNX16" s="723"/>
      <c r="BNY16" s="723"/>
      <c r="BNZ16" s="723"/>
      <c r="BOA16" s="723"/>
      <c r="BOB16" s="723"/>
      <c r="BOC16" s="723"/>
      <c r="BOD16" s="723"/>
      <c r="BOE16" s="723"/>
      <c r="BOF16" s="723"/>
      <c r="BOG16" s="723"/>
      <c r="BOH16" s="723"/>
      <c r="BOI16" s="723"/>
      <c r="BOJ16" s="723"/>
      <c r="BOK16" s="723"/>
      <c r="BOL16" s="723"/>
      <c r="BOM16" s="723"/>
      <c r="BON16" s="723"/>
      <c r="BOO16" s="723"/>
      <c r="BOP16" s="723"/>
      <c r="BOQ16" s="723"/>
      <c r="BOR16" s="723"/>
      <c r="BOS16" s="723"/>
      <c r="BOT16" s="723"/>
      <c r="BOU16" s="723"/>
      <c r="BOV16" s="723"/>
      <c r="BOW16" s="723"/>
      <c r="BOX16" s="723"/>
      <c r="BOY16" s="723"/>
      <c r="BOZ16" s="723"/>
      <c r="BPA16" s="723"/>
      <c r="BPB16" s="723"/>
      <c r="BPC16" s="723"/>
      <c r="BPD16" s="723"/>
      <c r="BPE16" s="723"/>
      <c r="BPF16" s="723"/>
      <c r="BPG16" s="723"/>
      <c r="BPH16" s="723"/>
      <c r="BPI16" s="723"/>
      <c r="BPJ16" s="723"/>
      <c r="BPK16" s="723"/>
      <c r="BPL16" s="723"/>
      <c r="BPM16" s="723"/>
      <c r="BPN16" s="723"/>
      <c r="BPO16" s="723"/>
      <c r="BPP16" s="723"/>
      <c r="BPQ16" s="723"/>
      <c r="BPR16" s="723"/>
      <c r="BPS16" s="723"/>
      <c r="BPT16" s="723"/>
      <c r="BPU16" s="723"/>
      <c r="BPV16" s="723"/>
      <c r="BPW16" s="723"/>
      <c r="BPX16" s="723"/>
      <c r="BPY16" s="723"/>
      <c r="BPZ16" s="723"/>
      <c r="BQA16" s="723"/>
      <c r="BQB16" s="723"/>
      <c r="BQC16" s="723"/>
      <c r="BQD16" s="723"/>
      <c r="BQE16" s="723"/>
      <c r="BQF16" s="723"/>
      <c r="BQG16" s="723"/>
      <c r="BQH16" s="723"/>
      <c r="BQI16" s="723"/>
      <c r="BQJ16" s="723"/>
      <c r="BQK16" s="723"/>
      <c r="BQL16" s="723"/>
      <c r="BQM16" s="723"/>
      <c r="BQN16" s="723"/>
      <c r="BQO16" s="723"/>
      <c r="BQP16" s="723"/>
      <c r="BQQ16" s="723"/>
      <c r="BQR16" s="723"/>
      <c r="BQS16" s="723"/>
      <c r="BQT16" s="723"/>
      <c r="BQU16" s="723"/>
      <c r="BQV16" s="723"/>
      <c r="BQW16" s="723"/>
      <c r="BQX16" s="723"/>
      <c r="BQY16" s="723"/>
      <c r="BQZ16" s="723"/>
      <c r="BRA16" s="723"/>
      <c r="BRB16" s="723"/>
      <c r="BRC16" s="723"/>
      <c r="BRD16" s="723"/>
      <c r="BRE16" s="723"/>
      <c r="BRF16" s="723"/>
      <c r="BRG16" s="723"/>
      <c r="BRH16" s="723"/>
      <c r="BRI16" s="723"/>
      <c r="BRJ16" s="723"/>
      <c r="BRK16" s="723"/>
      <c r="BRL16" s="723"/>
      <c r="BRM16" s="723"/>
      <c r="BRN16" s="723"/>
      <c r="BRO16" s="723"/>
      <c r="BRP16" s="723"/>
      <c r="BRQ16" s="723"/>
      <c r="BRR16" s="723"/>
      <c r="BRS16" s="723"/>
      <c r="BRT16" s="723"/>
      <c r="BRU16" s="723"/>
      <c r="BRV16" s="723"/>
      <c r="BRW16" s="723"/>
      <c r="BRX16" s="723"/>
      <c r="BRY16" s="723"/>
      <c r="BRZ16" s="723"/>
      <c r="BSA16" s="723"/>
      <c r="BSB16" s="723"/>
      <c r="BSC16" s="723"/>
      <c r="BSD16" s="723"/>
      <c r="BSE16" s="723"/>
      <c r="BSF16" s="723"/>
      <c r="BSG16" s="723"/>
      <c r="BSH16" s="723"/>
      <c r="BSI16" s="723"/>
      <c r="BSJ16" s="723"/>
      <c r="BSK16" s="723"/>
      <c r="BSL16" s="723"/>
      <c r="BSM16" s="723"/>
      <c r="BSN16" s="723"/>
      <c r="BSO16" s="723"/>
      <c r="BSP16" s="723"/>
      <c r="BSQ16" s="723"/>
      <c r="BSR16" s="723"/>
      <c r="BSS16" s="723"/>
      <c r="BST16" s="723"/>
      <c r="BSU16" s="723"/>
      <c r="BSV16" s="723"/>
      <c r="BSW16" s="723"/>
      <c r="BSX16" s="723"/>
      <c r="BSY16" s="723"/>
      <c r="BSZ16" s="723"/>
      <c r="BTA16" s="723"/>
      <c r="BTB16" s="723"/>
      <c r="BTC16" s="723"/>
      <c r="BTD16" s="723"/>
      <c r="BTE16" s="723"/>
      <c r="BTF16" s="723"/>
      <c r="BTG16" s="723"/>
      <c r="BTH16" s="723"/>
      <c r="BTI16" s="723"/>
      <c r="BTJ16" s="723"/>
      <c r="BTK16" s="723"/>
      <c r="BTL16" s="723"/>
      <c r="BTM16" s="723"/>
      <c r="BTN16" s="723"/>
      <c r="BTO16" s="723"/>
      <c r="BTP16" s="723"/>
      <c r="BTQ16" s="723"/>
      <c r="BTR16" s="723"/>
      <c r="BTS16" s="723"/>
      <c r="BTT16" s="723"/>
      <c r="BTU16" s="723"/>
      <c r="BTV16" s="723"/>
      <c r="BTW16" s="723"/>
      <c r="BTX16" s="723"/>
      <c r="BTY16" s="723"/>
      <c r="BTZ16" s="723"/>
      <c r="BUA16" s="723"/>
      <c r="BUB16" s="723"/>
      <c r="BUC16" s="723"/>
      <c r="BUD16" s="723"/>
      <c r="BUE16" s="723"/>
      <c r="BUF16" s="723"/>
      <c r="BUG16" s="723"/>
      <c r="BUH16" s="723"/>
      <c r="BUI16" s="723"/>
      <c r="BUJ16" s="723"/>
      <c r="BUK16" s="723"/>
      <c r="BUL16" s="723"/>
      <c r="BUM16" s="723"/>
      <c r="BUN16" s="723"/>
      <c r="BUO16" s="723"/>
      <c r="BUP16" s="723"/>
      <c r="BUQ16" s="723"/>
      <c r="BUR16" s="723"/>
      <c r="BUS16" s="723"/>
      <c r="BUT16" s="723"/>
      <c r="BUU16" s="723"/>
      <c r="BUV16" s="723"/>
      <c r="BUW16" s="723"/>
      <c r="BUX16" s="723"/>
      <c r="BUY16" s="723"/>
      <c r="BUZ16" s="723"/>
      <c r="BVA16" s="723"/>
      <c r="BVB16" s="723"/>
      <c r="BVC16" s="723"/>
      <c r="BVD16" s="723"/>
      <c r="BVE16" s="723"/>
      <c r="BVF16" s="723"/>
      <c r="BVG16" s="723"/>
      <c r="BVH16" s="723"/>
      <c r="BVI16" s="723"/>
      <c r="BVJ16" s="723"/>
      <c r="BVK16" s="723"/>
      <c r="BVL16" s="723"/>
      <c r="BVM16" s="723"/>
      <c r="BVN16" s="723"/>
      <c r="BVO16" s="723"/>
      <c r="BVP16" s="723"/>
      <c r="BVQ16" s="723"/>
      <c r="BVR16" s="723"/>
      <c r="BVS16" s="723"/>
      <c r="BVT16" s="723"/>
      <c r="BVU16" s="723"/>
      <c r="BVV16" s="723"/>
      <c r="BVW16" s="723"/>
      <c r="BVX16" s="723"/>
      <c r="BVY16" s="723"/>
      <c r="BVZ16" s="723"/>
      <c r="BWA16" s="723"/>
      <c r="BWB16" s="723"/>
      <c r="BWC16" s="723"/>
      <c r="BWD16" s="723"/>
      <c r="BWE16" s="723"/>
      <c r="BWF16" s="723"/>
      <c r="BWG16" s="723"/>
      <c r="BWH16" s="723"/>
      <c r="BWI16" s="723"/>
      <c r="BWJ16" s="723"/>
      <c r="BWK16" s="723"/>
      <c r="BWL16" s="723"/>
      <c r="BWM16" s="723"/>
      <c r="BWN16" s="723"/>
      <c r="BWO16" s="723"/>
      <c r="BWP16" s="723"/>
      <c r="BWQ16" s="723"/>
      <c r="BWR16" s="723"/>
      <c r="BWS16" s="723"/>
      <c r="BWT16" s="723"/>
      <c r="BWU16" s="723"/>
      <c r="BWV16" s="723"/>
      <c r="BWW16" s="723"/>
      <c r="BWX16" s="723"/>
      <c r="BWY16" s="723"/>
      <c r="BWZ16" s="723"/>
      <c r="BXA16" s="723"/>
      <c r="BXB16" s="723"/>
      <c r="BXC16" s="723"/>
      <c r="BXD16" s="723"/>
      <c r="BXE16" s="723"/>
      <c r="BXF16" s="723"/>
      <c r="BXG16" s="723"/>
      <c r="BXH16" s="723"/>
      <c r="BXI16" s="723"/>
      <c r="BXJ16" s="723"/>
      <c r="BXK16" s="723"/>
      <c r="BXL16" s="723"/>
      <c r="BXM16" s="723"/>
      <c r="BXN16" s="723"/>
      <c r="BXO16" s="723"/>
      <c r="BXP16" s="723"/>
      <c r="BXQ16" s="723"/>
      <c r="BXR16" s="723"/>
      <c r="BXS16" s="723"/>
      <c r="BXT16" s="723"/>
      <c r="BXU16" s="723"/>
      <c r="BXV16" s="723"/>
      <c r="BXW16" s="723"/>
      <c r="BXX16" s="723"/>
      <c r="BXY16" s="723"/>
      <c r="BXZ16" s="723"/>
      <c r="BYA16" s="723"/>
      <c r="BYB16" s="723"/>
      <c r="BYC16" s="723"/>
      <c r="BYD16" s="723"/>
      <c r="BYE16" s="723"/>
      <c r="BYF16" s="723"/>
      <c r="BYG16" s="723"/>
      <c r="BYH16" s="723"/>
      <c r="BYI16" s="723"/>
      <c r="BYJ16" s="723"/>
      <c r="BYK16" s="723"/>
      <c r="BYL16" s="723"/>
      <c r="BYM16" s="723"/>
      <c r="BYN16" s="723"/>
      <c r="BYO16" s="723"/>
      <c r="BYP16" s="723"/>
      <c r="BYQ16" s="723"/>
      <c r="BYR16" s="723"/>
      <c r="BYS16" s="723"/>
      <c r="BYT16" s="723"/>
      <c r="BYU16" s="723"/>
      <c r="BYV16" s="723"/>
      <c r="BYW16" s="723"/>
      <c r="BYX16" s="723"/>
      <c r="BYY16" s="723"/>
      <c r="BYZ16" s="723"/>
      <c r="BZA16" s="723"/>
      <c r="BZB16" s="723"/>
      <c r="BZC16" s="723"/>
      <c r="BZD16" s="723"/>
      <c r="BZE16" s="723"/>
      <c r="BZF16" s="723"/>
      <c r="BZG16" s="723"/>
      <c r="BZH16" s="723"/>
      <c r="BZI16" s="723"/>
      <c r="BZJ16" s="723"/>
      <c r="BZK16" s="723"/>
      <c r="BZL16" s="723"/>
      <c r="BZM16" s="723"/>
      <c r="BZN16" s="723"/>
      <c r="BZO16" s="723"/>
      <c r="BZP16" s="723"/>
      <c r="BZQ16" s="723"/>
      <c r="BZR16" s="723"/>
      <c r="BZS16" s="723"/>
      <c r="BZT16" s="723"/>
      <c r="BZU16" s="723"/>
      <c r="BZV16" s="723"/>
      <c r="BZW16" s="723"/>
      <c r="BZX16" s="723"/>
      <c r="BZY16" s="723"/>
      <c r="BZZ16" s="723"/>
      <c r="CAA16" s="723"/>
      <c r="CAB16" s="723"/>
      <c r="CAC16" s="723"/>
      <c r="CAD16" s="723"/>
      <c r="CAE16" s="723"/>
      <c r="CAF16" s="723"/>
      <c r="CAG16" s="723"/>
      <c r="CAH16" s="723"/>
      <c r="CAI16" s="723"/>
      <c r="CAJ16" s="723"/>
      <c r="CAK16" s="723"/>
      <c r="CAL16" s="723"/>
      <c r="CAM16" s="723"/>
      <c r="CAN16" s="723"/>
      <c r="CAO16" s="723"/>
      <c r="CAP16" s="723"/>
      <c r="CAQ16" s="723"/>
      <c r="CAR16" s="723"/>
      <c r="CAS16" s="723"/>
      <c r="CAT16" s="723"/>
      <c r="CAU16" s="723"/>
      <c r="CAV16" s="723"/>
      <c r="CAW16" s="723"/>
      <c r="CAX16" s="723"/>
      <c r="CAY16" s="723"/>
      <c r="CAZ16" s="723"/>
      <c r="CBA16" s="723"/>
      <c r="CBB16" s="723"/>
      <c r="CBC16" s="723"/>
      <c r="CBD16" s="723"/>
      <c r="CBE16" s="723"/>
      <c r="CBF16" s="723"/>
      <c r="CBG16" s="723"/>
      <c r="CBH16" s="723"/>
      <c r="CBI16" s="723"/>
      <c r="CBJ16" s="723"/>
      <c r="CBK16" s="723"/>
      <c r="CBL16" s="723"/>
      <c r="CBM16" s="723"/>
      <c r="CBN16" s="723"/>
      <c r="CBO16" s="723"/>
      <c r="CBP16" s="723"/>
      <c r="CBQ16" s="723"/>
      <c r="CBR16" s="723"/>
      <c r="CBS16" s="723"/>
      <c r="CBT16" s="723"/>
      <c r="CBU16" s="723"/>
      <c r="CBV16" s="723"/>
      <c r="CBW16" s="723"/>
      <c r="CBX16" s="723"/>
      <c r="CBY16" s="723"/>
      <c r="CBZ16" s="723"/>
      <c r="CCA16" s="723"/>
      <c r="CCB16" s="723"/>
      <c r="CCC16" s="723"/>
      <c r="CCD16" s="723"/>
      <c r="CCE16" s="723"/>
      <c r="CCF16" s="723"/>
      <c r="CCG16" s="723"/>
      <c r="CCH16" s="723"/>
      <c r="CCI16" s="723"/>
      <c r="CCJ16" s="723"/>
      <c r="CCK16" s="723"/>
      <c r="CCL16" s="723"/>
      <c r="CCM16" s="723"/>
      <c r="CCN16" s="723"/>
      <c r="CCO16" s="723"/>
      <c r="CCP16" s="723"/>
      <c r="CCQ16" s="723"/>
      <c r="CCR16" s="723"/>
      <c r="CCS16" s="723"/>
      <c r="CCT16" s="723"/>
      <c r="CCU16" s="723"/>
      <c r="CCV16" s="723"/>
      <c r="CCW16" s="723"/>
      <c r="CCX16" s="723"/>
      <c r="CCY16" s="723"/>
      <c r="CCZ16" s="723"/>
      <c r="CDA16" s="723"/>
      <c r="CDB16" s="723"/>
      <c r="CDC16" s="723"/>
      <c r="CDD16" s="723"/>
      <c r="CDE16" s="723"/>
      <c r="CDF16" s="723"/>
      <c r="CDG16" s="723"/>
      <c r="CDH16" s="723"/>
      <c r="CDI16" s="723"/>
      <c r="CDJ16" s="723"/>
      <c r="CDK16" s="723"/>
      <c r="CDL16" s="723"/>
      <c r="CDM16" s="723"/>
      <c r="CDN16" s="723"/>
      <c r="CDO16" s="723"/>
      <c r="CDP16" s="723"/>
      <c r="CDQ16" s="723"/>
      <c r="CDR16" s="723"/>
      <c r="CDS16" s="723"/>
      <c r="CDT16" s="723"/>
      <c r="CDU16" s="723"/>
      <c r="CDV16" s="723"/>
      <c r="CDW16" s="723"/>
      <c r="CDX16" s="723"/>
      <c r="CDY16" s="723"/>
      <c r="CDZ16" s="723"/>
      <c r="CEA16" s="723"/>
      <c r="CEB16" s="723"/>
      <c r="CEC16" s="723"/>
      <c r="CED16" s="723"/>
      <c r="CEE16" s="723"/>
      <c r="CEF16" s="723"/>
      <c r="CEG16" s="723"/>
      <c r="CEH16" s="723"/>
      <c r="CEI16" s="723"/>
      <c r="CEJ16" s="723"/>
      <c r="CEK16" s="723"/>
      <c r="CEL16" s="723"/>
      <c r="CEM16" s="723"/>
      <c r="CEN16" s="723"/>
      <c r="CEO16" s="723"/>
      <c r="CEP16" s="723"/>
      <c r="CEQ16" s="723"/>
      <c r="CER16" s="723"/>
      <c r="CES16" s="723"/>
      <c r="CET16" s="723"/>
      <c r="CEU16" s="723"/>
      <c r="CEV16" s="723"/>
      <c r="CEW16" s="723"/>
      <c r="CEX16" s="723"/>
      <c r="CEY16" s="723"/>
      <c r="CEZ16" s="723"/>
      <c r="CFA16" s="723"/>
      <c r="CFB16" s="723"/>
      <c r="CFC16" s="723"/>
      <c r="CFD16" s="723"/>
      <c r="CFE16" s="723"/>
      <c r="CFF16" s="723"/>
      <c r="CFG16" s="723"/>
      <c r="CFH16" s="723"/>
      <c r="CFI16" s="723"/>
      <c r="CFJ16" s="723"/>
      <c r="CFK16" s="723"/>
      <c r="CFL16" s="723"/>
      <c r="CFM16" s="723"/>
      <c r="CFN16" s="723"/>
      <c r="CFO16" s="723"/>
      <c r="CFP16" s="723"/>
      <c r="CFQ16" s="723"/>
      <c r="CFR16" s="723"/>
      <c r="CFS16" s="723"/>
      <c r="CFT16" s="723"/>
      <c r="CFU16" s="723"/>
      <c r="CFV16" s="723"/>
      <c r="CFW16" s="723"/>
      <c r="CFX16" s="723"/>
      <c r="CFY16" s="723"/>
      <c r="CFZ16" s="723"/>
      <c r="CGA16" s="723"/>
      <c r="CGB16" s="723"/>
      <c r="CGC16" s="723"/>
      <c r="CGD16" s="723"/>
      <c r="CGE16" s="723"/>
      <c r="CGF16" s="723"/>
      <c r="CGG16" s="723"/>
      <c r="CGH16" s="723"/>
      <c r="CGI16" s="723"/>
      <c r="CGJ16" s="723"/>
      <c r="CGK16" s="723"/>
      <c r="CGL16" s="723"/>
      <c r="CGM16" s="723"/>
      <c r="CGN16" s="723"/>
      <c r="CGO16" s="723"/>
      <c r="CGP16" s="723"/>
      <c r="CGQ16" s="723"/>
      <c r="CGR16" s="723"/>
      <c r="CGS16" s="723"/>
      <c r="CGT16" s="723"/>
      <c r="CGU16" s="723"/>
      <c r="CGV16" s="723"/>
      <c r="CGW16" s="723"/>
      <c r="CGX16" s="723"/>
      <c r="CGY16" s="723"/>
      <c r="CGZ16" s="723"/>
      <c r="CHA16" s="723"/>
      <c r="CHB16" s="723"/>
      <c r="CHC16" s="723"/>
      <c r="CHD16" s="723"/>
      <c r="CHE16" s="723"/>
      <c r="CHF16" s="723"/>
      <c r="CHG16" s="723"/>
      <c r="CHH16" s="723"/>
      <c r="CHI16" s="723"/>
      <c r="CHJ16" s="723"/>
      <c r="CHK16" s="723"/>
      <c r="CHL16" s="723"/>
      <c r="CHM16" s="723"/>
      <c r="CHN16" s="723"/>
      <c r="CHO16" s="723"/>
      <c r="CHP16" s="723"/>
      <c r="CHQ16" s="723"/>
      <c r="CHR16" s="723"/>
      <c r="CHS16" s="723"/>
      <c r="CHT16" s="723"/>
      <c r="CHU16" s="723"/>
      <c r="CHV16" s="723"/>
      <c r="CHW16" s="723"/>
      <c r="CHX16" s="723"/>
      <c r="CHY16" s="723"/>
      <c r="CHZ16" s="723"/>
      <c r="CIA16" s="723"/>
      <c r="CIB16" s="723"/>
      <c r="CIC16" s="723"/>
      <c r="CID16" s="723"/>
      <c r="CIE16" s="723"/>
      <c r="CIF16" s="723"/>
      <c r="CIG16" s="723"/>
      <c r="CIH16" s="723"/>
      <c r="CII16" s="723"/>
      <c r="CIJ16" s="723"/>
      <c r="CIK16" s="723"/>
      <c r="CIL16" s="723"/>
      <c r="CIM16" s="723"/>
      <c r="CIN16" s="723"/>
      <c r="CIO16" s="723"/>
      <c r="CIP16" s="723"/>
      <c r="CIQ16" s="723"/>
      <c r="CIR16" s="723"/>
      <c r="CIS16" s="723"/>
      <c r="CIT16" s="723"/>
      <c r="CIU16" s="723"/>
      <c r="CIV16" s="723"/>
      <c r="CIW16" s="723"/>
      <c r="CIX16" s="723"/>
      <c r="CIY16" s="723"/>
      <c r="CIZ16" s="723"/>
      <c r="CJA16" s="723"/>
      <c r="CJB16" s="723"/>
      <c r="CJC16" s="723"/>
      <c r="CJD16" s="723"/>
      <c r="CJE16" s="723"/>
      <c r="CJF16" s="723"/>
      <c r="CJG16" s="723"/>
      <c r="CJH16" s="723"/>
      <c r="CJI16" s="723"/>
      <c r="CJJ16" s="723"/>
      <c r="CJK16" s="723"/>
      <c r="CJL16" s="723"/>
      <c r="CJM16" s="723"/>
      <c r="CJN16" s="723"/>
      <c r="CJO16" s="723"/>
      <c r="CJP16" s="723"/>
      <c r="CJQ16" s="723"/>
      <c r="CJR16" s="723"/>
      <c r="CJS16" s="723"/>
      <c r="CJT16" s="723"/>
      <c r="CJU16" s="723"/>
      <c r="CJV16" s="723"/>
      <c r="CJW16" s="723"/>
      <c r="CJX16" s="723"/>
      <c r="CJY16" s="723"/>
      <c r="CJZ16" s="723"/>
      <c r="CKA16" s="723"/>
      <c r="CKB16" s="723"/>
      <c r="CKC16" s="723"/>
      <c r="CKD16" s="723"/>
      <c r="CKE16" s="723"/>
      <c r="CKF16" s="723"/>
      <c r="CKG16" s="723"/>
      <c r="CKH16" s="723"/>
      <c r="CKI16" s="723"/>
      <c r="CKJ16" s="723"/>
      <c r="CKK16" s="723"/>
      <c r="CKL16" s="723"/>
      <c r="CKM16" s="723"/>
      <c r="CKN16" s="723"/>
      <c r="CKO16" s="723"/>
      <c r="CKP16" s="723"/>
      <c r="CKQ16" s="723"/>
      <c r="CKR16" s="723"/>
      <c r="CKS16" s="723"/>
      <c r="CKT16" s="723"/>
      <c r="CKU16" s="723"/>
      <c r="CKV16" s="723"/>
      <c r="CKW16" s="723"/>
      <c r="CKX16" s="723"/>
      <c r="CKY16" s="723"/>
      <c r="CKZ16" s="723"/>
      <c r="CLA16" s="723"/>
      <c r="CLB16" s="723"/>
      <c r="CLC16" s="723"/>
      <c r="CLD16" s="723"/>
      <c r="CLE16" s="723"/>
      <c r="CLF16" s="723"/>
      <c r="CLG16" s="723"/>
      <c r="CLH16" s="723"/>
      <c r="CLI16" s="723"/>
      <c r="CLJ16" s="723"/>
      <c r="CLK16" s="723"/>
      <c r="CLL16" s="723"/>
      <c r="CLM16" s="723"/>
      <c r="CLN16" s="723"/>
      <c r="CLO16" s="723"/>
      <c r="CLP16" s="723"/>
      <c r="CLQ16" s="723"/>
      <c r="CLR16" s="723"/>
      <c r="CLS16" s="723"/>
      <c r="CLT16" s="723"/>
      <c r="CLU16" s="723"/>
      <c r="CLV16" s="723"/>
      <c r="CLW16" s="723"/>
      <c r="CLX16" s="723"/>
      <c r="CLY16" s="723"/>
      <c r="CLZ16" s="723"/>
      <c r="CMA16" s="723"/>
      <c r="CMB16" s="723"/>
      <c r="CMC16" s="723"/>
      <c r="CMD16" s="723"/>
      <c r="CME16" s="723"/>
      <c r="CMF16" s="723"/>
      <c r="CMG16" s="723"/>
      <c r="CMH16" s="723"/>
      <c r="CMI16" s="723"/>
      <c r="CMJ16" s="723"/>
      <c r="CMK16" s="723"/>
      <c r="CML16" s="723"/>
      <c r="CMM16" s="723"/>
      <c r="CMN16" s="723"/>
      <c r="CMO16" s="723"/>
      <c r="CMP16" s="723"/>
      <c r="CMQ16" s="723"/>
      <c r="CMR16" s="723"/>
      <c r="CMS16" s="723"/>
      <c r="CMT16" s="723"/>
      <c r="CMU16" s="723"/>
      <c r="CMV16" s="723"/>
      <c r="CMW16" s="723"/>
      <c r="CMX16" s="723"/>
      <c r="CMY16" s="723"/>
      <c r="CMZ16" s="723"/>
      <c r="CNA16" s="723"/>
      <c r="CNB16" s="723"/>
      <c r="CNC16" s="723"/>
      <c r="CND16" s="723"/>
      <c r="CNE16" s="723"/>
      <c r="CNF16" s="723"/>
      <c r="CNG16" s="723"/>
      <c r="CNH16" s="723"/>
      <c r="CNI16" s="723"/>
      <c r="CNJ16" s="723"/>
      <c r="CNK16" s="723"/>
      <c r="CNL16" s="723"/>
      <c r="CNM16" s="723"/>
      <c r="CNN16" s="723"/>
      <c r="CNO16" s="723"/>
      <c r="CNP16" s="723"/>
      <c r="CNQ16" s="723"/>
      <c r="CNR16" s="723"/>
      <c r="CNS16" s="723"/>
      <c r="CNT16" s="723"/>
      <c r="CNU16" s="723"/>
      <c r="CNV16" s="723"/>
      <c r="CNW16" s="723"/>
      <c r="CNX16" s="723"/>
      <c r="CNY16" s="723"/>
      <c r="CNZ16" s="723"/>
      <c r="COA16" s="723"/>
      <c r="COB16" s="723"/>
      <c r="COC16" s="723"/>
      <c r="COD16" s="723"/>
      <c r="COE16" s="723"/>
      <c r="COF16" s="723"/>
      <c r="COG16" s="723"/>
      <c r="COH16" s="723"/>
      <c r="COI16" s="723"/>
      <c r="COJ16" s="723"/>
      <c r="COK16" s="723"/>
      <c r="COL16" s="723"/>
      <c r="COM16" s="723"/>
      <c r="CON16" s="723"/>
      <c r="COO16" s="723"/>
      <c r="COP16" s="723"/>
      <c r="COQ16" s="723"/>
      <c r="COR16" s="723"/>
      <c r="COS16" s="723"/>
      <c r="COT16" s="723"/>
      <c r="COU16" s="723"/>
      <c r="COV16" s="723"/>
      <c r="COW16" s="723"/>
      <c r="COX16" s="723"/>
      <c r="COY16" s="723"/>
      <c r="COZ16" s="723"/>
      <c r="CPA16" s="723"/>
      <c r="CPB16" s="723"/>
      <c r="CPC16" s="723"/>
      <c r="CPD16" s="723"/>
      <c r="CPE16" s="723"/>
      <c r="CPF16" s="723"/>
      <c r="CPG16" s="723"/>
      <c r="CPH16" s="723"/>
      <c r="CPI16" s="723"/>
      <c r="CPJ16" s="723"/>
      <c r="CPK16" s="723"/>
      <c r="CPL16" s="723"/>
      <c r="CPM16" s="723"/>
      <c r="CPN16" s="723"/>
      <c r="CPO16" s="723"/>
      <c r="CPP16" s="723"/>
      <c r="CPQ16" s="723"/>
      <c r="CPR16" s="723"/>
      <c r="CPS16" s="723"/>
      <c r="CPT16" s="723"/>
      <c r="CPU16" s="723"/>
      <c r="CPV16" s="723"/>
      <c r="CPW16" s="723"/>
      <c r="CPX16" s="723"/>
      <c r="CPY16" s="723"/>
      <c r="CPZ16" s="723"/>
      <c r="CQA16" s="723"/>
      <c r="CQB16" s="723"/>
      <c r="CQC16" s="723"/>
      <c r="CQD16" s="723"/>
      <c r="CQE16" s="723"/>
      <c r="CQF16" s="723"/>
      <c r="CQG16" s="723"/>
      <c r="CQH16" s="723"/>
      <c r="CQI16" s="723"/>
      <c r="CQJ16" s="723"/>
      <c r="CQK16" s="723"/>
      <c r="CQL16" s="723"/>
      <c r="CQM16" s="723"/>
      <c r="CQN16" s="723"/>
      <c r="CQO16" s="723"/>
      <c r="CQP16" s="723"/>
      <c r="CQQ16" s="723"/>
      <c r="CQR16" s="723"/>
      <c r="CQS16" s="723"/>
      <c r="CQT16" s="723"/>
      <c r="CQU16" s="723"/>
      <c r="CQV16" s="723"/>
      <c r="CQW16" s="723"/>
      <c r="CQX16" s="723"/>
      <c r="CQY16" s="723"/>
      <c r="CQZ16" s="723"/>
      <c r="CRA16" s="723"/>
      <c r="CRB16" s="723"/>
      <c r="CRC16" s="723"/>
      <c r="CRD16" s="723"/>
      <c r="CRE16" s="723"/>
      <c r="CRF16" s="723"/>
      <c r="CRG16" s="723"/>
      <c r="CRH16" s="723"/>
      <c r="CRI16" s="723"/>
      <c r="CRJ16" s="723"/>
      <c r="CRK16" s="723"/>
      <c r="CRL16" s="723"/>
      <c r="CRM16" s="723"/>
      <c r="CRN16" s="723"/>
      <c r="CRO16" s="723"/>
      <c r="CRP16" s="723"/>
      <c r="CRQ16" s="723"/>
      <c r="CRR16" s="723"/>
      <c r="CRS16" s="723"/>
      <c r="CRT16" s="723"/>
      <c r="CRU16" s="723"/>
      <c r="CRV16" s="723"/>
      <c r="CRW16" s="723"/>
      <c r="CRX16" s="723"/>
      <c r="CRY16" s="723"/>
      <c r="CRZ16" s="723"/>
      <c r="CSA16" s="723"/>
      <c r="CSB16" s="723"/>
      <c r="CSC16" s="723"/>
      <c r="CSD16" s="723"/>
      <c r="CSE16" s="723"/>
      <c r="CSF16" s="723"/>
      <c r="CSG16" s="723"/>
      <c r="CSH16" s="723"/>
      <c r="CSI16" s="723"/>
      <c r="CSJ16" s="723"/>
      <c r="CSK16" s="723"/>
      <c r="CSL16" s="723"/>
      <c r="CSM16" s="723"/>
      <c r="CSN16" s="723"/>
      <c r="CSO16" s="723"/>
      <c r="CSP16" s="723"/>
      <c r="CSQ16" s="723"/>
      <c r="CSR16" s="723"/>
      <c r="CSS16" s="723"/>
      <c r="CST16" s="723"/>
      <c r="CSU16" s="723"/>
      <c r="CSV16" s="723"/>
      <c r="CSW16" s="723"/>
      <c r="CSX16" s="723"/>
      <c r="CSY16" s="723"/>
      <c r="CSZ16" s="723"/>
      <c r="CTA16" s="723"/>
      <c r="CTB16" s="723"/>
      <c r="CTC16" s="723"/>
      <c r="CTD16" s="723"/>
      <c r="CTE16" s="723"/>
      <c r="CTF16" s="723"/>
      <c r="CTG16" s="723"/>
      <c r="CTH16" s="723"/>
      <c r="CTI16" s="723"/>
      <c r="CTJ16" s="723"/>
      <c r="CTK16" s="723"/>
      <c r="CTL16" s="723"/>
      <c r="CTM16" s="723"/>
      <c r="CTN16" s="723"/>
      <c r="CTO16" s="723"/>
      <c r="CTP16" s="723"/>
      <c r="CTQ16" s="723"/>
      <c r="CTR16" s="723"/>
      <c r="CTS16" s="723"/>
      <c r="CTT16" s="723"/>
      <c r="CTU16" s="723"/>
      <c r="CTV16" s="723"/>
      <c r="CTW16" s="723"/>
      <c r="CTX16" s="723"/>
      <c r="CTY16" s="723"/>
      <c r="CTZ16" s="723"/>
      <c r="CUA16" s="723"/>
      <c r="CUB16" s="723"/>
      <c r="CUC16" s="723"/>
      <c r="CUD16" s="723"/>
      <c r="CUE16" s="723"/>
      <c r="CUF16" s="723"/>
      <c r="CUG16" s="723"/>
      <c r="CUH16" s="723"/>
      <c r="CUI16" s="723"/>
      <c r="CUJ16" s="723"/>
      <c r="CUK16" s="723"/>
      <c r="CUL16" s="723"/>
      <c r="CUM16" s="723"/>
      <c r="CUN16" s="723"/>
      <c r="CUO16" s="723"/>
      <c r="CUP16" s="723"/>
      <c r="CUQ16" s="723"/>
      <c r="CUR16" s="723"/>
      <c r="CUS16" s="723"/>
      <c r="CUT16" s="723"/>
      <c r="CUU16" s="723"/>
      <c r="CUV16" s="723"/>
      <c r="CUW16" s="723"/>
      <c r="CUX16" s="723"/>
      <c r="CUY16" s="723"/>
      <c r="CUZ16" s="723"/>
      <c r="CVA16" s="723"/>
      <c r="CVB16" s="723"/>
      <c r="CVC16" s="723"/>
      <c r="CVD16" s="723"/>
      <c r="CVE16" s="723"/>
      <c r="CVF16" s="723"/>
      <c r="CVG16" s="723"/>
      <c r="CVH16" s="723"/>
      <c r="CVI16" s="723"/>
      <c r="CVJ16" s="723"/>
      <c r="CVK16" s="723"/>
      <c r="CVL16" s="723"/>
      <c r="CVM16" s="723"/>
      <c r="CVN16" s="723"/>
      <c r="CVO16" s="723"/>
      <c r="CVP16" s="723"/>
      <c r="CVQ16" s="723"/>
      <c r="CVR16" s="723"/>
      <c r="CVS16" s="723"/>
      <c r="CVT16" s="723"/>
      <c r="CVU16" s="723"/>
      <c r="CVV16" s="723"/>
      <c r="CVW16" s="723"/>
      <c r="CVX16" s="723"/>
      <c r="CVY16" s="723"/>
      <c r="CVZ16" s="723"/>
      <c r="CWA16" s="723"/>
      <c r="CWB16" s="723"/>
      <c r="CWC16" s="723"/>
      <c r="CWD16" s="723"/>
      <c r="CWE16" s="723"/>
      <c r="CWF16" s="723"/>
      <c r="CWG16" s="723"/>
      <c r="CWH16" s="723"/>
      <c r="CWI16" s="723"/>
      <c r="CWJ16" s="723"/>
      <c r="CWK16" s="723"/>
      <c r="CWL16" s="723"/>
      <c r="CWM16" s="723"/>
      <c r="CWN16" s="723"/>
      <c r="CWO16" s="723"/>
      <c r="CWP16" s="723"/>
      <c r="CWQ16" s="723"/>
      <c r="CWR16" s="723"/>
      <c r="CWS16" s="723"/>
      <c r="CWT16" s="723"/>
      <c r="CWU16" s="723"/>
      <c r="CWV16" s="723"/>
      <c r="CWW16" s="723"/>
      <c r="CWX16" s="723"/>
      <c r="CWY16" s="723"/>
      <c r="CWZ16" s="723"/>
      <c r="CXA16" s="723"/>
      <c r="CXB16" s="723"/>
      <c r="CXC16" s="723"/>
      <c r="CXD16" s="723"/>
      <c r="CXE16" s="723"/>
      <c r="CXF16" s="723"/>
      <c r="CXG16" s="723"/>
      <c r="CXH16" s="723"/>
      <c r="CXI16" s="723"/>
      <c r="CXJ16" s="723"/>
      <c r="CXK16" s="723"/>
      <c r="CXL16" s="723"/>
      <c r="CXM16" s="723"/>
      <c r="CXN16" s="723"/>
      <c r="CXO16" s="723"/>
      <c r="CXP16" s="723"/>
      <c r="CXQ16" s="723"/>
      <c r="CXR16" s="723"/>
      <c r="CXS16" s="723"/>
      <c r="CXT16" s="723"/>
      <c r="CXU16" s="723"/>
      <c r="CXV16" s="723"/>
      <c r="CXW16" s="723"/>
      <c r="CXX16" s="723"/>
      <c r="CXY16" s="723"/>
      <c r="CXZ16" s="723"/>
      <c r="CYA16" s="723"/>
      <c r="CYB16" s="723"/>
      <c r="CYC16" s="723"/>
      <c r="CYD16" s="723"/>
      <c r="CYE16" s="723"/>
      <c r="CYF16" s="723"/>
      <c r="CYG16" s="723"/>
      <c r="CYH16" s="723"/>
      <c r="CYI16" s="723"/>
      <c r="CYJ16" s="723"/>
      <c r="CYK16" s="723"/>
      <c r="CYL16" s="723"/>
      <c r="CYM16" s="723"/>
      <c r="CYN16" s="723"/>
      <c r="CYO16" s="723"/>
      <c r="CYP16" s="723"/>
      <c r="CYQ16" s="723"/>
      <c r="CYR16" s="723"/>
      <c r="CYS16" s="723"/>
      <c r="CYT16" s="723"/>
      <c r="CYU16" s="723"/>
      <c r="CYV16" s="723"/>
      <c r="CYW16" s="723"/>
      <c r="CYX16" s="723"/>
      <c r="CYY16" s="723"/>
      <c r="CYZ16" s="723"/>
      <c r="CZA16" s="723"/>
      <c r="CZB16" s="723"/>
      <c r="CZC16" s="723"/>
      <c r="CZD16" s="723"/>
      <c r="CZE16" s="723"/>
      <c r="CZF16" s="723"/>
      <c r="CZG16" s="723"/>
      <c r="CZH16" s="723"/>
      <c r="CZI16" s="723"/>
      <c r="CZJ16" s="723"/>
      <c r="CZK16" s="723"/>
      <c r="CZL16" s="723"/>
      <c r="CZM16" s="723"/>
      <c r="CZN16" s="723"/>
      <c r="CZO16" s="723"/>
      <c r="CZP16" s="723"/>
      <c r="CZQ16" s="723"/>
      <c r="CZR16" s="723"/>
      <c r="CZS16" s="723"/>
      <c r="CZT16" s="723"/>
      <c r="CZU16" s="723"/>
      <c r="CZV16" s="723"/>
      <c r="CZW16" s="723"/>
      <c r="CZX16" s="723"/>
      <c r="CZY16" s="723"/>
      <c r="CZZ16" s="723"/>
      <c r="DAA16" s="723"/>
      <c r="DAB16" s="723"/>
      <c r="DAC16" s="723"/>
      <c r="DAD16" s="723"/>
      <c r="DAE16" s="723"/>
      <c r="DAF16" s="723"/>
      <c r="DAG16" s="723"/>
      <c r="DAH16" s="723"/>
      <c r="DAI16" s="723"/>
      <c r="DAJ16" s="723"/>
      <c r="DAK16" s="723"/>
      <c r="DAL16" s="723"/>
      <c r="DAM16" s="723"/>
      <c r="DAN16" s="723"/>
      <c r="DAO16" s="723"/>
      <c r="DAP16" s="723"/>
      <c r="DAQ16" s="723"/>
      <c r="DAR16" s="723"/>
      <c r="DAS16" s="723"/>
      <c r="DAT16" s="723"/>
      <c r="DAU16" s="723"/>
      <c r="DAV16" s="723"/>
      <c r="DAW16" s="723"/>
      <c r="DAX16" s="723"/>
      <c r="DAY16" s="723"/>
      <c r="DAZ16" s="723"/>
      <c r="DBA16" s="723"/>
      <c r="DBB16" s="723"/>
      <c r="DBC16" s="723"/>
      <c r="DBD16" s="723"/>
      <c r="DBE16" s="723"/>
      <c r="DBF16" s="723"/>
      <c r="DBG16" s="723"/>
      <c r="DBH16" s="723"/>
      <c r="DBI16" s="723"/>
      <c r="DBJ16" s="723"/>
      <c r="DBK16" s="723"/>
      <c r="DBL16" s="723"/>
      <c r="DBM16" s="723"/>
      <c r="DBN16" s="723"/>
      <c r="DBO16" s="723"/>
      <c r="DBP16" s="723"/>
      <c r="DBQ16" s="723"/>
      <c r="DBR16" s="723"/>
      <c r="DBS16" s="723"/>
      <c r="DBT16" s="723"/>
      <c r="DBU16" s="723"/>
      <c r="DBV16" s="723"/>
      <c r="DBW16" s="723"/>
      <c r="DBX16" s="723"/>
      <c r="DBY16" s="723"/>
      <c r="DBZ16" s="723"/>
      <c r="DCA16" s="723"/>
      <c r="DCB16" s="723"/>
      <c r="DCC16" s="723"/>
      <c r="DCD16" s="723"/>
      <c r="DCE16" s="723"/>
      <c r="DCF16" s="723"/>
      <c r="DCG16" s="723"/>
      <c r="DCH16" s="723"/>
      <c r="DCI16" s="723"/>
      <c r="DCJ16" s="723"/>
      <c r="DCK16" s="723"/>
      <c r="DCL16" s="723"/>
      <c r="DCM16" s="723"/>
      <c r="DCN16" s="723"/>
      <c r="DCO16" s="723"/>
      <c r="DCP16" s="723"/>
      <c r="DCQ16" s="723"/>
      <c r="DCR16" s="723"/>
      <c r="DCS16" s="723"/>
      <c r="DCT16" s="723"/>
      <c r="DCU16" s="723"/>
      <c r="DCV16" s="723"/>
      <c r="DCW16" s="723"/>
      <c r="DCX16" s="723"/>
      <c r="DCY16" s="723"/>
      <c r="DCZ16" s="723"/>
      <c r="DDA16" s="723"/>
      <c r="DDB16" s="723"/>
      <c r="DDC16" s="723"/>
      <c r="DDD16" s="723"/>
      <c r="DDE16" s="723"/>
      <c r="DDF16" s="723"/>
      <c r="DDG16" s="723"/>
      <c r="DDH16" s="723"/>
      <c r="DDI16" s="723"/>
      <c r="DDJ16" s="723"/>
      <c r="DDK16" s="723"/>
      <c r="DDL16" s="723"/>
      <c r="DDM16" s="723"/>
      <c r="DDN16" s="723"/>
      <c r="DDO16" s="723"/>
      <c r="DDP16" s="723"/>
      <c r="DDQ16" s="723"/>
      <c r="DDR16" s="723"/>
      <c r="DDS16" s="723"/>
      <c r="DDT16" s="723"/>
      <c r="DDU16" s="723"/>
      <c r="DDV16" s="723"/>
      <c r="DDW16" s="723"/>
      <c r="DDX16" s="723"/>
      <c r="DDY16" s="723"/>
      <c r="DDZ16" s="723"/>
      <c r="DEA16" s="723"/>
      <c r="DEB16" s="723"/>
      <c r="DEC16" s="723"/>
      <c r="DED16" s="723"/>
      <c r="DEE16" s="723"/>
      <c r="DEF16" s="723"/>
      <c r="DEG16" s="723"/>
      <c r="DEH16" s="723"/>
      <c r="DEI16" s="723"/>
      <c r="DEJ16" s="723"/>
      <c r="DEK16" s="723"/>
      <c r="DEL16" s="723"/>
      <c r="DEM16" s="723"/>
      <c r="DEN16" s="723"/>
      <c r="DEO16" s="723"/>
      <c r="DEP16" s="723"/>
      <c r="DEQ16" s="723"/>
      <c r="DER16" s="723"/>
      <c r="DES16" s="723"/>
      <c r="DET16" s="723"/>
      <c r="DEU16" s="723"/>
      <c r="DEV16" s="723"/>
      <c r="DEW16" s="723"/>
      <c r="DEX16" s="723"/>
      <c r="DEY16" s="723"/>
      <c r="DEZ16" s="723"/>
      <c r="DFA16" s="723"/>
      <c r="DFB16" s="723"/>
      <c r="DFC16" s="723"/>
      <c r="DFD16" s="723"/>
      <c r="DFE16" s="723"/>
      <c r="DFF16" s="723"/>
      <c r="DFG16" s="723"/>
      <c r="DFH16" s="723"/>
      <c r="DFI16" s="723"/>
      <c r="DFJ16" s="723"/>
      <c r="DFK16" s="723"/>
      <c r="DFL16" s="723"/>
      <c r="DFM16" s="723"/>
      <c r="DFN16" s="723"/>
      <c r="DFO16" s="723"/>
      <c r="DFP16" s="723"/>
      <c r="DFQ16" s="723"/>
      <c r="DFR16" s="723"/>
      <c r="DFS16" s="723"/>
      <c r="DFT16" s="723"/>
      <c r="DFU16" s="723"/>
      <c r="DFV16" s="723"/>
      <c r="DFW16" s="723"/>
      <c r="DFX16" s="723"/>
      <c r="DFY16" s="723"/>
      <c r="DFZ16" s="723"/>
      <c r="DGA16" s="723"/>
      <c r="DGB16" s="723"/>
      <c r="DGC16" s="723"/>
      <c r="DGD16" s="723"/>
      <c r="DGE16" s="723"/>
      <c r="DGF16" s="723"/>
      <c r="DGG16" s="723"/>
      <c r="DGH16" s="723"/>
      <c r="DGI16" s="723"/>
      <c r="DGJ16" s="723"/>
      <c r="DGK16" s="723"/>
      <c r="DGL16" s="723"/>
      <c r="DGM16" s="723"/>
      <c r="DGN16" s="723"/>
      <c r="DGO16" s="723"/>
      <c r="DGP16" s="723"/>
      <c r="DGQ16" s="723"/>
      <c r="DGR16" s="723"/>
      <c r="DGS16" s="723"/>
      <c r="DGT16" s="723"/>
      <c r="DGU16" s="723"/>
      <c r="DGV16" s="723"/>
      <c r="DGW16" s="723"/>
      <c r="DGX16" s="723"/>
      <c r="DGY16" s="723"/>
      <c r="DGZ16" s="723"/>
      <c r="DHA16" s="723"/>
      <c r="DHB16" s="723"/>
      <c r="DHC16" s="723"/>
      <c r="DHD16" s="723"/>
      <c r="DHE16" s="723"/>
      <c r="DHF16" s="723"/>
      <c r="DHG16" s="723"/>
      <c r="DHH16" s="723"/>
      <c r="DHI16" s="723"/>
      <c r="DHJ16" s="723"/>
      <c r="DHK16" s="723"/>
      <c r="DHL16" s="723"/>
      <c r="DHM16" s="723"/>
      <c r="DHN16" s="723"/>
      <c r="DHO16" s="723"/>
      <c r="DHP16" s="723"/>
      <c r="DHQ16" s="723"/>
      <c r="DHR16" s="723"/>
      <c r="DHS16" s="723"/>
      <c r="DHT16" s="723"/>
      <c r="DHU16" s="723"/>
      <c r="DHV16" s="723"/>
      <c r="DHW16" s="723"/>
      <c r="DHX16" s="723"/>
      <c r="DHY16" s="723"/>
      <c r="DHZ16" s="723"/>
      <c r="DIA16" s="723"/>
      <c r="DIB16" s="723"/>
      <c r="DIC16" s="723"/>
      <c r="DID16" s="723"/>
      <c r="DIE16" s="723"/>
      <c r="DIF16" s="723"/>
      <c r="DIG16" s="723"/>
      <c r="DIH16" s="723"/>
      <c r="DII16" s="723"/>
      <c r="DIJ16" s="723"/>
      <c r="DIK16" s="723"/>
      <c r="DIL16" s="723"/>
      <c r="DIM16" s="723"/>
      <c r="DIN16" s="723"/>
      <c r="DIO16" s="723"/>
      <c r="DIP16" s="723"/>
      <c r="DIQ16" s="723"/>
      <c r="DIR16" s="723"/>
      <c r="DIS16" s="723"/>
      <c r="DIT16" s="723"/>
      <c r="DIU16" s="723"/>
      <c r="DIV16" s="723"/>
      <c r="DIW16" s="723"/>
      <c r="DIX16" s="723"/>
      <c r="DIY16" s="723"/>
      <c r="DIZ16" s="723"/>
      <c r="DJA16" s="723"/>
      <c r="DJB16" s="723"/>
      <c r="DJC16" s="723"/>
      <c r="DJD16" s="723"/>
      <c r="DJE16" s="723"/>
      <c r="DJF16" s="723"/>
      <c r="DJG16" s="723"/>
      <c r="DJH16" s="723"/>
      <c r="DJI16" s="723"/>
      <c r="DJJ16" s="723"/>
      <c r="DJK16" s="723"/>
      <c r="DJL16" s="723"/>
      <c r="DJM16" s="723"/>
      <c r="DJN16" s="723"/>
      <c r="DJO16" s="723"/>
      <c r="DJP16" s="723"/>
      <c r="DJQ16" s="723"/>
      <c r="DJR16" s="723"/>
      <c r="DJS16" s="723"/>
      <c r="DJT16" s="723"/>
      <c r="DJU16" s="723"/>
      <c r="DJV16" s="723"/>
      <c r="DJW16" s="723"/>
      <c r="DJX16" s="723"/>
      <c r="DJY16" s="723"/>
      <c r="DJZ16" s="723"/>
      <c r="DKA16" s="723"/>
      <c r="DKB16" s="723"/>
      <c r="DKC16" s="723"/>
      <c r="DKD16" s="723"/>
      <c r="DKE16" s="723"/>
      <c r="DKF16" s="723"/>
      <c r="DKG16" s="723"/>
      <c r="DKH16" s="723"/>
      <c r="DKI16" s="723"/>
      <c r="DKJ16" s="723"/>
      <c r="DKK16" s="723"/>
      <c r="DKL16" s="723"/>
      <c r="DKM16" s="723"/>
      <c r="DKN16" s="723"/>
      <c r="DKO16" s="723"/>
      <c r="DKP16" s="723"/>
      <c r="DKQ16" s="723"/>
      <c r="DKR16" s="723"/>
      <c r="DKS16" s="723"/>
      <c r="DKT16" s="723"/>
      <c r="DKU16" s="723"/>
      <c r="DKV16" s="723"/>
      <c r="DKW16" s="723"/>
      <c r="DKX16" s="723"/>
      <c r="DKY16" s="723"/>
      <c r="DKZ16" s="723"/>
      <c r="DLA16" s="723"/>
      <c r="DLB16" s="723"/>
      <c r="DLC16" s="723"/>
      <c r="DLD16" s="723"/>
      <c r="DLE16" s="723"/>
      <c r="DLF16" s="723"/>
      <c r="DLG16" s="723"/>
      <c r="DLH16" s="723"/>
      <c r="DLI16" s="723"/>
      <c r="DLJ16" s="723"/>
      <c r="DLK16" s="723"/>
      <c r="DLL16" s="723"/>
      <c r="DLM16" s="723"/>
      <c r="DLN16" s="723"/>
      <c r="DLO16" s="723"/>
      <c r="DLP16" s="723"/>
      <c r="DLQ16" s="723"/>
      <c r="DLR16" s="723"/>
      <c r="DLS16" s="723"/>
      <c r="DLT16" s="723"/>
      <c r="DLU16" s="723"/>
      <c r="DLV16" s="723"/>
      <c r="DLW16" s="723"/>
      <c r="DLX16" s="723"/>
      <c r="DLY16" s="723"/>
      <c r="DLZ16" s="723"/>
      <c r="DMA16" s="723"/>
      <c r="DMB16" s="723"/>
      <c r="DMC16" s="723"/>
      <c r="DMD16" s="723"/>
      <c r="DME16" s="723"/>
      <c r="DMF16" s="723"/>
      <c r="DMG16" s="723"/>
      <c r="DMH16" s="723"/>
      <c r="DMI16" s="723"/>
      <c r="DMJ16" s="723"/>
      <c r="DMK16" s="723"/>
      <c r="DML16" s="723"/>
      <c r="DMM16" s="723"/>
      <c r="DMN16" s="723"/>
      <c r="DMO16" s="723"/>
      <c r="DMP16" s="723"/>
      <c r="DMQ16" s="723"/>
      <c r="DMR16" s="723"/>
      <c r="DMS16" s="723"/>
      <c r="DMT16" s="723"/>
      <c r="DMU16" s="723"/>
      <c r="DMV16" s="723"/>
      <c r="DMW16" s="723"/>
      <c r="DMX16" s="723"/>
      <c r="DMY16" s="723"/>
      <c r="DMZ16" s="723"/>
      <c r="DNA16" s="723"/>
      <c r="DNB16" s="723"/>
      <c r="DNC16" s="723"/>
      <c r="DND16" s="723"/>
      <c r="DNE16" s="723"/>
      <c r="DNF16" s="723"/>
      <c r="DNG16" s="723"/>
      <c r="DNH16" s="723"/>
      <c r="DNI16" s="723"/>
      <c r="DNJ16" s="723"/>
      <c r="DNK16" s="723"/>
      <c r="DNL16" s="723"/>
      <c r="DNM16" s="723"/>
      <c r="DNN16" s="723"/>
      <c r="DNO16" s="723"/>
      <c r="DNP16" s="723"/>
      <c r="DNQ16" s="723"/>
      <c r="DNR16" s="723"/>
      <c r="DNS16" s="723"/>
      <c r="DNT16" s="723"/>
      <c r="DNU16" s="723"/>
      <c r="DNV16" s="723"/>
      <c r="DNW16" s="723"/>
      <c r="DNX16" s="723"/>
      <c r="DNY16" s="723"/>
      <c r="DNZ16" s="723"/>
      <c r="DOA16" s="723"/>
      <c r="DOB16" s="723"/>
      <c r="DOC16" s="723"/>
      <c r="DOD16" s="723"/>
      <c r="DOE16" s="723"/>
      <c r="DOF16" s="723"/>
      <c r="DOG16" s="723"/>
      <c r="DOH16" s="723"/>
      <c r="DOI16" s="723"/>
      <c r="DOJ16" s="723"/>
      <c r="DOK16" s="723"/>
      <c r="DOL16" s="723"/>
      <c r="DOM16" s="723"/>
      <c r="DON16" s="723"/>
      <c r="DOO16" s="723"/>
      <c r="DOP16" s="723"/>
      <c r="DOQ16" s="723"/>
      <c r="DOR16" s="723"/>
      <c r="DOS16" s="723"/>
      <c r="DOT16" s="723"/>
      <c r="DOU16" s="723"/>
      <c r="DOV16" s="723"/>
      <c r="DOW16" s="723"/>
      <c r="DOX16" s="723"/>
      <c r="DOY16" s="723"/>
      <c r="DOZ16" s="723"/>
      <c r="DPA16" s="723"/>
      <c r="DPB16" s="723"/>
      <c r="DPC16" s="723"/>
      <c r="DPD16" s="723"/>
      <c r="DPE16" s="723"/>
      <c r="DPF16" s="723"/>
      <c r="DPG16" s="723"/>
      <c r="DPH16" s="723"/>
      <c r="DPI16" s="723"/>
      <c r="DPJ16" s="723"/>
      <c r="DPK16" s="723"/>
      <c r="DPL16" s="723"/>
      <c r="DPM16" s="723"/>
      <c r="DPN16" s="723"/>
      <c r="DPO16" s="723"/>
      <c r="DPP16" s="723"/>
      <c r="DPQ16" s="723"/>
      <c r="DPR16" s="723"/>
      <c r="DPS16" s="723"/>
      <c r="DPT16" s="723"/>
      <c r="DPU16" s="723"/>
      <c r="DPV16" s="723"/>
      <c r="DPW16" s="723"/>
      <c r="DPX16" s="723"/>
      <c r="DPY16" s="723"/>
      <c r="DPZ16" s="723"/>
      <c r="DQA16" s="723"/>
      <c r="DQB16" s="723"/>
      <c r="DQC16" s="723"/>
      <c r="DQD16" s="723"/>
      <c r="DQE16" s="723"/>
      <c r="DQF16" s="723"/>
      <c r="DQG16" s="723"/>
      <c r="DQH16" s="723"/>
      <c r="DQI16" s="723"/>
      <c r="DQJ16" s="723"/>
      <c r="DQK16" s="723"/>
      <c r="DQL16" s="723"/>
      <c r="DQM16" s="723"/>
      <c r="DQN16" s="723"/>
      <c r="DQO16" s="723"/>
      <c r="DQP16" s="723"/>
      <c r="DQQ16" s="723"/>
      <c r="DQR16" s="723"/>
      <c r="DQS16" s="723"/>
      <c r="DQT16" s="723"/>
      <c r="DQU16" s="723"/>
      <c r="DQV16" s="723"/>
      <c r="DQW16" s="723"/>
      <c r="DQX16" s="723"/>
      <c r="DQY16" s="723"/>
      <c r="DQZ16" s="723"/>
      <c r="DRA16" s="723"/>
      <c r="DRB16" s="723"/>
      <c r="DRC16" s="723"/>
      <c r="DRD16" s="723"/>
      <c r="DRE16" s="723"/>
      <c r="DRF16" s="723"/>
      <c r="DRG16" s="723"/>
      <c r="DRH16" s="723"/>
      <c r="DRI16" s="723"/>
      <c r="DRJ16" s="723"/>
      <c r="DRK16" s="723"/>
      <c r="DRL16" s="723"/>
      <c r="DRM16" s="723"/>
      <c r="DRN16" s="723"/>
      <c r="DRO16" s="723"/>
      <c r="DRP16" s="723"/>
      <c r="DRQ16" s="723"/>
      <c r="DRR16" s="723"/>
      <c r="DRS16" s="723"/>
      <c r="DRT16" s="723"/>
      <c r="DRU16" s="723"/>
      <c r="DRV16" s="723"/>
      <c r="DRW16" s="723"/>
      <c r="DRX16" s="723"/>
      <c r="DRY16" s="723"/>
      <c r="DRZ16" s="723"/>
      <c r="DSA16" s="723"/>
      <c r="DSB16" s="723"/>
      <c r="DSC16" s="723"/>
      <c r="DSD16" s="723"/>
      <c r="DSE16" s="723"/>
      <c r="DSF16" s="723"/>
      <c r="DSG16" s="723"/>
      <c r="DSH16" s="723"/>
      <c r="DSI16" s="723"/>
      <c r="DSJ16" s="723"/>
      <c r="DSK16" s="723"/>
      <c r="DSL16" s="723"/>
      <c r="DSM16" s="723"/>
      <c r="DSN16" s="723"/>
      <c r="DSO16" s="723"/>
      <c r="DSP16" s="723"/>
      <c r="DSQ16" s="723"/>
      <c r="DSR16" s="723"/>
      <c r="DSS16" s="723"/>
      <c r="DST16" s="723"/>
      <c r="DSU16" s="723"/>
      <c r="DSV16" s="723"/>
      <c r="DSW16" s="723"/>
      <c r="DSX16" s="723"/>
      <c r="DSY16" s="723"/>
      <c r="DSZ16" s="723"/>
      <c r="DTA16" s="723"/>
      <c r="DTB16" s="723"/>
      <c r="DTC16" s="723"/>
      <c r="DTD16" s="723"/>
      <c r="DTE16" s="723"/>
      <c r="DTF16" s="723"/>
      <c r="DTG16" s="723"/>
      <c r="DTH16" s="723"/>
      <c r="DTI16" s="723"/>
      <c r="DTJ16" s="723"/>
      <c r="DTK16" s="723"/>
      <c r="DTL16" s="723"/>
      <c r="DTM16" s="723"/>
      <c r="DTN16" s="723"/>
      <c r="DTO16" s="723"/>
      <c r="DTP16" s="723"/>
      <c r="DTQ16" s="723"/>
      <c r="DTR16" s="723"/>
      <c r="DTS16" s="723"/>
      <c r="DTT16" s="723"/>
      <c r="DTU16" s="723"/>
      <c r="DTV16" s="723"/>
      <c r="DTW16" s="723"/>
      <c r="DTX16" s="723"/>
      <c r="DTY16" s="723"/>
      <c r="DTZ16" s="723"/>
      <c r="DUA16" s="723"/>
      <c r="DUB16" s="723"/>
      <c r="DUC16" s="723"/>
      <c r="DUD16" s="723"/>
      <c r="DUE16" s="723"/>
      <c r="DUF16" s="723"/>
      <c r="DUG16" s="723"/>
      <c r="DUH16" s="723"/>
      <c r="DUI16" s="723"/>
      <c r="DUJ16" s="723"/>
      <c r="DUK16" s="723"/>
      <c r="DUL16" s="723"/>
      <c r="DUM16" s="723"/>
      <c r="DUN16" s="723"/>
      <c r="DUO16" s="723"/>
      <c r="DUP16" s="723"/>
      <c r="DUQ16" s="723"/>
      <c r="DUR16" s="723"/>
      <c r="DUS16" s="723"/>
      <c r="DUT16" s="723"/>
      <c r="DUU16" s="723"/>
      <c r="DUV16" s="723"/>
      <c r="DUW16" s="723"/>
      <c r="DUX16" s="723"/>
      <c r="DUY16" s="723"/>
      <c r="DUZ16" s="723"/>
      <c r="DVA16" s="723"/>
      <c r="DVB16" s="723"/>
      <c r="DVC16" s="723"/>
      <c r="DVD16" s="723"/>
      <c r="DVE16" s="723"/>
      <c r="DVF16" s="723"/>
      <c r="DVG16" s="723"/>
      <c r="DVH16" s="723"/>
      <c r="DVI16" s="723"/>
      <c r="DVJ16" s="723"/>
      <c r="DVK16" s="723"/>
      <c r="DVL16" s="723"/>
      <c r="DVM16" s="723"/>
      <c r="DVN16" s="723"/>
      <c r="DVO16" s="723"/>
      <c r="DVP16" s="723"/>
      <c r="DVQ16" s="723"/>
      <c r="DVR16" s="723"/>
      <c r="DVS16" s="723"/>
      <c r="DVT16" s="723"/>
      <c r="DVU16" s="723"/>
      <c r="DVV16" s="723"/>
      <c r="DVW16" s="723"/>
      <c r="DVX16" s="723"/>
      <c r="DVY16" s="723"/>
      <c r="DVZ16" s="723"/>
      <c r="DWA16" s="723"/>
      <c r="DWB16" s="723"/>
      <c r="DWC16" s="723"/>
      <c r="DWD16" s="723"/>
      <c r="DWE16" s="723"/>
      <c r="DWF16" s="723"/>
      <c r="DWG16" s="723"/>
      <c r="DWH16" s="723"/>
      <c r="DWI16" s="723"/>
      <c r="DWJ16" s="723"/>
      <c r="DWK16" s="723"/>
      <c r="DWL16" s="723"/>
      <c r="DWM16" s="723"/>
      <c r="DWN16" s="723"/>
      <c r="DWO16" s="723"/>
      <c r="DWP16" s="723"/>
      <c r="DWQ16" s="723"/>
      <c r="DWR16" s="723"/>
      <c r="DWS16" s="723"/>
      <c r="DWT16" s="723"/>
      <c r="DWU16" s="723"/>
      <c r="DWV16" s="723"/>
      <c r="DWW16" s="723"/>
      <c r="DWX16" s="723"/>
      <c r="DWY16" s="723"/>
      <c r="DWZ16" s="723"/>
      <c r="DXA16" s="723"/>
      <c r="DXB16" s="723"/>
      <c r="DXC16" s="723"/>
      <c r="DXD16" s="723"/>
      <c r="DXE16" s="723"/>
      <c r="DXF16" s="723"/>
      <c r="DXG16" s="723"/>
      <c r="DXH16" s="723"/>
      <c r="DXI16" s="723"/>
      <c r="DXJ16" s="723"/>
      <c r="DXK16" s="723"/>
      <c r="DXL16" s="723"/>
      <c r="DXM16" s="723"/>
      <c r="DXN16" s="723"/>
      <c r="DXO16" s="723"/>
      <c r="DXP16" s="723"/>
      <c r="DXQ16" s="723"/>
      <c r="DXR16" s="723"/>
      <c r="DXS16" s="723"/>
      <c r="DXT16" s="723"/>
      <c r="DXU16" s="723"/>
      <c r="DXV16" s="723"/>
      <c r="DXW16" s="723"/>
      <c r="DXX16" s="723"/>
      <c r="DXY16" s="723"/>
      <c r="DXZ16" s="723"/>
      <c r="DYA16" s="723"/>
      <c r="DYB16" s="723"/>
      <c r="DYC16" s="723"/>
      <c r="DYD16" s="723"/>
      <c r="DYE16" s="723"/>
      <c r="DYF16" s="723"/>
      <c r="DYG16" s="723"/>
      <c r="DYH16" s="723"/>
      <c r="DYI16" s="723"/>
      <c r="DYJ16" s="723"/>
      <c r="DYK16" s="723"/>
      <c r="DYL16" s="723"/>
      <c r="DYM16" s="723"/>
      <c r="DYN16" s="723"/>
      <c r="DYO16" s="723"/>
      <c r="DYP16" s="723"/>
      <c r="DYQ16" s="723"/>
      <c r="DYR16" s="723"/>
      <c r="DYS16" s="723"/>
      <c r="DYT16" s="723"/>
      <c r="DYU16" s="723"/>
      <c r="DYV16" s="723"/>
      <c r="DYW16" s="723"/>
      <c r="DYX16" s="723"/>
      <c r="DYY16" s="723"/>
      <c r="DYZ16" s="723"/>
      <c r="DZA16" s="723"/>
      <c r="DZB16" s="723"/>
      <c r="DZC16" s="723"/>
      <c r="DZD16" s="723"/>
      <c r="DZE16" s="723"/>
      <c r="DZF16" s="723"/>
      <c r="DZG16" s="723"/>
      <c r="DZH16" s="723"/>
      <c r="DZI16" s="723"/>
      <c r="DZJ16" s="723"/>
      <c r="DZK16" s="723"/>
      <c r="DZL16" s="723"/>
      <c r="DZM16" s="723"/>
      <c r="DZN16" s="723"/>
      <c r="DZO16" s="723"/>
      <c r="DZP16" s="723"/>
      <c r="DZQ16" s="723"/>
      <c r="DZR16" s="723"/>
      <c r="DZS16" s="723"/>
      <c r="DZT16" s="723"/>
      <c r="DZU16" s="723"/>
      <c r="DZV16" s="723"/>
      <c r="DZW16" s="723"/>
      <c r="DZX16" s="723"/>
      <c r="DZY16" s="723"/>
      <c r="DZZ16" s="723"/>
      <c r="EAA16" s="723"/>
      <c r="EAB16" s="723"/>
      <c r="EAC16" s="723"/>
      <c r="EAD16" s="723"/>
      <c r="EAE16" s="723"/>
      <c r="EAF16" s="723"/>
      <c r="EAG16" s="723"/>
      <c r="EAH16" s="723"/>
      <c r="EAI16" s="723"/>
      <c r="EAJ16" s="723"/>
      <c r="EAK16" s="723"/>
      <c r="EAL16" s="723"/>
      <c r="EAM16" s="723"/>
      <c r="EAN16" s="723"/>
      <c r="EAO16" s="723"/>
      <c r="EAP16" s="723"/>
      <c r="EAQ16" s="723"/>
      <c r="EAR16" s="723"/>
      <c r="EAS16" s="723"/>
      <c r="EAT16" s="723"/>
      <c r="EAU16" s="723"/>
      <c r="EAV16" s="723"/>
      <c r="EAW16" s="723"/>
      <c r="EAX16" s="723"/>
      <c r="EAY16" s="723"/>
      <c r="EAZ16" s="723"/>
      <c r="EBA16" s="723"/>
      <c r="EBB16" s="723"/>
      <c r="EBC16" s="723"/>
      <c r="EBD16" s="723"/>
      <c r="EBE16" s="723"/>
      <c r="EBF16" s="723"/>
      <c r="EBG16" s="723"/>
      <c r="EBH16" s="723"/>
      <c r="EBI16" s="723"/>
      <c r="EBJ16" s="723"/>
      <c r="EBK16" s="723"/>
      <c r="EBL16" s="723"/>
      <c r="EBM16" s="723"/>
      <c r="EBN16" s="723"/>
      <c r="EBO16" s="723"/>
      <c r="EBP16" s="723"/>
      <c r="EBQ16" s="723"/>
      <c r="EBR16" s="723"/>
      <c r="EBS16" s="723"/>
      <c r="EBT16" s="723"/>
      <c r="EBU16" s="723"/>
      <c r="EBV16" s="723"/>
      <c r="EBW16" s="723"/>
      <c r="EBX16" s="723"/>
      <c r="EBY16" s="723"/>
      <c r="EBZ16" s="723"/>
      <c r="ECA16" s="723"/>
      <c r="ECB16" s="723"/>
      <c r="ECC16" s="723"/>
      <c r="ECD16" s="723"/>
      <c r="ECE16" s="723"/>
      <c r="ECF16" s="723"/>
      <c r="ECG16" s="723"/>
      <c r="ECH16" s="723"/>
      <c r="ECI16" s="723"/>
      <c r="ECJ16" s="723"/>
      <c r="ECK16" s="723"/>
      <c r="ECL16" s="723"/>
      <c r="ECM16" s="723"/>
      <c r="ECN16" s="723"/>
      <c r="ECO16" s="723"/>
      <c r="ECP16" s="723"/>
      <c r="ECQ16" s="723"/>
      <c r="ECR16" s="723"/>
      <c r="ECS16" s="723"/>
      <c r="ECT16" s="723"/>
      <c r="ECU16" s="723"/>
      <c r="ECV16" s="723"/>
      <c r="ECW16" s="723"/>
      <c r="ECX16" s="723"/>
      <c r="ECY16" s="723"/>
      <c r="ECZ16" s="723"/>
      <c r="EDA16" s="723"/>
      <c r="EDB16" s="723"/>
      <c r="EDC16" s="723"/>
      <c r="EDD16" s="723"/>
      <c r="EDE16" s="723"/>
      <c r="EDF16" s="723"/>
      <c r="EDG16" s="723"/>
      <c r="EDH16" s="723"/>
      <c r="EDI16" s="723"/>
      <c r="EDJ16" s="723"/>
      <c r="EDK16" s="723"/>
      <c r="EDL16" s="723"/>
      <c r="EDM16" s="723"/>
      <c r="EDN16" s="723"/>
      <c r="EDO16" s="723"/>
      <c r="EDP16" s="723"/>
      <c r="EDQ16" s="723"/>
      <c r="EDR16" s="723"/>
      <c r="EDS16" s="723"/>
      <c r="EDT16" s="723"/>
      <c r="EDU16" s="723"/>
      <c r="EDV16" s="723"/>
      <c r="EDW16" s="723"/>
      <c r="EDX16" s="723"/>
      <c r="EDY16" s="723"/>
      <c r="EDZ16" s="723"/>
      <c r="EEA16" s="723"/>
      <c r="EEB16" s="723"/>
      <c r="EEC16" s="723"/>
      <c r="EED16" s="723"/>
      <c r="EEE16" s="723"/>
      <c r="EEF16" s="723"/>
      <c r="EEG16" s="723"/>
      <c r="EEH16" s="723"/>
      <c r="EEI16" s="723"/>
      <c r="EEJ16" s="723"/>
      <c r="EEK16" s="723"/>
      <c r="EEL16" s="723"/>
      <c r="EEM16" s="723"/>
      <c r="EEN16" s="723"/>
      <c r="EEO16" s="723"/>
      <c r="EEP16" s="723"/>
      <c r="EEQ16" s="723"/>
      <c r="EER16" s="723"/>
      <c r="EES16" s="723"/>
      <c r="EET16" s="723"/>
      <c r="EEU16" s="723"/>
      <c r="EEV16" s="723"/>
      <c r="EEW16" s="723"/>
      <c r="EEX16" s="723"/>
      <c r="EEY16" s="723"/>
      <c r="EEZ16" s="723"/>
      <c r="EFA16" s="723"/>
      <c r="EFB16" s="723"/>
      <c r="EFC16" s="723"/>
      <c r="EFD16" s="723"/>
      <c r="EFE16" s="723"/>
      <c r="EFF16" s="723"/>
      <c r="EFG16" s="723"/>
      <c r="EFH16" s="723"/>
      <c r="EFI16" s="723"/>
      <c r="EFJ16" s="723"/>
      <c r="EFK16" s="723"/>
      <c r="EFL16" s="723"/>
      <c r="EFM16" s="723"/>
      <c r="EFN16" s="723"/>
      <c r="EFO16" s="723"/>
      <c r="EFP16" s="723"/>
      <c r="EFQ16" s="723"/>
      <c r="EFR16" s="723"/>
      <c r="EFS16" s="723"/>
      <c r="EFT16" s="723"/>
      <c r="EFU16" s="723"/>
      <c r="EFV16" s="723"/>
      <c r="EFW16" s="723"/>
      <c r="EFX16" s="723"/>
      <c r="EFY16" s="723"/>
      <c r="EFZ16" s="723"/>
      <c r="EGA16" s="723"/>
      <c r="EGB16" s="723"/>
      <c r="EGC16" s="723"/>
      <c r="EGD16" s="723"/>
      <c r="EGE16" s="723"/>
      <c r="EGF16" s="723"/>
      <c r="EGG16" s="723"/>
      <c r="EGH16" s="723"/>
      <c r="EGI16" s="723"/>
      <c r="EGJ16" s="723"/>
      <c r="EGK16" s="723"/>
      <c r="EGL16" s="723"/>
      <c r="EGM16" s="723"/>
      <c r="EGN16" s="723"/>
      <c r="EGO16" s="723"/>
      <c r="EGP16" s="723"/>
      <c r="EGQ16" s="723"/>
      <c r="EGR16" s="723"/>
      <c r="EGS16" s="723"/>
      <c r="EGT16" s="723"/>
      <c r="EGU16" s="723"/>
      <c r="EGV16" s="723"/>
      <c r="EGW16" s="723"/>
      <c r="EGX16" s="723"/>
      <c r="EGY16" s="723"/>
      <c r="EGZ16" s="723"/>
      <c r="EHA16" s="723"/>
      <c r="EHB16" s="723"/>
      <c r="EHC16" s="723"/>
      <c r="EHD16" s="723"/>
      <c r="EHE16" s="723"/>
      <c r="EHF16" s="723"/>
      <c r="EHG16" s="723"/>
      <c r="EHH16" s="723"/>
      <c r="EHI16" s="723"/>
      <c r="EHJ16" s="723"/>
      <c r="EHK16" s="723"/>
      <c r="EHL16" s="723"/>
      <c r="EHM16" s="723"/>
      <c r="EHN16" s="723"/>
      <c r="EHO16" s="723"/>
      <c r="EHP16" s="723"/>
      <c r="EHQ16" s="723"/>
      <c r="EHR16" s="723"/>
      <c r="EHS16" s="723"/>
      <c r="EHT16" s="723"/>
      <c r="EHU16" s="723"/>
      <c r="EHV16" s="723"/>
      <c r="EHW16" s="723"/>
      <c r="EHX16" s="723"/>
      <c r="EHY16" s="723"/>
      <c r="EHZ16" s="723"/>
      <c r="EIA16" s="723"/>
      <c r="EIB16" s="723"/>
      <c r="EIC16" s="723"/>
      <c r="EID16" s="723"/>
      <c r="EIE16" s="723"/>
      <c r="EIF16" s="723"/>
      <c r="EIG16" s="723"/>
      <c r="EIH16" s="723"/>
      <c r="EII16" s="723"/>
      <c r="EIJ16" s="723"/>
      <c r="EIK16" s="723"/>
      <c r="EIL16" s="723"/>
      <c r="EIM16" s="723"/>
      <c r="EIN16" s="723"/>
      <c r="EIO16" s="723"/>
      <c r="EIP16" s="723"/>
      <c r="EIQ16" s="723"/>
      <c r="EIR16" s="723"/>
      <c r="EIS16" s="723"/>
      <c r="EIT16" s="723"/>
      <c r="EIU16" s="723"/>
      <c r="EIV16" s="723"/>
      <c r="EIW16" s="723"/>
      <c r="EIX16" s="723"/>
      <c r="EIY16" s="723"/>
      <c r="EIZ16" s="723"/>
      <c r="EJA16" s="723"/>
      <c r="EJB16" s="723"/>
      <c r="EJC16" s="723"/>
      <c r="EJD16" s="723"/>
      <c r="EJE16" s="723"/>
      <c r="EJF16" s="723"/>
      <c r="EJG16" s="723"/>
      <c r="EJH16" s="723"/>
      <c r="EJI16" s="723"/>
      <c r="EJJ16" s="723"/>
      <c r="EJK16" s="723"/>
      <c r="EJL16" s="723"/>
      <c r="EJM16" s="723"/>
      <c r="EJN16" s="723"/>
      <c r="EJO16" s="723"/>
      <c r="EJP16" s="723"/>
      <c r="EJQ16" s="723"/>
      <c r="EJR16" s="723"/>
      <c r="EJS16" s="723"/>
      <c r="EJT16" s="723"/>
      <c r="EJU16" s="723"/>
      <c r="EJV16" s="723"/>
      <c r="EJW16" s="723"/>
      <c r="EJX16" s="723"/>
      <c r="EJY16" s="723"/>
      <c r="EJZ16" s="723"/>
      <c r="EKA16" s="723"/>
      <c r="EKB16" s="723"/>
      <c r="EKC16" s="723"/>
      <c r="EKD16" s="723"/>
      <c r="EKE16" s="723"/>
      <c r="EKF16" s="723"/>
      <c r="EKG16" s="723"/>
      <c r="EKH16" s="723"/>
      <c r="EKI16" s="723"/>
      <c r="EKJ16" s="723"/>
      <c r="EKK16" s="723"/>
      <c r="EKL16" s="723"/>
      <c r="EKM16" s="723"/>
      <c r="EKN16" s="723"/>
      <c r="EKO16" s="723"/>
      <c r="EKP16" s="723"/>
      <c r="EKQ16" s="723"/>
      <c r="EKR16" s="723"/>
      <c r="EKS16" s="723"/>
      <c r="EKT16" s="723"/>
      <c r="EKU16" s="723"/>
      <c r="EKV16" s="723"/>
      <c r="EKW16" s="723"/>
      <c r="EKX16" s="723"/>
      <c r="EKY16" s="723"/>
      <c r="EKZ16" s="723"/>
      <c r="ELA16" s="723"/>
      <c r="ELB16" s="723"/>
      <c r="ELC16" s="723"/>
      <c r="ELD16" s="723"/>
      <c r="ELE16" s="723"/>
      <c r="ELF16" s="723"/>
      <c r="ELG16" s="723"/>
      <c r="ELH16" s="723"/>
      <c r="ELI16" s="723"/>
      <c r="ELJ16" s="723"/>
      <c r="ELK16" s="723"/>
      <c r="ELL16" s="723"/>
      <c r="ELM16" s="723"/>
      <c r="ELN16" s="723"/>
      <c r="ELO16" s="723"/>
      <c r="ELP16" s="723"/>
      <c r="ELQ16" s="723"/>
      <c r="ELR16" s="723"/>
      <c r="ELS16" s="723"/>
      <c r="ELT16" s="723"/>
      <c r="ELU16" s="723"/>
      <c r="ELV16" s="723"/>
      <c r="ELW16" s="723"/>
      <c r="ELX16" s="723"/>
      <c r="ELY16" s="723"/>
      <c r="ELZ16" s="723"/>
      <c r="EMA16" s="723"/>
      <c r="EMB16" s="723"/>
      <c r="EMC16" s="723"/>
      <c r="EMD16" s="723"/>
      <c r="EME16" s="723"/>
      <c r="EMF16" s="723"/>
      <c r="EMG16" s="723"/>
      <c r="EMH16" s="723"/>
      <c r="EMI16" s="723"/>
      <c r="EMJ16" s="723"/>
      <c r="EMK16" s="723"/>
      <c r="EML16" s="723"/>
      <c r="EMM16" s="723"/>
      <c r="EMN16" s="723"/>
      <c r="EMO16" s="723"/>
      <c r="EMP16" s="723"/>
      <c r="EMQ16" s="723"/>
      <c r="EMR16" s="723"/>
      <c r="EMS16" s="723"/>
      <c r="EMT16" s="723"/>
      <c r="EMU16" s="723"/>
      <c r="EMV16" s="723"/>
      <c r="EMW16" s="723"/>
      <c r="EMX16" s="723"/>
      <c r="EMY16" s="723"/>
      <c r="EMZ16" s="723"/>
      <c r="ENA16" s="723"/>
      <c r="ENB16" s="723"/>
      <c r="ENC16" s="723"/>
      <c r="END16" s="723"/>
      <c r="ENE16" s="723"/>
      <c r="ENF16" s="723"/>
      <c r="ENG16" s="723"/>
      <c r="ENH16" s="723"/>
      <c r="ENI16" s="723"/>
      <c r="ENJ16" s="723"/>
      <c r="ENK16" s="723"/>
      <c r="ENL16" s="723"/>
      <c r="ENM16" s="723"/>
      <c r="ENN16" s="723"/>
      <c r="ENO16" s="723"/>
      <c r="ENP16" s="723"/>
      <c r="ENQ16" s="723"/>
      <c r="ENR16" s="723"/>
      <c r="ENS16" s="723"/>
      <c r="ENT16" s="723"/>
      <c r="ENU16" s="723"/>
      <c r="ENV16" s="723"/>
      <c r="ENW16" s="723"/>
      <c r="ENX16" s="723"/>
      <c r="ENY16" s="723"/>
      <c r="ENZ16" s="723"/>
      <c r="EOA16" s="723"/>
      <c r="EOB16" s="723"/>
      <c r="EOC16" s="723"/>
      <c r="EOD16" s="723"/>
      <c r="EOE16" s="723"/>
      <c r="EOF16" s="723"/>
      <c r="EOG16" s="723"/>
      <c r="EOH16" s="723"/>
      <c r="EOI16" s="723"/>
      <c r="EOJ16" s="723"/>
      <c r="EOK16" s="723"/>
      <c r="EOL16" s="723"/>
      <c r="EOM16" s="723"/>
      <c r="EON16" s="723"/>
      <c r="EOO16" s="723"/>
      <c r="EOP16" s="723"/>
      <c r="EOQ16" s="723"/>
      <c r="EOR16" s="723"/>
      <c r="EOS16" s="723"/>
      <c r="EOT16" s="723"/>
      <c r="EOU16" s="723"/>
      <c r="EOV16" s="723"/>
      <c r="EOW16" s="723"/>
      <c r="EOX16" s="723"/>
      <c r="EOY16" s="723"/>
      <c r="EOZ16" s="723"/>
      <c r="EPA16" s="723"/>
      <c r="EPB16" s="723"/>
      <c r="EPC16" s="723"/>
      <c r="EPD16" s="723"/>
      <c r="EPE16" s="723"/>
      <c r="EPF16" s="723"/>
      <c r="EPG16" s="723"/>
      <c r="EPH16" s="723"/>
      <c r="EPI16" s="723"/>
      <c r="EPJ16" s="723"/>
      <c r="EPK16" s="723"/>
      <c r="EPL16" s="723"/>
      <c r="EPM16" s="723"/>
      <c r="EPN16" s="723"/>
      <c r="EPO16" s="723"/>
      <c r="EPP16" s="723"/>
      <c r="EPQ16" s="723"/>
      <c r="EPR16" s="723"/>
      <c r="EPS16" s="723"/>
      <c r="EPT16" s="723"/>
      <c r="EPU16" s="723"/>
      <c r="EPV16" s="723"/>
      <c r="EPW16" s="723"/>
      <c r="EPX16" s="723"/>
      <c r="EPY16" s="723"/>
      <c r="EPZ16" s="723"/>
      <c r="EQA16" s="723"/>
      <c r="EQB16" s="723"/>
      <c r="EQC16" s="723"/>
      <c r="EQD16" s="723"/>
      <c r="EQE16" s="723"/>
      <c r="EQF16" s="723"/>
      <c r="EQG16" s="723"/>
      <c r="EQH16" s="723"/>
      <c r="EQI16" s="723"/>
      <c r="EQJ16" s="723"/>
      <c r="EQK16" s="723"/>
      <c r="EQL16" s="723"/>
      <c r="EQM16" s="723"/>
      <c r="EQN16" s="723"/>
      <c r="EQO16" s="723"/>
      <c r="EQP16" s="723"/>
      <c r="EQQ16" s="723"/>
      <c r="EQR16" s="723"/>
      <c r="EQS16" s="723"/>
      <c r="EQT16" s="723"/>
      <c r="EQU16" s="723"/>
      <c r="EQV16" s="723"/>
      <c r="EQW16" s="723"/>
      <c r="EQX16" s="723"/>
      <c r="EQY16" s="723"/>
      <c r="EQZ16" s="723"/>
      <c r="ERA16" s="723"/>
      <c r="ERB16" s="723"/>
      <c r="ERC16" s="723"/>
      <c r="ERD16" s="723"/>
      <c r="ERE16" s="723"/>
      <c r="ERF16" s="723"/>
      <c r="ERG16" s="723"/>
      <c r="ERH16" s="723"/>
      <c r="ERI16" s="723"/>
      <c r="ERJ16" s="723"/>
      <c r="ERK16" s="723"/>
      <c r="ERL16" s="723"/>
      <c r="ERM16" s="723"/>
      <c r="ERN16" s="723"/>
      <c r="ERO16" s="723"/>
      <c r="ERP16" s="723"/>
      <c r="ERQ16" s="723"/>
      <c r="ERR16" s="723"/>
      <c r="ERS16" s="723"/>
      <c r="ERT16" s="723"/>
      <c r="ERU16" s="723"/>
      <c r="ERV16" s="723"/>
      <c r="ERW16" s="723"/>
      <c r="ERX16" s="723"/>
      <c r="ERY16" s="723"/>
      <c r="ERZ16" s="723"/>
      <c r="ESA16" s="723"/>
      <c r="ESB16" s="723"/>
      <c r="ESC16" s="723"/>
      <c r="ESD16" s="723"/>
      <c r="ESE16" s="723"/>
      <c r="ESF16" s="723"/>
      <c r="ESG16" s="723"/>
      <c r="ESH16" s="723"/>
      <c r="ESI16" s="723"/>
      <c r="ESJ16" s="723"/>
      <c r="ESK16" s="723"/>
      <c r="ESL16" s="723"/>
      <c r="ESM16" s="723"/>
      <c r="ESN16" s="723"/>
      <c r="ESO16" s="723"/>
      <c r="ESP16" s="723"/>
      <c r="ESQ16" s="723"/>
      <c r="ESR16" s="723"/>
      <c r="ESS16" s="723"/>
      <c r="EST16" s="723"/>
      <c r="ESU16" s="723"/>
      <c r="ESV16" s="723"/>
      <c r="ESW16" s="723"/>
      <c r="ESX16" s="723"/>
      <c r="ESY16" s="723"/>
      <c r="ESZ16" s="723"/>
      <c r="ETA16" s="723"/>
      <c r="ETB16" s="723"/>
      <c r="ETC16" s="723"/>
      <c r="ETD16" s="723"/>
      <c r="ETE16" s="723"/>
      <c r="ETF16" s="723"/>
      <c r="ETG16" s="723"/>
      <c r="ETH16" s="723"/>
      <c r="ETI16" s="723"/>
      <c r="ETJ16" s="723"/>
      <c r="ETK16" s="723"/>
      <c r="ETL16" s="723"/>
      <c r="ETM16" s="723"/>
      <c r="ETN16" s="723"/>
      <c r="ETO16" s="723"/>
      <c r="ETP16" s="723"/>
      <c r="ETQ16" s="723"/>
      <c r="ETR16" s="723"/>
      <c r="ETS16" s="723"/>
      <c r="ETT16" s="723"/>
      <c r="ETU16" s="723"/>
      <c r="ETV16" s="723"/>
      <c r="ETW16" s="723"/>
      <c r="ETX16" s="723"/>
      <c r="ETY16" s="723"/>
      <c r="ETZ16" s="723"/>
      <c r="EUA16" s="723"/>
      <c r="EUB16" s="723"/>
      <c r="EUC16" s="723"/>
      <c r="EUD16" s="723"/>
      <c r="EUE16" s="723"/>
      <c r="EUF16" s="723"/>
      <c r="EUG16" s="723"/>
      <c r="EUH16" s="723"/>
      <c r="EUI16" s="723"/>
      <c r="EUJ16" s="723"/>
      <c r="EUK16" s="723"/>
      <c r="EUL16" s="723"/>
      <c r="EUM16" s="723"/>
      <c r="EUN16" s="723"/>
      <c r="EUO16" s="723"/>
      <c r="EUP16" s="723"/>
      <c r="EUQ16" s="723"/>
      <c r="EUR16" s="723"/>
      <c r="EUS16" s="723"/>
      <c r="EUT16" s="723"/>
      <c r="EUU16" s="723"/>
      <c r="EUV16" s="723"/>
      <c r="EUW16" s="723"/>
      <c r="EUX16" s="723"/>
      <c r="EUY16" s="723"/>
      <c r="EUZ16" s="723"/>
      <c r="EVA16" s="723"/>
      <c r="EVB16" s="723"/>
      <c r="EVC16" s="723"/>
      <c r="EVD16" s="723"/>
      <c r="EVE16" s="723"/>
      <c r="EVF16" s="723"/>
      <c r="EVG16" s="723"/>
      <c r="EVH16" s="723"/>
      <c r="EVI16" s="723"/>
      <c r="EVJ16" s="723"/>
      <c r="EVK16" s="723"/>
      <c r="EVL16" s="723"/>
      <c r="EVM16" s="723"/>
      <c r="EVN16" s="723"/>
      <c r="EVO16" s="723"/>
      <c r="EVP16" s="723"/>
      <c r="EVQ16" s="723"/>
      <c r="EVR16" s="723"/>
      <c r="EVS16" s="723"/>
      <c r="EVT16" s="723"/>
      <c r="EVU16" s="723"/>
      <c r="EVV16" s="723"/>
      <c r="EVW16" s="723"/>
      <c r="EVX16" s="723"/>
      <c r="EVY16" s="723"/>
      <c r="EVZ16" s="723"/>
      <c r="EWA16" s="723"/>
      <c r="EWB16" s="723"/>
      <c r="EWC16" s="723"/>
      <c r="EWD16" s="723"/>
      <c r="EWE16" s="723"/>
      <c r="EWF16" s="723"/>
      <c r="EWG16" s="723"/>
      <c r="EWH16" s="723"/>
      <c r="EWI16" s="723"/>
      <c r="EWJ16" s="723"/>
      <c r="EWK16" s="723"/>
      <c r="EWL16" s="723"/>
      <c r="EWM16" s="723"/>
      <c r="EWN16" s="723"/>
      <c r="EWO16" s="723"/>
      <c r="EWP16" s="723"/>
      <c r="EWQ16" s="723"/>
      <c r="EWR16" s="723"/>
      <c r="EWS16" s="723"/>
      <c r="EWT16" s="723"/>
      <c r="EWU16" s="723"/>
      <c r="EWV16" s="723"/>
      <c r="EWW16" s="723"/>
      <c r="EWX16" s="723"/>
      <c r="EWY16" s="723"/>
      <c r="EWZ16" s="723"/>
      <c r="EXA16" s="723"/>
      <c r="EXB16" s="723"/>
      <c r="EXC16" s="723"/>
      <c r="EXD16" s="723"/>
      <c r="EXE16" s="723"/>
      <c r="EXF16" s="723"/>
      <c r="EXG16" s="723"/>
      <c r="EXH16" s="723"/>
      <c r="EXI16" s="723"/>
      <c r="EXJ16" s="723"/>
      <c r="EXK16" s="723"/>
      <c r="EXL16" s="723"/>
      <c r="EXM16" s="723"/>
      <c r="EXN16" s="723"/>
      <c r="EXO16" s="723"/>
      <c r="EXP16" s="723"/>
      <c r="EXQ16" s="723"/>
      <c r="EXR16" s="723"/>
      <c r="EXS16" s="723"/>
      <c r="EXT16" s="723"/>
      <c r="EXU16" s="723"/>
      <c r="EXV16" s="723"/>
      <c r="EXW16" s="723"/>
      <c r="EXX16" s="723"/>
      <c r="EXY16" s="723"/>
      <c r="EXZ16" s="723"/>
      <c r="EYA16" s="723"/>
      <c r="EYB16" s="723"/>
      <c r="EYC16" s="723"/>
      <c r="EYD16" s="723"/>
      <c r="EYE16" s="723"/>
      <c r="EYF16" s="723"/>
      <c r="EYG16" s="723"/>
      <c r="EYH16" s="723"/>
      <c r="EYI16" s="723"/>
      <c r="EYJ16" s="723"/>
      <c r="EYK16" s="723"/>
      <c r="EYL16" s="723"/>
      <c r="EYM16" s="723"/>
      <c r="EYN16" s="723"/>
      <c r="EYO16" s="723"/>
      <c r="EYP16" s="723"/>
      <c r="EYQ16" s="723"/>
      <c r="EYR16" s="723"/>
      <c r="EYS16" s="723"/>
      <c r="EYT16" s="723"/>
      <c r="EYU16" s="723"/>
      <c r="EYV16" s="723"/>
      <c r="EYW16" s="723"/>
      <c r="EYX16" s="723"/>
      <c r="EYY16" s="723"/>
      <c r="EYZ16" s="723"/>
      <c r="EZA16" s="723"/>
      <c r="EZB16" s="723"/>
      <c r="EZC16" s="723"/>
      <c r="EZD16" s="723"/>
      <c r="EZE16" s="723"/>
      <c r="EZF16" s="723"/>
      <c r="EZG16" s="723"/>
      <c r="EZH16" s="723"/>
      <c r="EZI16" s="723"/>
      <c r="EZJ16" s="723"/>
      <c r="EZK16" s="723"/>
      <c r="EZL16" s="723"/>
      <c r="EZM16" s="723"/>
      <c r="EZN16" s="723"/>
      <c r="EZO16" s="723"/>
      <c r="EZP16" s="723"/>
      <c r="EZQ16" s="723"/>
      <c r="EZR16" s="723"/>
      <c r="EZS16" s="723"/>
      <c r="EZT16" s="723"/>
      <c r="EZU16" s="723"/>
      <c r="EZV16" s="723"/>
      <c r="EZW16" s="723"/>
      <c r="EZX16" s="723"/>
      <c r="EZY16" s="723"/>
      <c r="EZZ16" s="723"/>
      <c r="FAA16" s="723"/>
      <c r="FAB16" s="723"/>
      <c r="FAC16" s="723"/>
      <c r="FAD16" s="723"/>
      <c r="FAE16" s="723"/>
      <c r="FAF16" s="723"/>
      <c r="FAG16" s="723"/>
      <c r="FAH16" s="723"/>
      <c r="FAI16" s="723"/>
      <c r="FAJ16" s="723"/>
      <c r="FAK16" s="723"/>
      <c r="FAL16" s="723"/>
      <c r="FAM16" s="723"/>
      <c r="FAN16" s="723"/>
      <c r="FAO16" s="723"/>
      <c r="FAP16" s="723"/>
      <c r="FAQ16" s="723"/>
      <c r="FAR16" s="723"/>
      <c r="FAS16" s="723"/>
      <c r="FAT16" s="723"/>
      <c r="FAU16" s="723"/>
      <c r="FAV16" s="723"/>
      <c r="FAW16" s="723"/>
      <c r="FAX16" s="723"/>
      <c r="FAY16" s="723"/>
      <c r="FAZ16" s="723"/>
      <c r="FBA16" s="723"/>
      <c r="FBB16" s="723"/>
      <c r="FBC16" s="723"/>
      <c r="FBD16" s="723"/>
      <c r="FBE16" s="723"/>
      <c r="FBF16" s="723"/>
      <c r="FBG16" s="723"/>
      <c r="FBH16" s="723"/>
      <c r="FBI16" s="723"/>
      <c r="FBJ16" s="723"/>
      <c r="FBK16" s="723"/>
      <c r="FBL16" s="723"/>
      <c r="FBM16" s="723"/>
      <c r="FBN16" s="723"/>
      <c r="FBO16" s="723"/>
      <c r="FBP16" s="723"/>
      <c r="FBQ16" s="723"/>
      <c r="FBR16" s="723"/>
      <c r="FBS16" s="723"/>
      <c r="FBT16" s="723"/>
      <c r="FBU16" s="723"/>
      <c r="FBV16" s="723"/>
      <c r="FBW16" s="723"/>
      <c r="FBX16" s="723"/>
      <c r="FBY16" s="723"/>
      <c r="FBZ16" s="723"/>
      <c r="FCA16" s="723"/>
      <c r="FCB16" s="723"/>
      <c r="FCC16" s="723"/>
      <c r="FCD16" s="723"/>
      <c r="FCE16" s="723"/>
      <c r="FCF16" s="723"/>
      <c r="FCG16" s="723"/>
      <c r="FCH16" s="723"/>
      <c r="FCI16" s="723"/>
      <c r="FCJ16" s="723"/>
      <c r="FCK16" s="723"/>
      <c r="FCL16" s="723"/>
      <c r="FCM16" s="723"/>
      <c r="FCN16" s="723"/>
      <c r="FCO16" s="723"/>
      <c r="FCP16" s="723"/>
      <c r="FCQ16" s="723"/>
      <c r="FCR16" s="723"/>
      <c r="FCS16" s="723"/>
      <c r="FCT16" s="723"/>
      <c r="FCU16" s="723"/>
      <c r="FCV16" s="723"/>
      <c r="FCW16" s="723"/>
      <c r="FCX16" s="723"/>
      <c r="FCY16" s="723"/>
      <c r="FCZ16" s="723"/>
      <c r="FDA16" s="723"/>
      <c r="FDB16" s="723"/>
      <c r="FDC16" s="723"/>
      <c r="FDD16" s="723"/>
      <c r="FDE16" s="723"/>
      <c r="FDF16" s="723"/>
      <c r="FDG16" s="723"/>
      <c r="FDH16" s="723"/>
      <c r="FDI16" s="723"/>
      <c r="FDJ16" s="723"/>
      <c r="FDK16" s="723"/>
      <c r="FDL16" s="723"/>
      <c r="FDM16" s="723"/>
      <c r="FDN16" s="723"/>
      <c r="FDO16" s="723"/>
      <c r="FDP16" s="723"/>
      <c r="FDQ16" s="723"/>
      <c r="FDR16" s="723"/>
      <c r="FDS16" s="723"/>
      <c r="FDT16" s="723"/>
      <c r="FDU16" s="723"/>
      <c r="FDV16" s="723"/>
      <c r="FDW16" s="723"/>
      <c r="FDX16" s="723"/>
      <c r="FDY16" s="723"/>
      <c r="FDZ16" s="723"/>
      <c r="FEA16" s="723"/>
      <c r="FEB16" s="723"/>
      <c r="FEC16" s="723"/>
      <c r="FED16" s="723"/>
      <c r="FEE16" s="723"/>
      <c r="FEF16" s="723"/>
      <c r="FEG16" s="723"/>
      <c r="FEH16" s="723"/>
      <c r="FEI16" s="723"/>
      <c r="FEJ16" s="723"/>
      <c r="FEK16" s="723"/>
      <c r="FEL16" s="723"/>
      <c r="FEM16" s="723"/>
      <c r="FEN16" s="723"/>
      <c r="FEO16" s="723"/>
      <c r="FEP16" s="723"/>
      <c r="FEQ16" s="723"/>
      <c r="FER16" s="723"/>
      <c r="FES16" s="723"/>
      <c r="FET16" s="723"/>
      <c r="FEU16" s="723"/>
      <c r="FEV16" s="723"/>
      <c r="FEW16" s="723"/>
      <c r="FEX16" s="723"/>
      <c r="FEY16" s="723"/>
      <c r="FEZ16" s="723"/>
      <c r="FFA16" s="723"/>
      <c r="FFB16" s="723"/>
      <c r="FFC16" s="723"/>
      <c r="FFD16" s="723"/>
      <c r="FFE16" s="723"/>
      <c r="FFF16" s="723"/>
      <c r="FFG16" s="723"/>
      <c r="FFH16" s="723"/>
      <c r="FFI16" s="723"/>
      <c r="FFJ16" s="723"/>
      <c r="FFK16" s="723"/>
      <c r="FFL16" s="723"/>
      <c r="FFM16" s="723"/>
      <c r="FFN16" s="723"/>
      <c r="FFO16" s="723"/>
      <c r="FFP16" s="723"/>
      <c r="FFQ16" s="723"/>
      <c r="FFR16" s="723"/>
      <c r="FFS16" s="723"/>
      <c r="FFT16" s="723"/>
      <c r="FFU16" s="723"/>
      <c r="FFV16" s="723"/>
      <c r="FFW16" s="723"/>
      <c r="FFX16" s="723"/>
      <c r="FFY16" s="723"/>
      <c r="FFZ16" s="723"/>
      <c r="FGA16" s="723"/>
      <c r="FGB16" s="723"/>
      <c r="FGC16" s="723"/>
      <c r="FGD16" s="723"/>
      <c r="FGE16" s="723"/>
      <c r="FGF16" s="723"/>
      <c r="FGG16" s="723"/>
      <c r="FGH16" s="723"/>
      <c r="FGI16" s="723"/>
      <c r="FGJ16" s="723"/>
      <c r="FGK16" s="723"/>
      <c r="FGL16" s="723"/>
      <c r="FGM16" s="723"/>
      <c r="FGN16" s="723"/>
      <c r="FGO16" s="723"/>
      <c r="FGP16" s="723"/>
      <c r="FGQ16" s="723"/>
      <c r="FGR16" s="723"/>
      <c r="FGS16" s="723"/>
      <c r="FGT16" s="723"/>
      <c r="FGU16" s="723"/>
      <c r="FGV16" s="723"/>
      <c r="FGW16" s="723"/>
      <c r="FGX16" s="723"/>
      <c r="FGY16" s="723"/>
      <c r="FGZ16" s="723"/>
      <c r="FHA16" s="723"/>
      <c r="FHB16" s="723"/>
      <c r="FHC16" s="723"/>
      <c r="FHD16" s="723"/>
      <c r="FHE16" s="723"/>
      <c r="FHF16" s="723"/>
      <c r="FHG16" s="723"/>
      <c r="FHH16" s="723"/>
      <c r="FHI16" s="723"/>
      <c r="FHJ16" s="723"/>
      <c r="FHK16" s="723"/>
      <c r="FHL16" s="723"/>
      <c r="FHM16" s="723"/>
      <c r="FHN16" s="723"/>
      <c r="FHO16" s="723"/>
      <c r="FHP16" s="723"/>
      <c r="FHQ16" s="723"/>
      <c r="FHR16" s="723"/>
      <c r="FHS16" s="723"/>
      <c r="FHT16" s="723"/>
      <c r="FHU16" s="723"/>
      <c r="FHV16" s="723"/>
      <c r="FHW16" s="723"/>
      <c r="FHX16" s="723"/>
      <c r="FHY16" s="723"/>
      <c r="FHZ16" s="723"/>
      <c r="FIA16" s="723"/>
      <c r="FIB16" s="723"/>
      <c r="FIC16" s="723"/>
      <c r="FID16" s="723"/>
      <c r="FIE16" s="723"/>
      <c r="FIF16" s="723"/>
      <c r="FIG16" s="723"/>
      <c r="FIH16" s="723"/>
      <c r="FII16" s="723"/>
      <c r="FIJ16" s="723"/>
      <c r="FIK16" s="723"/>
      <c r="FIL16" s="723"/>
      <c r="FIM16" s="723"/>
      <c r="FIN16" s="723"/>
      <c r="FIO16" s="723"/>
      <c r="FIP16" s="723"/>
      <c r="FIQ16" s="723"/>
      <c r="FIR16" s="723"/>
      <c r="FIS16" s="723"/>
      <c r="FIT16" s="723"/>
      <c r="FIU16" s="723"/>
      <c r="FIV16" s="723"/>
      <c r="FIW16" s="723"/>
      <c r="FIX16" s="723"/>
      <c r="FIY16" s="723"/>
      <c r="FIZ16" s="723"/>
      <c r="FJA16" s="723"/>
      <c r="FJB16" s="723"/>
      <c r="FJC16" s="723"/>
      <c r="FJD16" s="723"/>
      <c r="FJE16" s="723"/>
      <c r="FJF16" s="723"/>
      <c r="FJG16" s="723"/>
      <c r="FJH16" s="723"/>
      <c r="FJI16" s="723"/>
      <c r="FJJ16" s="723"/>
      <c r="FJK16" s="723"/>
      <c r="FJL16" s="723"/>
      <c r="FJM16" s="723"/>
      <c r="FJN16" s="723"/>
      <c r="FJO16" s="723"/>
      <c r="FJP16" s="723"/>
      <c r="FJQ16" s="723"/>
      <c r="FJR16" s="723"/>
      <c r="FJS16" s="723"/>
      <c r="FJT16" s="723"/>
      <c r="FJU16" s="723"/>
      <c r="FJV16" s="723"/>
      <c r="FJW16" s="723"/>
      <c r="FJX16" s="723"/>
      <c r="FJY16" s="723"/>
      <c r="FJZ16" s="723"/>
      <c r="FKA16" s="723"/>
      <c r="FKB16" s="723"/>
      <c r="FKC16" s="723"/>
      <c r="FKD16" s="723"/>
      <c r="FKE16" s="723"/>
      <c r="FKF16" s="723"/>
      <c r="FKG16" s="723"/>
      <c r="FKH16" s="723"/>
      <c r="FKI16" s="723"/>
      <c r="FKJ16" s="723"/>
      <c r="FKK16" s="723"/>
      <c r="FKL16" s="723"/>
      <c r="FKM16" s="723"/>
      <c r="FKN16" s="723"/>
      <c r="FKO16" s="723"/>
      <c r="FKP16" s="723"/>
      <c r="FKQ16" s="723"/>
      <c r="FKR16" s="723"/>
      <c r="FKS16" s="723"/>
      <c r="FKT16" s="723"/>
      <c r="FKU16" s="723"/>
      <c r="FKV16" s="723"/>
      <c r="FKW16" s="723"/>
      <c r="FKX16" s="723"/>
      <c r="FKY16" s="723"/>
      <c r="FKZ16" s="723"/>
      <c r="FLA16" s="723"/>
      <c r="FLB16" s="723"/>
      <c r="FLC16" s="723"/>
      <c r="FLD16" s="723"/>
      <c r="FLE16" s="723"/>
      <c r="FLF16" s="723"/>
      <c r="FLG16" s="723"/>
      <c r="FLH16" s="723"/>
      <c r="FLI16" s="723"/>
      <c r="FLJ16" s="723"/>
      <c r="FLK16" s="723"/>
      <c r="FLL16" s="723"/>
      <c r="FLM16" s="723"/>
      <c r="FLN16" s="723"/>
      <c r="FLO16" s="723"/>
      <c r="FLP16" s="723"/>
      <c r="FLQ16" s="723"/>
      <c r="FLR16" s="723"/>
      <c r="FLS16" s="723"/>
      <c r="FLT16" s="723"/>
      <c r="FLU16" s="723"/>
      <c r="FLV16" s="723"/>
      <c r="FLW16" s="723"/>
      <c r="FLX16" s="723"/>
      <c r="FLY16" s="723"/>
      <c r="FLZ16" s="723"/>
      <c r="FMA16" s="723"/>
      <c r="FMB16" s="723"/>
      <c r="FMC16" s="723"/>
      <c r="FMD16" s="723"/>
      <c r="FME16" s="723"/>
      <c r="FMF16" s="723"/>
      <c r="FMG16" s="723"/>
      <c r="FMH16" s="723"/>
      <c r="FMI16" s="723"/>
      <c r="FMJ16" s="723"/>
      <c r="FMK16" s="723"/>
      <c r="FML16" s="723"/>
      <c r="FMM16" s="723"/>
      <c r="FMN16" s="723"/>
      <c r="FMO16" s="723"/>
      <c r="FMP16" s="723"/>
      <c r="FMQ16" s="723"/>
      <c r="FMR16" s="723"/>
      <c r="FMS16" s="723"/>
      <c r="FMT16" s="723"/>
      <c r="FMU16" s="723"/>
      <c r="FMV16" s="723"/>
      <c r="FMW16" s="723"/>
      <c r="FMX16" s="723"/>
      <c r="FMY16" s="723"/>
      <c r="FMZ16" s="723"/>
      <c r="FNA16" s="723"/>
      <c r="FNB16" s="723"/>
      <c r="FNC16" s="723"/>
      <c r="FND16" s="723"/>
      <c r="FNE16" s="723"/>
      <c r="FNF16" s="723"/>
      <c r="FNG16" s="723"/>
      <c r="FNH16" s="723"/>
      <c r="FNI16" s="723"/>
      <c r="FNJ16" s="723"/>
      <c r="FNK16" s="723"/>
      <c r="FNL16" s="723"/>
      <c r="FNM16" s="723"/>
      <c r="FNN16" s="723"/>
      <c r="FNO16" s="723"/>
      <c r="FNP16" s="723"/>
      <c r="FNQ16" s="723"/>
      <c r="FNR16" s="723"/>
      <c r="FNS16" s="723"/>
      <c r="FNT16" s="723"/>
      <c r="FNU16" s="723"/>
      <c r="FNV16" s="723"/>
      <c r="FNW16" s="723"/>
      <c r="FNX16" s="723"/>
      <c r="FNY16" s="723"/>
      <c r="FNZ16" s="723"/>
      <c r="FOA16" s="723"/>
      <c r="FOB16" s="723"/>
      <c r="FOC16" s="723"/>
      <c r="FOD16" s="723"/>
      <c r="FOE16" s="723"/>
      <c r="FOF16" s="723"/>
      <c r="FOG16" s="723"/>
      <c r="FOH16" s="723"/>
      <c r="FOI16" s="723"/>
      <c r="FOJ16" s="723"/>
      <c r="FOK16" s="723"/>
      <c r="FOL16" s="723"/>
      <c r="FOM16" s="723"/>
      <c r="FON16" s="723"/>
      <c r="FOO16" s="723"/>
      <c r="FOP16" s="723"/>
      <c r="FOQ16" s="723"/>
      <c r="FOR16" s="723"/>
      <c r="FOS16" s="723"/>
      <c r="FOT16" s="723"/>
      <c r="FOU16" s="723"/>
      <c r="FOV16" s="723"/>
      <c r="FOW16" s="723"/>
      <c r="FOX16" s="723"/>
      <c r="FOY16" s="723"/>
      <c r="FOZ16" s="723"/>
      <c r="FPA16" s="723"/>
      <c r="FPB16" s="723"/>
      <c r="FPC16" s="723"/>
      <c r="FPD16" s="723"/>
      <c r="FPE16" s="723"/>
      <c r="FPF16" s="723"/>
      <c r="FPG16" s="723"/>
      <c r="FPH16" s="723"/>
      <c r="FPI16" s="723"/>
      <c r="FPJ16" s="723"/>
      <c r="FPK16" s="723"/>
      <c r="FPL16" s="723"/>
      <c r="FPM16" s="723"/>
      <c r="FPN16" s="723"/>
      <c r="FPO16" s="723"/>
      <c r="FPP16" s="723"/>
      <c r="FPQ16" s="723"/>
      <c r="FPR16" s="723"/>
      <c r="FPS16" s="723"/>
      <c r="FPT16" s="723"/>
      <c r="FPU16" s="723"/>
      <c r="FPV16" s="723"/>
      <c r="FPW16" s="723"/>
      <c r="FPX16" s="723"/>
      <c r="FPY16" s="723"/>
      <c r="FPZ16" s="723"/>
      <c r="FQA16" s="723"/>
      <c r="FQB16" s="723"/>
      <c r="FQC16" s="723"/>
      <c r="FQD16" s="723"/>
      <c r="FQE16" s="723"/>
      <c r="FQF16" s="723"/>
      <c r="FQG16" s="723"/>
      <c r="FQH16" s="723"/>
      <c r="FQI16" s="723"/>
      <c r="FQJ16" s="723"/>
      <c r="FQK16" s="723"/>
      <c r="FQL16" s="723"/>
      <c r="FQM16" s="723"/>
      <c r="FQN16" s="723"/>
      <c r="FQO16" s="723"/>
      <c r="FQP16" s="723"/>
      <c r="FQQ16" s="723"/>
      <c r="FQR16" s="723"/>
      <c r="FQS16" s="723"/>
      <c r="FQT16" s="723"/>
      <c r="FQU16" s="723"/>
      <c r="FQV16" s="723"/>
      <c r="FQW16" s="723"/>
      <c r="FQX16" s="723"/>
      <c r="FQY16" s="723"/>
      <c r="FQZ16" s="723"/>
      <c r="FRA16" s="723"/>
      <c r="FRB16" s="723"/>
      <c r="FRC16" s="723"/>
      <c r="FRD16" s="723"/>
      <c r="FRE16" s="723"/>
      <c r="FRF16" s="723"/>
      <c r="FRG16" s="723"/>
      <c r="FRH16" s="723"/>
      <c r="FRI16" s="723"/>
      <c r="FRJ16" s="723"/>
      <c r="FRK16" s="723"/>
      <c r="FRL16" s="723"/>
      <c r="FRM16" s="723"/>
      <c r="FRN16" s="723"/>
      <c r="FRO16" s="723"/>
      <c r="FRP16" s="723"/>
      <c r="FRQ16" s="723"/>
      <c r="FRR16" s="723"/>
      <c r="FRS16" s="723"/>
      <c r="FRT16" s="723"/>
      <c r="FRU16" s="723"/>
      <c r="FRV16" s="723"/>
      <c r="FRW16" s="723"/>
      <c r="FRX16" s="723"/>
      <c r="FRY16" s="723"/>
      <c r="FRZ16" s="723"/>
      <c r="FSA16" s="723"/>
      <c r="FSB16" s="723"/>
      <c r="FSC16" s="723"/>
      <c r="FSD16" s="723"/>
      <c r="FSE16" s="723"/>
      <c r="FSF16" s="723"/>
      <c r="FSG16" s="723"/>
      <c r="FSH16" s="723"/>
      <c r="FSI16" s="723"/>
      <c r="FSJ16" s="723"/>
      <c r="FSK16" s="723"/>
      <c r="FSL16" s="723"/>
      <c r="FSM16" s="723"/>
      <c r="FSN16" s="723"/>
      <c r="FSO16" s="723"/>
      <c r="FSP16" s="723"/>
      <c r="FSQ16" s="723"/>
      <c r="FSR16" s="723"/>
      <c r="FSS16" s="723"/>
      <c r="FST16" s="723"/>
      <c r="FSU16" s="723"/>
      <c r="FSV16" s="723"/>
      <c r="FSW16" s="723"/>
      <c r="FSX16" s="723"/>
      <c r="FSY16" s="723"/>
      <c r="FSZ16" s="723"/>
      <c r="FTA16" s="723"/>
      <c r="FTB16" s="723"/>
      <c r="FTC16" s="723"/>
      <c r="FTD16" s="723"/>
      <c r="FTE16" s="723"/>
      <c r="FTF16" s="723"/>
      <c r="FTG16" s="723"/>
      <c r="FTH16" s="723"/>
      <c r="FTI16" s="723"/>
      <c r="FTJ16" s="723"/>
      <c r="FTK16" s="723"/>
      <c r="FTL16" s="723"/>
      <c r="FTM16" s="723"/>
      <c r="FTN16" s="723"/>
      <c r="FTO16" s="723"/>
      <c r="FTP16" s="723"/>
      <c r="FTQ16" s="723"/>
      <c r="FTR16" s="723"/>
      <c r="FTS16" s="723"/>
      <c r="FTT16" s="723"/>
      <c r="FTU16" s="723"/>
      <c r="FTV16" s="723"/>
      <c r="FTW16" s="723"/>
      <c r="FTX16" s="723"/>
      <c r="FTY16" s="723"/>
      <c r="FTZ16" s="723"/>
      <c r="FUA16" s="723"/>
      <c r="FUB16" s="723"/>
      <c r="FUC16" s="723"/>
      <c r="FUD16" s="723"/>
      <c r="FUE16" s="723"/>
      <c r="FUF16" s="723"/>
      <c r="FUG16" s="723"/>
      <c r="FUH16" s="723"/>
      <c r="FUI16" s="723"/>
      <c r="FUJ16" s="723"/>
      <c r="FUK16" s="723"/>
      <c r="FUL16" s="723"/>
      <c r="FUM16" s="723"/>
      <c r="FUN16" s="723"/>
      <c r="FUO16" s="723"/>
      <c r="FUP16" s="723"/>
      <c r="FUQ16" s="723"/>
      <c r="FUR16" s="723"/>
      <c r="FUS16" s="723"/>
      <c r="FUT16" s="723"/>
      <c r="FUU16" s="723"/>
      <c r="FUV16" s="723"/>
      <c r="FUW16" s="723"/>
      <c r="FUX16" s="723"/>
      <c r="FUY16" s="723"/>
      <c r="FUZ16" s="723"/>
      <c r="FVA16" s="723"/>
      <c r="FVB16" s="723"/>
      <c r="FVC16" s="723"/>
      <c r="FVD16" s="723"/>
      <c r="FVE16" s="723"/>
      <c r="FVF16" s="723"/>
      <c r="FVG16" s="723"/>
      <c r="FVH16" s="723"/>
      <c r="FVI16" s="723"/>
      <c r="FVJ16" s="723"/>
      <c r="FVK16" s="723"/>
      <c r="FVL16" s="723"/>
      <c r="FVM16" s="723"/>
      <c r="FVN16" s="723"/>
      <c r="FVO16" s="723"/>
      <c r="FVP16" s="723"/>
      <c r="FVQ16" s="723"/>
      <c r="FVR16" s="723"/>
      <c r="FVS16" s="723"/>
      <c r="FVT16" s="723"/>
      <c r="FVU16" s="723"/>
      <c r="FVV16" s="723"/>
      <c r="FVW16" s="723"/>
      <c r="FVX16" s="723"/>
      <c r="FVY16" s="723"/>
      <c r="FVZ16" s="723"/>
      <c r="FWA16" s="723"/>
      <c r="FWB16" s="723"/>
      <c r="FWC16" s="723"/>
      <c r="FWD16" s="723"/>
      <c r="FWE16" s="723"/>
      <c r="FWF16" s="723"/>
      <c r="FWG16" s="723"/>
      <c r="FWH16" s="723"/>
      <c r="FWI16" s="723"/>
      <c r="FWJ16" s="723"/>
      <c r="FWK16" s="723"/>
      <c r="FWL16" s="723"/>
      <c r="FWM16" s="723"/>
      <c r="FWN16" s="723"/>
      <c r="FWO16" s="723"/>
      <c r="FWP16" s="723"/>
      <c r="FWQ16" s="723"/>
      <c r="FWR16" s="723"/>
      <c r="FWS16" s="723"/>
      <c r="FWT16" s="723"/>
      <c r="FWU16" s="723"/>
      <c r="FWV16" s="723"/>
      <c r="FWW16" s="723"/>
      <c r="FWX16" s="723"/>
      <c r="FWY16" s="723"/>
      <c r="FWZ16" s="723"/>
      <c r="FXA16" s="723"/>
      <c r="FXB16" s="723"/>
      <c r="FXC16" s="723"/>
      <c r="FXD16" s="723"/>
      <c r="FXE16" s="723"/>
      <c r="FXF16" s="723"/>
      <c r="FXG16" s="723"/>
      <c r="FXH16" s="723"/>
      <c r="FXI16" s="723"/>
      <c r="FXJ16" s="723"/>
      <c r="FXK16" s="723"/>
      <c r="FXL16" s="723"/>
      <c r="FXM16" s="723"/>
      <c r="FXN16" s="723"/>
      <c r="FXO16" s="723"/>
      <c r="FXP16" s="723"/>
      <c r="FXQ16" s="723"/>
      <c r="FXR16" s="723"/>
      <c r="FXS16" s="723"/>
      <c r="FXT16" s="723"/>
      <c r="FXU16" s="723"/>
      <c r="FXV16" s="723"/>
      <c r="FXW16" s="723"/>
      <c r="FXX16" s="723"/>
      <c r="FXY16" s="723"/>
      <c r="FXZ16" s="723"/>
      <c r="FYA16" s="723"/>
      <c r="FYB16" s="723"/>
      <c r="FYC16" s="723"/>
      <c r="FYD16" s="723"/>
      <c r="FYE16" s="723"/>
      <c r="FYF16" s="723"/>
      <c r="FYG16" s="723"/>
      <c r="FYH16" s="723"/>
      <c r="FYI16" s="723"/>
      <c r="FYJ16" s="723"/>
      <c r="FYK16" s="723"/>
      <c r="FYL16" s="723"/>
      <c r="FYM16" s="723"/>
      <c r="FYN16" s="723"/>
      <c r="FYO16" s="723"/>
      <c r="FYP16" s="723"/>
      <c r="FYQ16" s="723"/>
      <c r="FYR16" s="723"/>
      <c r="FYS16" s="723"/>
      <c r="FYT16" s="723"/>
      <c r="FYU16" s="723"/>
      <c r="FYV16" s="723"/>
      <c r="FYW16" s="723"/>
      <c r="FYX16" s="723"/>
      <c r="FYY16" s="723"/>
      <c r="FYZ16" s="723"/>
      <c r="FZA16" s="723"/>
      <c r="FZB16" s="723"/>
      <c r="FZC16" s="723"/>
      <c r="FZD16" s="723"/>
      <c r="FZE16" s="723"/>
      <c r="FZF16" s="723"/>
      <c r="FZG16" s="723"/>
      <c r="FZH16" s="723"/>
      <c r="FZI16" s="723"/>
      <c r="FZJ16" s="723"/>
      <c r="FZK16" s="723"/>
      <c r="FZL16" s="723"/>
      <c r="FZM16" s="723"/>
      <c r="FZN16" s="723"/>
      <c r="FZO16" s="723"/>
      <c r="FZP16" s="723"/>
      <c r="FZQ16" s="723"/>
      <c r="FZR16" s="723"/>
      <c r="FZS16" s="723"/>
      <c r="FZT16" s="723"/>
      <c r="FZU16" s="723"/>
      <c r="FZV16" s="723"/>
      <c r="FZW16" s="723"/>
      <c r="FZX16" s="723"/>
      <c r="FZY16" s="723"/>
      <c r="FZZ16" s="723"/>
      <c r="GAA16" s="723"/>
      <c r="GAB16" s="723"/>
      <c r="GAC16" s="723"/>
      <c r="GAD16" s="723"/>
      <c r="GAE16" s="723"/>
      <c r="GAF16" s="723"/>
      <c r="GAG16" s="723"/>
      <c r="GAH16" s="723"/>
      <c r="GAI16" s="723"/>
      <c r="GAJ16" s="723"/>
      <c r="GAK16" s="723"/>
      <c r="GAL16" s="723"/>
      <c r="GAM16" s="723"/>
      <c r="GAN16" s="723"/>
      <c r="GAO16" s="723"/>
      <c r="GAP16" s="723"/>
      <c r="GAQ16" s="723"/>
      <c r="GAR16" s="723"/>
      <c r="GAS16" s="723"/>
      <c r="GAT16" s="723"/>
      <c r="GAU16" s="723"/>
      <c r="GAV16" s="723"/>
      <c r="GAW16" s="723"/>
      <c r="GAX16" s="723"/>
      <c r="GAY16" s="723"/>
      <c r="GAZ16" s="723"/>
      <c r="GBA16" s="723"/>
      <c r="GBB16" s="723"/>
      <c r="GBC16" s="723"/>
      <c r="GBD16" s="723"/>
      <c r="GBE16" s="723"/>
      <c r="GBF16" s="723"/>
      <c r="GBG16" s="723"/>
      <c r="GBH16" s="723"/>
      <c r="GBI16" s="723"/>
      <c r="GBJ16" s="723"/>
      <c r="GBK16" s="723"/>
      <c r="GBL16" s="723"/>
      <c r="GBM16" s="723"/>
      <c r="GBN16" s="723"/>
      <c r="GBO16" s="723"/>
      <c r="GBP16" s="723"/>
      <c r="GBQ16" s="723"/>
      <c r="GBR16" s="723"/>
      <c r="GBS16" s="723"/>
      <c r="GBT16" s="723"/>
      <c r="GBU16" s="723"/>
      <c r="GBV16" s="723"/>
      <c r="GBW16" s="723"/>
      <c r="GBX16" s="723"/>
      <c r="GBY16" s="723"/>
      <c r="GBZ16" s="723"/>
      <c r="GCA16" s="723"/>
      <c r="GCB16" s="723"/>
      <c r="GCC16" s="723"/>
      <c r="GCD16" s="723"/>
      <c r="GCE16" s="723"/>
      <c r="GCF16" s="723"/>
      <c r="GCG16" s="723"/>
      <c r="GCH16" s="723"/>
      <c r="GCI16" s="723"/>
      <c r="GCJ16" s="723"/>
      <c r="GCK16" s="723"/>
      <c r="GCL16" s="723"/>
      <c r="GCM16" s="723"/>
      <c r="GCN16" s="723"/>
      <c r="GCO16" s="723"/>
      <c r="GCP16" s="723"/>
      <c r="GCQ16" s="723"/>
      <c r="GCR16" s="723"/>
      <c r="GCS16" s="723"/>
      <c r="GCT16" s="723"/>
      <c r="GCU16" s="723"/>
      <c r="GCV16" s="723"/>
      <c r="GCW16" s="723"/>
      <c r="GCX16" s="723"/>
      <c r="GCY16" s="723"/>
      <c r="GCZ16" s="723"/>
      <c r="GDA16" s="723"/>
      <c r="GDB16" s="723"/>
      <c r="GDC16" s="723"/>
      <c r="GDD16" s="723"/>
      <c r="GDE16" s="723"/>
      <c r="GDF16" s="723"/>
      <c r="GDG16" s="723"/>
      <c r="GDH16" s="723"/>
      <c r="GDI16" s="723"/>
      <c r="GDJ16" s="723"/>
      <c r="GDK16" s="723"/>
      <c r="GDL16" s="723"/>
      <c r="GDM16" s="723"/>
      <c r="GDN16" s="723"/>
      <c r="GDO16" s="723"/>
      <c r="GDP16" s="723"/>
      <c r="GDQ16" s="723"/>
      <c r="GDR16" s="723"/>
      <c r="GDS16" s="723"/>
      <c r="GDT16" s="723"/>
      <c r="GDU16" s="723"/>
      <c r="GDV16" s="723"/>
      <c r="GDW16" s="723"/>
      <c r="GDX16" s="723"/>
      <c r="GDY16" s="723"/>
      <c r="GDZ16" s="723"/>
      <c r="GEA16" s="723"/>
      <c r="GEB16" s="723"/>
      <c r="GEC16" s="723"/>
      <c r="GED16" s="723"/>
      <c r="GEE16" s="723"/>
      <c r="GEF16" s="723"/>
      <c r="GEG16" s="723"/>
      <c r="GEH16" s="723"/>
      <c r="GEI16" s="723"/>
      <c r="GEJ16" s="723"/>
      <c r="GEK16" s="723"/>
      <c r="GEL16" s="723"/>
      <c r="GEM16" s="723"/>
      <c r="GEN16" s="723"/>
      <c r="GEO16" s="723"/>
      <c r="GEP16" s="723"/>
      <c r="GEQ16" s="723"/>
      <c r="GER16" s="723"/>
      <c r="GES16" s="723"/>
      <c r="GET16" s="723"/>
      <c r="GEU16" s="723"/>
      <c r="GEV16" s="723"/>
      <c r="GEW16" s="723"/>
      <c r="GEX16" s="723"/>
      <c r="GEY16" s="723"/>
      <c r="GEZ16" s="723"/>
      <c r="GFA16" s="723"/>
      <c r="GFB16" s="723"/>
      <c r="GFC16" s="723"/>
      <c r="GFD16" s="723"/>
      <c r="GFE16" s="723"/>
      <c r="GFF16" s="723"/>
      <c r="GFG16" s="723"/>
      <c r="GFH16" s="723"/>
      <c r="GFI16" s="723"/>
      <c r="GFJ16" s="723"/>
      <c r="GFK16" s="723"/>
      <c r="GFL16" s="723"/>
      <c r="GFM16" s="723"/>
      <c r="GFN16" s="723"/>
      <c r="GFO16" s="723"/>
      <c r="GFP16" s="723"/>
      <c r="GFQ16" s="723"/>
      <c r="GFR16" s="723"/>
      <c r="GFS16" s="723"/>
      <c r="GFT16" s="723"/>
      <c r="GFU16" s="723"/>
      <c r="GFV16" s="723"/>
      <c r="GFW16" s="723"/>
      <c r="GFX16" s="723"/>
      <c r="GFY16" s="723"/>
      <c r="GFZ16" s="723"/>
      <c r="GGA16" s="723"/>
      <c r="GGB16" s="723"/>
      <c r="GGC16" s="723"/>
      <c r="GGD16" s="723"/>
      <c r="GGE16" s="723"/>
      <c r="GGF16" s="723"/>
      <c r="GGG16" s="723"/>
      <c r="GGH16" s="723"/>
      <c r="GGI16" s="723"/>
      <c r="GGJ16" s="723"/>
      <c r="GGK16" s="723"/>
      <c r="GGL16" s="723"/>
      <c r="GGM16" s="723"/>
      <c r="GGN16" s="723"/>
      <c r="GGO16" s="723"/>
      <c r="GGP16" s="723"/>
      <c r="GGQ16" s="723"/>
      <c r="GGR16" s="723"/>
      <c r="GGS16" s="723"/>
      <c r="GGT16" s="723"/>
      <c r="GGU16" s="723"/>
      <c r="GGV16" s="723"/>
      <c r="GGW16" s="723"/>
      <c r="GGX16" s="723"/>
      <c r="GGY16" s="723"/>
      <c r="GGZ16" s="723"/>
      <c r="GHA16" s="723"/>
      <c r="GHB16" s="723"/>
      <c r="GHC16" s="723"/>
      <c r="GHD16" s="723"/>
      <c r="GHE16" s="723"/>
      <c r="GHF16" s="723"/>
      <c r="GHG16" s="723"/>
      <c r="GHH16" s="723"/>
      <c r="GHI16" s="723"/>
      <c r="GHJ16" s="723"/>
      <c r="GHK16" s="723"/>
      <c r="GHL16" s="723"/>
      <c r="GHM16" s="723"/>
      <c r="GHN16" s="723"/>
      <c r="GHO16" s="723"/>
      <c r="GHP16" s="723"/>
      <c r="GHQ16" s="723"/>
      <c r="GHR16" s="723"/>
      <c r="GHS16" s="723"/>
      <c r="GHT16" s="723"/>
      <c r="GHU16" s="723"/>
      <c r="GHV16" s="723"/>
      <c r="GHW16" s="723"/>
      <c r="GHX16" s="723"/>
      <c r="GHY16" s="723"/>
      <c r="GHZ16" s="723"/>
      <c r="GIA16" s="723"/>
      <c r="GIB16" s="723"/>
      <c r="GIC16" s="723"/>
      <c r="GID16" s="723"/>
      <c r="GIE16" s="723"/>
      <c r="GIF16" s="723"/>
      <c r="GIG16" s="723"/>
      <c r="GIH16" s="723"/>
      <c r="GII16" s="723"/>
      <c r="GIJ16" s="723"/>
      <c r="GIK16" s="723"/>
      <c r="GIL16" s="723"/>
      <c r="GIM16" s="723"/>
      <c r="GIN16" s="723"/>
      <c r="GIO16" s="723"/>
      <c r="GIP16" s="723"/>
      <c r="GIQ16" s="723"/>
      <c r="GIR16" s="723"/>
      <c r="GIS16" s="723"/>
      <c r="GIT16" s="723"/>
      <c r="GIU16" s="723"/>
      <c r="GIV16" s="723"/>
      <c r="GIW16" s="723"/>
      <c r="GIX16" s="723"/>
      <c r="GIY16" s="723"/>
      <c r="GIZ16" s="723"/>
      <c r="GJA16" s="723"/>
      <c r="GJB16" s="723"/>
      <c r="GJC16" s="723"/>
      <c r="GJD16" s="723"/>
      <c r="GJE16" s="723"/>
      <c r="GJF16" s="723"/>
      <c r="GJG16" s="723"/>
      <c r="GJH16" s="723"/>
      <c r="GJI16" s="723"/>
      <c r="GJJ16" s="723"/>
      <c r="GJK16" s="723"/>
      <c r="GJL16" s="723"/>
      <c r="GJM16" s="723"/>
      <c r="GJN16" s="723"/>
      <c r="GJO16" s="723"/>
      <c r="GJP16" s="723"/>
      <c r="GJQ16" s="723"/>
      <c r="GJR16" s="723"/>
      <c r="GJS16" s="723"/>
      <c r="GJT16" s="723"/>
      <c r="GJU16" s="723"/>
      <c r="GJV16" s="723"/>
      <c r="GJW16" s="723"/>
      <c r="GJX16" s="723"/>
      <c r="GJY16" s="723"/>
      <c r="GJZ16" s="723"/>
      <c r="GKA16" s="723"/>
      <c r="GKB16" s="723"/>
      <c r="GKC16" s="723"/>
      <c r="GKD16" s="723"/>
      <c r="GKE16" s="723"/>
      <c r="GKF16" s="723"/>
      <c r="GKG16" s="723"/>
      <c r="GKH16" s="723"/>
      <c r="GKI16" s="723"/>
      <c r="GKJ16" s="723"/>
      <c r="GKK16" s="723"/>
      <c r="GKL16" s="723"/>
      <c r="GKM16" s="723"/>
      <c r="GKN16" s="723"/>
      <c r="GKO16" s="723"/>
      <c r="GKP16" s="723"/>
      <c r="GKQ16" s="723"/>
      <c r="GKR16" s="723"/>
      <c r="GKS16" s="723"/>
      <c r="GKT16" s="723"/>
      <c r="GKU16" s="723"/>
      <c r="GKV16" s="723"/>
      <c r="GKW16" s="723"/>
      <c r="GKX16" s="723"/>
      <c r="GKY16" s="723"/>
      <c r="GKZ16" s="723"/>
      <c r="GLA16" s="723"/>
      <c r="GLB16" s="723"/>
      <c r="GLC16" s="723"/>
      <c r="GLD16" s="723"/>
      <c r="GLE16" s="723"/>
      <c r="GLF16" s="723"/>
      <c r="GLG16" s="723"/>
      <c r="GLH16" s="723"/>
      <c r="GLI16" s="723"/>
      <c r="GLJ16" s="723"/>
      <c r="GLK16" s="723"/>
      <c r="GLL16" s="723"/>
      <c r="GLM16" s="723"/>
      <c r="GLN16" s="723"/>
      <c r="GLO16" s="723"/>
      <c r="GLP16" s="723"/>
      <c r="GLQ16" s="723"/>
      <c r="GLR16" s="723"/>
      <c r="GLS16" s="723"/>
      <c r="GLT16" s="723"/>
      <c r="GLU16" s="723"/>
      <c r="GLV16" s="723"/>
      <c r="GLW16" s="723"/>
      <c r="GLX16" s="723"/>
      <c r="GLY16" s="723"/>
      <c r="GLZ16" s="723"/>
      <c r="GMA16" s="723"/>
      <c r="GMB16" s="723"/>
      <c r="GMC16" s="723"/>
      <c r="GMD16" s="723"/>
      <c r="GME16" s="723"/>
      <c r="GMF16" s="723"/>
      <c r="GMG16" s="723"/>
      <c r="GMH16" s="723"/>
      <c r="GMI16" s="723"/>
      <c r="GMJ16" s="723"/>
      <c r="GMK16" s="723"/>
      <c r="GML16" s="723"/>
      <c r="GMM16" s="723"/>
      <c r="GMN16" s="723"/>
      <c r="GMO16" s="723"/>
      <c r="GMP16" s="723"/>
      <c r="GMQ16" s="723"/>
      <c r="GMR16" s="723"/>
      <c r="GMS16" s="723"/>
      <c r="GMT16" s="723"/>
      <c r="GMU16" s="723"/>
      <c r="GMV16" s="723"/>
      <c r="GMW16" s="723"/>
      <c r="GMX16" s="723"/>
      <c r="GMY16" s="723"/>
      <c r="GMZ16" s="723"/>
      <c r="GNA16" s="723"/>
      <c r="GNB16" s="723"/>
      <c r="GNC16" s="723"/>
      <c r="GND16" s="723"/>
      <c r="GNE16" s="723"/>
      <c r="GNF16" s="723"/>
      <c r="GNG16" s="723"/>
      <c r="GNH16" s="723"/>
      <c r="GNI16" s="723"/>
      <c r="GNJ16" s="723"/>
      <c r="GNK16" s="723"/>
      <c r="GNL16" s="723"/>
      <c r="GNM16" s="723"/>
      <c r="GNN16" s="723"/>
      <c r="GNO16" s="723"/>
      <c r="GNP16" s="723"/>
      <c r="GNQ16" s="723"/>
      <c r="GNR16" s="723"/>
      <c r="GNS16" s="723"/>
      <c r="GNT16" s="723"/>
      <c r="GNU16" s="723"/>
      <c r="GNV16" s="723"/>
      <c r="GNW16" s="723"/>
      <c r="GNX16" s="723"/>
      <c r="GNY16" s="723"/>
      <c r="GNZ16" s="723"/>
      <c r="GOA16" s="723"/>
      <c r="GOB16" s="723"/>
      <c r="GOC16" s="723"/>
      <c r="GOD16" s="723"/>
      <c r="GOE16" s="723"/>
      <c r="GOF16" s="723"/>
      <c r="GOG16" s="723"/>
      <c r="GOH16" s="723"/>
      <c r="GOI16" s="723"/>
      <c r="GOJ16" s="723"/>
      <c r="GOK16" s="723"/>
      <c r="GOL16" s="723"/>
      <c r="GOM16" s="723"/>
      <c r="GON16" s="723"/>
      <c r="GOO16" s="723"/>
      <c r="GOP16" s="723"/>
      <c r="GOQ16" s="723"/>
      <c r="GOR16" s="723"/>
      <c r="GOS16" s="723"/>
      <c r="GOT16" s="723"/>
      <c r="GOU16" s="723"/>
      <c r="GOV16" s="723"/>
      <c r="GOW16" s="723"/>
      <c r="GOX16" s="723"/>
      <c r="GOY16" s="723"/>
      <c r="GOZ16" s="723"/>
      <c r="GPA16" s="723"/>
      <c r="GPB16" s="723"/>
      <c r="GPC16" s="723"/>
      <c r="GPD16" s="723"/>
      <c r="GPE16" s="723"/>
      <c r="GPF16" s="723"/>
      <c r="GPG16" s="723"/>
      <c r="GPH16" s="723"/>
      <c r="GPI16" s="723"/>
      <c r="GPJ16" s="723"/>
      <c r="GPK16" s="723"/>
      <c r="GPL16" s="723"/>
      <c r="GPM16" s="723"/>
      <c r="GPN16" s="723"/>
      <c r="GPO16" s="723"/>
      <c r="GPP16" s="723"/>
      <c r="GPQ16" s="723"/>
      <c r="GPR16" s="723"/>
      <c r="GPS16" s="723"/>
      <c r="GPT16" s="723"/>
      <c r="GPU16" s="723"/>
      <c r="GPV16" s="723"/>
      <c r="GPW16" s="723"/>
      <c r="GPX16" s="723"/>
      <c r="GPY16" s="723"/>
      <c r="GPZ16" s="723"/>
      <c r="GQA16" s="723"/>
      <c r="GQB16" s="723"/>
      <c r="GQC16" s="723"/>
      <c r="GQD16" s="723"/>
      <c r="GQE16" s="723"/>
      <c r="GQF16" s="723"/>
      <c r="GQG16" s="723"/>
      <c r="GQH16" s="723"/>
      <c r="GQI16" s="723"/>
      <c r="GQJ16" s="723"/>
      <c r="GQK16" s="723"/>
      <c r="GQL16" s="723"/>
      <c r="GQM16" s="723"/>
      <c r="GQN16" s="723"/>
      <c r="GQO16" s="723"/>
      <c r="GQP16" s="723"/>
      <c r="GQQ16" s="723"/>
      <c r="GQR16" s="723"/>
      <c r="GQS16" s="723"/>
      <c r="GQT16" s="723"/>
      <c r="GQU16" s="723"/>
      <c r="GQV16" s="723"/>
      <c r="GQW16" s="723"/>
      <c r="GQX16" s="723"/>
      <c r="GQY16" s="723"/>
      <c r="GQZ16" s="723"/>
      <c r="GRA16" s="723"/>
      <c r="GRB16" s="723"/>
      <c r="GRC16" s="723"/>
      <c r="GRD16" s="723"/>
      <c r="GRE16" s="723"/>
      <c r="GRF16" s="723"/>
      <c r="GRG16" s="723"/>
      <c r="GRH16" s="723"/>
      <c r="GRI16" s="723"/>
      <c r="GRJ16" s="723"/>
      <c r="GRK16" s="723"/>
      <c r="GRL16" s="723"/>
      <c r="GRM16" s="723"/>
      <c r="GRN16" s="723"/>
      <c r="GRO16" s="723"/>
      <c r="GRP16" s="723"/>
      <c r="GRQ16" s="723"/>
      <c r="GRR16" s="723"/>
      <c r="GRS16" s="723"/>
      <c r="GRT16" s="723"/>
      <c r="GRU16" s="723"/>
      <c r="GRV16" s="723"/>
      <c r="GRW16" s="723"/>
      <c r="GRX16" s="723"/>
      <c r="GRY16" s="723"/>
      <c r="GRZ16" s="723"/>
      <c r="GSA16" s="723"/>
      <c r="GSB16" s="723"/>
      <c r="GSC16" s="723"/>
      <c r="GSD16" s="723"/>
      <c r="GSE16" s="723"/>
      <c r="GSF16" s="723"/>
      <c r="GSG16" s="723"/>
      <c r="GSH16" s="723"/>
      <c r="GSI16" s="723"/>
      <c r="GSJ16" s="723"/>
      <c r="GSK16" s="723"/>
      <c r="GSL16" s="723"/>
      <c r="GSM16" s="723"/>
      <c r="GSN16" s="723"/>
      <c r="GSO16" s="723"/>
      <c r="GSP16" s="723"/>
      <c r="GSQ16" s="723"/>
      <c r="GSR16" s="723"/>
      <c r="GSS16" s="723"/>
      <c r="GST16" s="723"/>
      <c r="GSU16" s="723"/>
      <c r="GSV16" s="723"/>
      <c r="GSW16" s="723"/>
      <c r="GSX16" s="723"/>
      <c r="GSY16" s="723"/>
      <c r="GSZ16" s="723"/>
      <c r="GTA16" s="723"/>
      <c r="GTB16" s="723"/>
      <c r="GTC16" s="723"/>
      <c r="GTD16" s="723"/>
      <c r="GTE16" s="723"/>
      <c r="GTF16" s="723"/>
      <c r="GTG16" s="723"/>
      <c r="GTH16" s="723"/>
      <c r="GTI16" s="723"/>
      <c r="GTJ16" s="723"/>
      <c r="GTK16" s="723"/>
      <c r="GTL16" s="723"/>
      <c r="GTM16" s="723"/>
      <c r="GTN16" s="723"/>
      <c r="GTO16" s="723"/>
      <c r="GTP16" s="723"/>
      <c r="GTQ16" s="723"/>
      <c r="GTR16" s="723"/>
      <c r="GTS16" s="723"/>
      <c r="GTT16" s="723"/>
      <c r="GTU16" s="723"/>
      <c r="GTV16" s="723"/>
      <c r="GTW16" s="723"/>
      <c r="GTX16" s="723"/>
      <c r="GTY16" s="723"/>
      <c r="GTZ16" s="723"/>
      <c r="GUA16" s="723"/>
      <c r="GUB16" s="723"/>
      <c r="GUC16" s="723"/>
      <c r="GUD16" s="723"/>
      <c r="GUE16" s="723"/>
      <c r="GUF16" s="723"/>
      <c r="GUG16" s="723"/>
      <c r="GUH16" s="723"/>
      <c r="GUI16" s="723"/>
      <c r="GUJ16" s="723"/>
      <c r="GUK16" s="723"/>
      <c r="GUL16" s="723"/>
      <c r="GUM16" s="723"/>
      <c r="GUN16" s="723"/>
      <c r="GUO16" s="723"/>
      <c r="GUP16" s="723"/>
      <c r="GUQ16" s="723"/>
      <c r="GUR16" s="723"/>
      <c r="GUS16" s="723"/>
      <c r="GUT16" s="723"/>
      <c r="GUU16" s="723"/>
      <c r="GUV16" s="723"/>
      <c r="GUW16" s="723"/>
      <c r="GUX16" s="723"/>
      <c r="GUY16" s="723"/>
      <c r="GUZ16" s="723"/>
      <c r="GVA16" s="723"/>
      <c r="GVB16" s="723"/>
      <c r="GVC16" s="723"/>
      <c r="GVD16" s="723"/>
      <c r="GVE16" s="723"/>
      <c r="GVF16" s="723"/>
      <c r="GVG16" s="723"/>
      <c r="GVH16" s="723"/>
      <c r="GVI16" s="723"/>
      <c r="GVJ16" s="723"/>
      <c r="GVK16" s="723"/>
      <c r="GVL16" s="723"/>
      <c r="GVM16" s="723"/>
      <c r="GVN16" s="723"/>
      <c r="GVO16" s="723"/>
      <c r="GVP16" s="723"/>
      <c r="GVQ16" s="723"/>
      <c r="GVR16" s="723"/>
      <c r="GVS16" s="723"/>
      <c r="GVT16" s="723"/>
      <c r="GVU16" s="723"/>
      <c r="GVV16" s="723"/>
      <c r="GVW16" s="723"/>
      <c r="GVX16" s="723"/>
      <c r="GVY16" s="723"/>
      <c r="GVZ16" s="723"/>
      <c r="GWA16" s="723"/>
      <c r="GWB16" s="723"/>
      <c r="GWC16" s="723"/>
      <c r="GWD16" s="723"/>
      <c r="GWE16" s="723"/>
      <c r="GWF16" s="723"/>
      <c r="GWG16" s="723"/>
      <c r="GWH16" s="723"/>
      <c r="GWI16" s="723"/>
      <c r="GWJ16" s="723"/>
      <c r="GWK16" s="723"/>
      <c r="GWL16" s="723"/>
      <c r="GWM16" s="723"/>
      <c r="GWN16" s="723"/>
      <c r="GWO16" s="723"/>
      <c r="GWP16" s="723"/>
      <c r="GWQ16" s="723"/>
      <c r="GWR16" s="723"/>
      <c r="GWS16" s="723"/>
      <c r="GWT16" s="723"/>
      <c r="GWU16" s="723"/>
      <c r="GWV16" s="723"/>
      <c r="GWW16" s="723"/>
      <c r="GWX16" s="723"/>
      <c r="GWY16" s="723"/>
      <c r="GWZ16" s="723"/>
      <c r="GXA16" s="723"/>
      <c r="GXB16" s="723"/>
      <c r="GXC16" s="723"/>
      <c r="GXD16" s="723"/>
      <c r="GXE16" s="723"/>
      <c r="GXF16" s="723"/>
      <c r="GXG16" s="723"/>
      <c r="GXH16" s="723"/>
      <c r="GXI16" s="723"/>
      <c r="GXJ16" s="723"/>
      <c r="GXK16" s="723"/>
      <c r="GXL16" s="723"/>
      <c r="GXM16" s="723"/>
      <c r="GXN16" s="723"/>
      <c r="GXO16" s="723"/>
      <c r="GXP16" s="723"/>
      <c r="GXQ16" s="723"/>
      <c r="GXR16" s="723"/>
      <c r="GXS16" s="723"/>
      <c r="GXT16" s="723"/>
      <c r="GXU16" s="723"/>
      <c r="GXV16" s="723"/>
      <c r="GXW16" s="723"/>
      <c r="GXX16" s="723"/>
      <c r="GXY16" s="723"/>
      <c r="GXZ16" s="723"/>
      <c r="GYA16" s="723"/>
      <c r="GYB16" s="723"/>
      <c r="GYC16" s="723"/>
      <c r="GYD16" s="723"/>
      <c r="GYE16" s="723"/>
      <c r="GYF16" s="723"/>
      <c r="GYG16" s="723"/>
      <c r="GYH16" s="723"/>
      <c r="GYI16" s="723"/>
      <c r="GYJ16" s="723"/>
      <c r="GYK16" s="723"/>
      <c r="GYL16" s="723"/>
      <c r="GYM16" s="723"/>
      <c r="GYN16" s="723"/>
      <c r="GYO16" s="723"/>
      <c r="GYP16" s="723"/>
      <c r="GYQ16" s="723"/>
      <c r="GYR16" s="723"/>
      <c r="GYS16" s="723"/>
      <c r="GYT16" s="723"/>
      <c r="GYU16" s="723"/>
      <c r="GYV16" s="723"/>
      <c r="GYW16" s="723"/>
      <c r="GYX16" s="723"/>
      <c r="GYY16" s="723"/>
      <c r="GYZ16" s="723"/>
      <c r="GZA16" s="723"/>
      <c r="GZB16" s="723"/>
      <c r="GZC16" s="723"/>
      <c r="GZD16" s="723"/>
      <c r="GZE16" s="723"/>
      <c r="GZF16" s="723"/>
      <c r="GZG16" s="723"/>
      <c r="GZH16" s="723"/>
      <c r="GZI16" s="723"/>
      <c r="GZJ16" s="723"/>
      <c r="GZK16" s="723"/>
      <c r="GZL16" s="723"/>
      <c r="GZM16" s="723"/>
      <c r="GZN16" s="723"/>
      <c r="GZO16" s="723"/>
      <c r="GZP16" s="723"/>
      <c r="GZQ16" s="723"/>
      <c r="GZR16" s="723"/>
      <c r="GZS16" s="723"/>
      <c r="GZT16" s="723"/>
      <c r="GZU16" s="723"/>
      <c r="GZV16" s="723"/>
      <c r="GZW16" s="723"/>
      <c r="GZX16" s="723"/>
      <c r="GZY16" s="723"/>
      <c r="GZZ16" s="723"/>
      <c r="HAA16" s="723"/>
      <c r="HAB16" s="723"/>
      <c r="HAC16" s="723"/>
      <c r="HAD16" s="723"/>
      <c r="HAE16" s="723"/>
      <c r="HAF16" s="723"/>
      <c r="HAG16" s="723"/>
      <c r="HAH16" s="723"/>
      <c r="HAI16" s="723"/>
      <c r="HAJ16" s="723"/>
      <c r="HAK16" s="723"/>
      <c r="HAL16" s="723"/>
      <c r="HAM16" s="723"/>
      <c r="HAN16" s="723"/>
      <c r="HAO16" s="723"/>
      <c r="HAP16" s="723"/>
      <c r="HAQ16" s="723"/>
      <c r="HAR16" s="723"/>
      <c r="HAS16" s="723"/>
      <c r="HAT16" s="723"/>
      <c r="HAU16" s="723"/>
      <c r="HAV16" s="723"/>
      <c r="HAW16" s="723"/>
      <c r="HAX16" s="723"/>
      <c r="HAY16" s="723"/>
      <c r="HAZ16" s="723"/>
      <c r="HBA16" s="723"/>
      <c r="HBB16" s="723"/>
      <c r="HBC16" s="723"/>
      <c r="HBD16" s="723"/>
      <c r="HBE16" s="723"/>
      <c r="HBF16" s="723"/>
      <c r="HBG16" s="723"/>
      <c r="HBH16" s="723"/>
      <c r="HBI16" s="723"/>
      <c r="HBJ16" s="723"/>
      <c r="HBK16" s="723"/>
      <c r="HBL16" s="723"/>
      <c r="HBM16" s="723"/>
      <c r="HBN16" s="723"/>
      <c r="HBO16" s="723"/>
      <c r="HBP16" s="723"/>
      <c r="HBQ16" s="723"/>
      <c r="HBR16" s="723"/>
      <c r="HBS16" s="723"/>
      <c r="HBT16" s="723"/>
      <c r="HBU16" s="723"/>
      <c r="HBV16" s="723"/>
      <c r="HBW16" s="723"/>
      <c r="HBX16" s="723"/>
      <c r="HBY16" s="723"/>
      <c r="HBZ16" s="723"/>
      <c r="HCA16" s="723"/>
      <c r="HCB16" s="723"/>
      <c r="HCC16" s="723"/>
      <c r="HCD16" s="723"/>
      <c r="HCE16" s="723"/>
      <c r="HCF16" s="723"/>
      <c r="HCG16" s="723"/>
      <c r="HCH16" s="723"/>
      <c r="HCI16" s="723"/>
      <c r="HCJ16" s="723"/>
      <c r="HCK16" s="723"/>
      <c r="HCL16" s="723"/>
      <c r="HCM16" s="723"/>
      <c r="HCN16" s="723"/>
      <c r="HCO16" s="723"/>
      <c r="HCP16" s="723"/>
      <c r="HCQ16" s="723"/>
      <c r="HCR16" s="723"/>
      <c r="HCS16" s="723"/>
      <c r="HCT16" s="723"/>
      <c r="HCU16" s="723"/>
      <c r="HCV16" s="723"/>
      <c r="HCW16" s="723"/>
      <c r="HCX16" s="723"/>
      <c r="HCY16" s="723"/>
      <c r="HCZ16" s="723"/>
      <c r="HDA16" s="723"/>
      <c r="HDB16" s="723"/>
      <c r="HDC16" s="723"/>
      <c r="HDD16" s="723"/>
      <c r="HDE16" s="723"/>
      <c r="HDF16" s="723"/>
      <c r="HDG16" s="723"/>
      <c r="HDH16" s="723"/>
      <c r="HDI16" s="723"/>
      <c r="HDJ16" s="723"/>
      <c r="HDK16" s="723"/>
      <c r="HDL16" s="723"/>
      <c r="HDM16" s="723"/>
      <c r="HDN16" s="723"/>
      <c r="HDO16" s="723"/>
      <c r="HDP16" s="723"/>
      <c r="HDQ16" s="723"/>
      <c r="HDR16" s="723"/>
      <c r="HDS16" s="723"/>
      <c r="HDT16" s="723"/>
      <c r="HDU16" s="723"/>
      <c r="HDV16" s="723"/>
      <c r="HDW16" s="723"/>
      <c r="HDX16" s="723"/>
      <c r="HDY16" s="723"/>
      <c r="HDZ16" s="723"/>
      <c r="HEA16" s="723"/>
      <c r="HEB16" s="723"/>
      <c r="HEC16" s="723"/>
      <c r="HED16" s="723"/>
      <c r="HEE16" s="723"/>
      <c r="HEF16" s="723"/>
      <c r="HEG16" s="723"/>
      <c r="HEH16" s="723"/>
      <c r="HEI16" s="723"/>
      <c r="HEJ16" s="723"/>
      <c r="HEK16" s="723"/>
      <c r="HEL16" s="723"/>
      <c r="HEM16" s="723"/>
      <c r="HEN16" s="723"/>
      <c r="HEO16" s="723"/>
      <c r="HEP16" s="723"/>
      <c r="HEQ16" s="723"/>
      <c r="HER16" s="723"/>
      <c r="HES16" s="723"/>
      <c r="HET16" s="723"/>
      <c r="HEU16" s="723"/>
      <c r="HEV16" s="723"/>
      <c r="HEW16" s="723"/>
      <c r="HEX16" s="723"/>
      <c r="HEY16" s="723"/>
      <c r="HEZ16" s="723"/>
      <c r="HFA16" s="723"/>
      <c r="HFB16" s="723"/>
      <c r="HFC16" s="723"/>
      <c r="HFD16" s="723"/>
      <c r="HFE16" s="723"/>
      <c r="HFF16" s="723"/>
      <c r="HFG16" s="723"/>
      <c r="HFH16" s="723"/>
      <c r="HFI16" s="723"/>
      <c r="HFJ16" s="723"/>
      <c r="HFK16" s="723"/>
      <c r="HFL16" s="723"/>
      <c r="HFM16" s="723"/>
      <c r="HFN16" s="723"/>
      <c r="HFO16" s="723"/>
      <c r="HFP16" s="723"/>
      <c r="HFQ16" s="723"/>
      <c r="HFR16" s="723"/>
      <c r="HFS16" s="723"/>
      <c r="HFT16" s="723"/>
      <c r="HFU16" s="723"/>
      <c r="HFV16" s="723"/>
      <c r="HFW16" s="723"/>
      <c r="HFX16" s="723"/>
      <c r="HFY16" s="723"/>
      <c r="HFZ16" s="723"/>
      <c r="HGA16" s="723"/>
      <c r="HGB16" s="723"/>
      <c r="HGC16" s="723"/>
      <c r="HGD16" s="723"/>
      <c r="HGE16" s="723"/>
      <c r="HGF16" s="723"/>
      <c r="HGG16" s="723"/>
      <c r="HGH16" s="723"/>
      <c r="HGI16" s="723"/>
      <c r="HGJ16" s="723"/>
      <c r="HGK16" s="723"/>
      <c r="HGL16" s="723"/>
      <c r="HGM16" s="723"/>
      <c r="HGN16" s="723"/>
      <c r="HGO16" s="723"/>
      <c r="HGP16" s="723"/>
      <c r="HGQ16" s="723"/>
      <c r="HGR16" s="723"/>
      <c r="HGS16" s="723"/>
      <c r="HGT16" s="723"/>
      <c r="HGU16" s="723"/>
      <c r="HGV16" s="723"/>
      <c r="HGW16" s="723"/>
      <c r="HGX16" s="723"/>
      <c r="HGY16" s="723"/>
      <c r="HGZ16" s="723"/>
      <c r="HHA16" s="723"/>
      <c r="HHB16" s="723"/>
      <c r="HHC16" s="723"/>
      <c r="HHD16" s="723"/>
      <c r="HHE16" s="723"/>
      <c r="HHF16" s="723"/>
      <c r="HHG16" s="723"/>
      <c r="HHH16" s="723"/>
      <c r="HHI16" s="723"/>
      <c r="HHJ16" s="723"/>
      <c r="HHK16" s="723"/>
      <c r="HHL16" s="723"/>
      <c r="HHM16" s="723"/>
      <c r="HHN16" s="723"/>
      <c r="HHO16" s="723"/>
      <c r="HHP16" s="723"/>
      <c r="HHQ16" s="723"/>
      <c r="HHR16" s="723"/>
      <c r="HHS16" s="723"/>
      <c r="HHT16" s="723"/>
      <c r="HHU16" s="723"/>
      <c r="HHV16" s="723"/>
      <c r="HHW16" s="723"/>
      <c r="HHX16" s="723"/>
      <c r="HHY16" s="723"/>
      <c r="HHZ16" s="723"/>
      <c r="HIA16" s="723"/>
      <c r="HIB16" s="723"/>
      <c r="HIC16" s="723"/>
      <c r="HID16" s="723"/>
      <c r="HIE16" s="723"/>
      <c r="HIF16" s="723"/>
      <c r="HIG16" s="723"/>
      <c r="HIH16" s="723"/>
      <c r="HII16" s="723"/>
      <c r="HIJ16" s="723"/>
      <c r="HIK16" s="723"/>
      <c r="HIL16" s="723"/>
      <c r="HIM16" s="723"/>
      <c r="HIN16" s="723"/>
      <c r="HIO16" s="723"/>
      <c r="HIP16" s="723"/>
      <c r="HIQ16" s="723"/>
      <c r="HIR16" s="723"/>
      <c r="HIS16" s="723"/>
      <c r="HIT16" s="723"/>
      <c r="HIU16" s="723"/>
      <c r="HIV16" s="723"/>
      <c r="HIW16" s="723"/>
      <c r="HIX16" s="723"/>
      <c r="HIY16" s="723"/>
      <c r="HIZ16" s="723"/>
      <c r="HJA16" s="723"/>
      <c r="HJB16" s="723"/>
      <c r="HJC16" s="723"/>
      <c r="HJD16" s="723"/>
      <c r="HJE16" s="723"/>
      <c r="HJF16" s="723"/>
      <c r="HJG16" s="723"/>
      <c r="HJH16" s="723"/>
      <c r="HJI16" s="723"/>
      <c r="HJJ16" s="723"/>
      <c r="HJK16" s="723"/>
      <c r="HJL16" s="723"/>
      <c r="HJM16" s="723"/>
      <c r="HJN16" s="723"/>
      <c r="HJO16" s="723"/>
      <c r="HJP16" s="723"/>
      <c r="HJQ16" s="723"/>
      <c r="HJR16" s="723"/>
      <c r="HJS16" s="723"/>
      <c r="HJT16" s="723"/>
      <c r="HJU16" s="723"/>
      <c r="HJV16" s="723"/>
      <c r="HJW16" s="723"/>
      <c r="HJX16" s="723"/>
      <c r="HJY16" s="723"/>
      <c r="HJZ16" s="723"/>
      <c r="HKA16" s="723"/>
      <c r="HKB16" s="723"/>
      <c r="HKC16" s="723"/>
      <c r="HKD16" s="723"/>
      <c r="HKE16" s="723"/>
      <c r="HKF16" s="723"/>
      <c r="HKG16" s="723"/>
      <c r="HKH16" s="723"/>
      <c r="HKI16" s="723"/>
      <c r="HKJ16" s="723"/>
      <c r="HKK16" s="723"/>
      <c r="HKL16" s="723"/>
      <c r="HKM16" s="723"/>
      <c r="HKN16" s="723"/>
      <c r="HKO16" s="723"/>
      <c r="HKP16" s="723"/>
      <c r="HKQ16" s="723"/>
      <c r="HKR16" s="723"/>
      <c r="HKS16" s="723"/>
      <c r="HKT16" s="723"/>
      <c r="HKU16" s="723"/>
      <c r="HKV16" s="723"/>
      <c r="HKW16" s="723"/>
      <c r="HKX16" s="723"/>
      <c r="HKY16" s="723"/>
      <c r="HKZ16" s="723"/>
      <c r="HLA16" s="723"/>
      <c r="HLB16" s="723"/>
      <c r="HLC16" s="723"/>
      <c r="HLD16" s="723"/>
      <c r="HLE16" s="723"/>
      <c r="HLF16" s="723"/>
      <c r="HLG16" s="723"/>
      <c r="HLH16" s="723"/>
      <c r="HLI16" s="723"/>
      <c r="HLJ16" s="723"/>
      <c r="HLK16" s="723"/>
      <c r="HLL16" s="723"/>
      <c r="HLM16" s="723"/>
      <c r="HLN16" s="723"/>
      <c r="HLO16" s="723"/>
      <c r="HLP16" s="723"/>
      <c r="HLQ16" s="723"/>
      <c r="HLR16" s="723"/>
      <c r="HLS16" s="723"/>
      <c r="HLT16" s="723"/>
      <c r="HLU16" s="723"/>
      <c r="HLV16" s="723"/>
      <c r="HLW16" s="723"/>
      <c r="HLX16" s="723"/>
      <c r="HLY16" s="723"/>
      <c r="HLZ16" s="723"/>
      <c r="HMA16" s="723"/>
      <c r="HMB16" s="723"/>
      <c r="HMC16" s="723"/>
      <c r="HMD16" s="723"/>
      <c r="HME16" s="723"/>
      <c r="HMF16" s="723"/>
      <c r="HMG16" s="723"/>
      <c r="HMH16" s="723"/>
      <c r="HMI16" s="723"/>
      <c r="HMJ16" s="723"/>
      <c r="HMK16" s="723"/>
      <c r="HML16" s="723"/>
      <c r="HMM16" s="723"/>
      <c r="HMN16" s="723"/>
      <c r="HMO16" s="723"/>
      <c r="HMP16" s="723"/>
      <c r="HMQ16" s="723"/>
      <c r="HMR16" s="723"/>
      <c r="HMS16" s="723"/>
      <c r="HMT16" s="723"/>
      <c r="HMU16" s="723"/>
      <c r="HMV16" s="723"/>
      <c r="HMW16" s="723"/>
      <c r="HMX16" s="723"/>
      <c r="HMY16" s="723"/>
      <c r="HMZ16" s="723"/>
      <c r="HNA16" s="723"/>
      <c r="HNB16" s="723"/>
      <c r="HNC16" s="723"/>
      <c r="HND16" s="723"/>
      <c r="HNE16" s="723"/>
      <c r="HNF16" s="723"/>
      <c r="HNG16" s="723"/>
      <c r="HNH16" s="723"/>
      <c r="HNI16" s="723"/>
      <c r="HNJ16" s="723"/>
      <c r="HNK16" s="723"/>
      <c r="HNL16" s="723"/>
      <c r="HNM16" s="723"/>
      <c r="HNN16" s="723"/>
      <c r="HNO16" s="723"/>
      <c r="HNP16" s="723"/>
      <c r="HNQ16" s="723"/>
      <c r="HNR16" s="723"/>
      <c r="HNS16" s="723"/>
      <c r="HNT16" s="723"/>
      <c r="HNU16" s="723"/>
      <c r="HNV16" s="723"/>
      <c r="HNW16" s="723"/>
      <c r="HNX16" s="723"/>
      <c r="HNY16" s="723"/>
      <c r="HNZ16" s="723"/>
      <c r="HOA16" s="723"/>
      <c r="HOB16" s="723"/>
      <c r="HOC16" s="723"/>
      <c r="HOD16" s="723"/>
      <c r="HOE16" s="723"/>
      <c r="HOF16" s="723"/>
      <c r="HOG16" s="723"/>
      <c r="HOH16" s="723"/>
      <c r="HOI16" s="723"/>
      <c r="HOJ16" s="723"/>
      <c r="HOK16" s="723"/>
      <c r="HOL16" s="723"/>
      <c r="HOM16" s="723"/>
      <c r="HON16" s="723"/>
      <c r="HOO16" s="723"/>
      <c r="HOP16" s="723"/>
      <c r="HOQ16" s="723"/>
      <c r="HOR16" s="723"/>
      <c r="HOS16" s="723"/>
      <c r="HOT16" s="723"/>
      <c r="HOU16" s="723"/>
      <c r="HOV16" s="723"/>
      <c r="HOW16" s="723"/>
      <c r="HOX16" s="723"/>
      <c r="HOY16" s="723"/>
      <c r="HOZ16" s="723"/>
      <c r="HPA16" s="723"/>
      <c r="HPB16" s="723"/>
      <c r="HPC16" s="723"/>
      <c r="HPD16" s="723"/>
      <c r="HPE16" s="723"/>
      <c r="HPF16" s="723"/>
      <c r="HPG16" s="723"/>
      <c r="HPH16" s="723"/>
      <c r="HPI16" s="723"/>
      <c r="HPJ16" s="723"/>
      <c r="HPK16" s="723"/>
      <c r="HPL16" s="723"/>
      <c r="HPM16" s="723"/>
      <c r="HPN16" s="723"/>
      <c r="HPO16" s="723"/>
      <c r="HPP16" s="723"/>
      <c r="HPQ16" s="723"/>
      <c r="HPR16" s="723"/>
      <c r="HPS16" s="723"/>
      <c r="HPT16" s="723"/>
      <c r="HPU16" s="723"/>
      <c r="HPV16" s="723"/>
      <c r="HPW16" s="723"/>
      <c r="HPX16" s="723"/>
      <c r="HPY16" s="723"/>
      <c r="HPZ16" s="723"/>
      <c r="HQA16" s="723"/>
      <c r="HQB16" s="723"/>
      <c r="HQC16" s="723"/>
      <c r="HQD16" s="723"/>
      <c r="HQE16" s="723"/>
      <c r="HQF16" s="723"/>
      <c r="HQG16" s="723"/>
      <c r="HQH16" s="723"/>
      <c r="HQI16" s="723"/>
      <c r="HQJ16" s="723"/>
      <c r="HQK16" s="723"/>
      <c r="HQL16" s="723"/>
      <c r="HQM16" s="723"/>
      <c r="HQN16" s="723"/>
      <c r="HQO16" s="723"/>
      <c r="HQP16" s="723"/>
      <c r="HQQ16" s="723"/>
      <c r="HQR16" s="723"/>
      <c r="HQS16" s="723"/>
      <c r="HQT16" s="723"/>
      <c r="HQU16" s="723"/>
      <c r="HQV16" s="723"/>
      <c r="HQW16" s="723"/>
      <c r="HQX16" s="723"/>
      <c r="HQY16" s="723"/>
      <c r="HQZ16" s="723"/>
      <c r="HRA16" s="723"/>
      <c r="HRB16" s="723"/>
      <c r="HRC16" s="723"/>
      <c r="HRD16" s="723"/>
      <c r="HRE16" s="723"/>
      <c r="HRF16" s="723"/>
      <c r="HRG16" s="723"/>
      <c r="HRH16" s="723"/>
      <c r="HRI16" s="723"/>
      <c r="HRJ16" s="723"/>
      <c r="HRK16" s="723"/>
      <c r="HRL16" s="723"/>
      <c r="HRM16" s="723"/>
      <c r="HRN16" s="723"/>
      <c r="HRO16" s="723"/>
      <c r="HRP16" s="723"/>
      <c r="HRQ16" s="723"/>
      <c r="HRR16" s="723"/>
      <c r="HRS16" s="723"/>
      <c r="HRT16" s="723"/>
      <c r="HRU16" s="723"/>
      <c r="HRV16" s="723"/>
      <c r="HRW16" s="723"/>
      <c r="HRX16" s="723"/>
      <c r="HRY16" s="723"/>
      <c r="HRZ16" s="723"/>
      <c r="HSA16" s="723"/>
      <c r="HSB16" s="723"/>
      <c r="HSC16" s="723"/>
      <c r="HSD16" s="723"/>
      <c r="HSE16" s="723"/>
      <c r="HSF16" s="723"/>
      <c r="HSG16" s="723"/>
      <c r="HSH16" s="723"/>
      <c r="HSI16" s="723"/>
      <c r="HSJ16" s="723"/>
      <c r="HSK16" s="723"/>
      <c r="HSL16" s="723"/>
      <c r="HSM16" s="723"/>
      <c r="HSN16" s="723"/>
      <c r="HSO16" s="723"/>
      <c r="HSP16" s="723"/>
      <c r="HSQ16" s="723"/>
      <c r="HSR16" s="723"/>
      <c r="HSS16" s="723"/>
      <c r="HST16" s="723"/>
      <c r="HSU16" s="723"/>
      <c r="HSV16" s="723"/>
      <c r="HSW16" s="723"/>
      <c r="HSX16" s="723"/>
      <c r="HSY16" s="723"/>
      <c r="HSZ16" s="723"/>
      <c r="HTA16" s="723"/>
      <c r="HTB16" s="723"/>
      <c r="HTC16" s="723"/>
      <c r="HTD16" s="723"/>
      <c r="HTE16" s="723"/>
      <c r="HTF16" s="723"/>
      <c r="HTG16" s="723"/>
      <c r="HTH16" s="723"/>
      <c r="HTI16" s="723"/>
      <c r="HTJ16" s="723"/>
      <c r="HTK16" s="723"/>
      <c r="HTL16" s="723"/>
      <c r="HTM16" s="723"/>
      <c r="HTN16" s="723"/>
      <c r="HTO16" s="723"/>
      <c r="HTP16" s="723"/>
      <c r="HTQ16" s="723"/>
      <c r="HTR16" s="723"/>
      <c r="HTS16" s="723"/>
      <c r="HTT16" s="723"/>
      <c r="HTU16" s="723"/>
      <c r="HTV16" s="723"/>
      <c r="HTW16" s="723"/>
      <c r="HTX16" s="723"/>
      <c r="HTY16" s="723"/>
      <c r="HTZ16" s="723"/>
      <c r="HUA16" s="723"/>
      <c r="HUB16" s="723"/>
      <c r="HUC16" s="723"/>
      <c r="HUD16" s="723"/>
      <c r="HUE16" s="723"/>
      <c r="HUF16" s="723"/>
      <c r="HUG16" s="723"/>
      <c r="HUH16" s="723"/>
      <c r="HUI16" s="723"/>
      <c r="HUJ16" s="723"/>
      <c r="HUK16" s="723"/>
      <c r="HUL16" s="723"/>
      <c r="HUM16" s="723"/>
      <c r="HUN16" s="723"/>
      <c r="HUO16" s="723"/>
      <c r="HUP16" s="723"/>
      <c r="HUQ16" s="723"/>
      <c r="HUR16" s="723"/>
      <c r="HUS16" s="723"/>
      <c r="HUT16" s="723"/>
      <c r="HUU16" s="723"/>
      <c r="HUV16" s="723"/>
      <c r="HUW16" s="723"/>
      <c r="HUX16" s="723"/>
      <c r="HUY16" s="723"/>
      <c r="HUZ16" s="723"/>
      <c r="HVA16" s="723"/>
      <c r="HVB16" s="723"/>
      <c r="HVC16" s="723"/>
      <c r="HVD16" s="723"/>
      <c r="HVE16" s="723"/>
      <c r="HVF16" s="723"/>
      <c r="HVG16" s="723"/>
      <c r="HVH16" s="723"/>
      <c r="HVI16" s="723"/>
      <c r="HVJ16" s="723"/>
      <c r="HVK16" s="723"/>
      <c r="HVL16" s="723"/>
      <c r="HVM16" s="723"/>
      <c r="HVN16" s="723"/>
      <c r="HVO16" s="723"/>
      <c r="HVP16" s="723"/>
      <c r="HVQ16" s="723"/>
      <c r="HVR16" s="723"/>
      <c r="HVS16" s="723"/>
      <c r="HVT16" s="723"/>
      <c r="HVU16" s="723"/>
      <c r="HVV16" s="723"/>
      <c r="HVW16" s="723"/>
      <c r="HVX16" s="723"/>
      <c r="HVY16" s="723"/>
      <c r="HVZ16" s="723"/>
      <c r="HWA16" s="723"/>
      <c r="HWB16" s="723"/>
      <c r="HWC16" s="723"/>
      <c r="HWD16" s="723"/>
      <c r="HWE16" s="723"/>
      <c r="HWF16" s="723"/>
      <c r="HWG16" s="723"/>
      <c r="HWH16" s="723"/>
      <c r="HWI16" s="723"/>
      <c r="HWJ16" s="723"/>
      <c r="HWK16" s="723"/>
      <c r="HWL16" s="723"/>
      <c r="HWM16" s="723"/>
      <c r="HWN16" s="723"/>
      <c r="HWO16" s="723"/>
      <c r="HWP16" s="723"/>
      <c r="HWQ16" s="723"/>
      <c r="HWR16" s="723"/>
      <c r="HWS16" s="723"/>
      <c r="HWT16" s="723"/>
      <c r="HWU16" s="723"/>
      <c r="HWV16" s="723"/>
      <c r="HWW16" s="723"/>
      <c r="HWX16" s="723"/>
      <c r="HWY16" s="723"/>
      <c r="HWZ16" s="723"/>
      <c r="HXA16" s="723"/>
      <c r="HXB16" s="723"/>
      <c r="HXC16" s="723"/>
      <c r="HXD16" s="723"/>
      <c r="HXE16" s="723"/>
      <c r="HXF16" s="723"/>
      <c r="HXG16" s="723"/>
      <c r="HXH16" s="723"/>
      <c r="HXI16" s="723"/>
      <c r="HXJ16" s="723"/>
      <c r="HXK16" s="723"/>
      <c r="HXL16" s="723"/>
      <c r="HXM16" s="723"/>
      <c r="HXN16" s="723"/>
      <c r="HXO16" s="723"/>
      <c r="HXP16" s="723"/>
      <c r="HXQ16" s="723"/>
      <c r="HXR16" s="723"/>
      <c r="HXS16" s="723"/>
      <c r="HXT16" s="723"/>
      <c r="HXU16" s="723"/>
      <c r="HXV16" s="723"/>
      <c r="HXW16" s="723"/>
      <c r="HXX16" s="723"/>
      <c r="HXY16" s="723"/>
      <c r="HXZ16" s="723"/>
      <c r="HYA16" s="723"/>
      <c r="HYB16" s="723"/>
      <c r="HYC16" s="723"/>
      <c r="HYD16" s="723"/>
      <c r="HYE16" s="723"/>
      <c r="HYF16" s="723"/>
      <c r="HYG16" s="723"/>
      <c r="HYH16" s="723"/>
      <c r="HYI16" s="723"/>
      <c r="HYJ16" s="723"/>
      <c r="HYK16" s="723"/>
      <c r="HYL16" s="723"/>
      <c r="HYM16" s="723"/>
      <c r="HYN16" s="723"/>
      <c r="HYO16" s="723"/>
      <c r="HYP16" s="723"/>
      <c r="HYQ16" s="723"/>
      <c r="HYR16" s="723"/>
      <c r="HYS16" s="723"/>
      <c r="HYT16" s="723"/>
      <c r="HYU16" s="723"/>
      <c r="HYV16" s="723"/>
      <c r="HYW16" s="723"/>
      <c r="HYX16" s="723"/>
      <c r="HYY16" s="723"/>
      <c r="HYZ16" s="723"/>
      <c r="HZA16" s="723"/>
      <c r="HZB16" s="723"/>
      <c r="HZC16" s="723"/>
      <c r="HZD16" s="723"/>
      <c r="HZE16" s="723"/>
      <c r="HZF16" s="723"/>
      <c r="HZG16" s="723"/>
      <c r="HZH16" s="723"/>
      <c r="HZI16" s="723"/>
      <c r="HZJ16" s="723"/>
      <c r="HZK16" s="723"/>
      <c r="HZL16" s="723"/>
      <c r="HZM16" s="723"/>
      <c r="HZN16" s="723"/>
      <c r="HZO16" s="723"/>
      <c r="HZP16" s="723"/>
      <c r="HZQ16" s="723"/>
      <c r="HZR16" s="723"/>
      <c r="HZS16" s="723"/>
      <c r="HZT16" s="723"/>
      <c r="HZU16" s="723"/>
      <c r="HZV16" s="723"/>
      <c r="HZW16" s="723"/>
      <c r="HZX16" s="723"/>
      <c r="HZY16" s="723"/>
      <c r="HZZ16" s="723"/>
      <c r="IAA16" s="723"/>
      <c r="IAB16" s="723"/>
      <c r="IAC16" s="723"/>
      <c r="IAD16" s="723"/>
      <c r="IAE16" s="723"/>
      <c r="IAF16" s="723"/>
      <c r="IAG16" s="723"/>
      <c r="IAH16" s="723"/>
      <c r="IAI16" s="723"/>
      <c r="IAJ16" s="723"/>
      <c r="IAK16" s="723"/>
      <c r="IAL16" s="723"/>
      <c r="IAM16" s="723"/>
      <c r="IAN16" s="723"/>
      <c r="IAO16" s="723"/>
      <c r="IAP16" s="723"/>
      <c r="IAQ16" s="723"/>
      <c r="IAR16" s="723"/>
      <c r="IAS16" s="723"/>
      <c r="IAT16" s="723"/>
      <c r="IAU16" s="723"/>
      <c r="IAV16" s="723"/>
      <c r="IAW16" s="723"/>
      <c r="IAX16" s="723"/>
      <c r="IAY16" s="723"/>
      <c r="IAZ16" s="723"/>
      <c r="IBA16" s="723"/>
      <c r="IBB16" s="723"/>
      <c r="IBC16" s="723"/>
      <c r="IBD16" s="723"/>
      <c r="IBE16" s="723"/>
      <c r="IBF16" s="723"/>
      <c r="IBG16" s="723"/>
      <c r="IBH16" s="723"/>
      <c r="IBI16" s="723"/>
      <c r="IBJ16" s="723"/>
      <c r="IBK16" s="723"/>
      <c r="IBL16" s="723"/>
      <c r="IBM16" s="723"/>
      <c r="IBN16" s="723"/>
      <c r="IBO16" s="723"/>
      <c r="IBP16" s="723"/>
      <c r="IBQ16" s="723"/>
      <c r="IBR16" s="723"/>
      <c r="IBS16" s="723"/>
      <c r="IBT16" s="723"/>
      <c r="IBU16" s="723"/>
      <c r="IBV16" s="723"/>
      <c r="IBW16" s="723"/>
      <c r="IBX16" s="723"/>
      <c r="IBY16" s="723"/>
      <c r="IBZ16" s="723"/>
      <c r="ICA16" s="723"/>
      <c r="ICB16" s="723"/>
      <c r="ICC16" s="723"/>
      <c r="ICD16" s="723"/>
      <c r="ICE16" s="723"/>
      <c r="ICF16" s="723"/>
      <c r="ICG16" s="723"/>
      <c r="ICH16" s="723"/>
      <c r="ICI16" s="723"/>
      <c r="ICJ16" s="723"/>
      <c r="ICK16" s="723"/>
      <c r="ICL16" s="723"/>
      <c r="ICM16" s="723"/>
      <c r="ICN16" s="723"/>
      <c r="ICO16" s="723"/>
      <c r="ICP16" s="723"/>
      <c r="ICQ16" s="723"/>
      <c r="ICR16" s="723"/>
      <c r="ICS16" s="723"/>
      <c r="ICT16" s="723"/>
      <c r="ICU16" s="723"/>
      <c r="ICV16" s="723"/>
      <c r="ICW16" s="723"/>
      <c r="ICX16" s="723"/>
      <c r="ICY16" s="723"/>
      <c r="ICZ16" s="723"/>
      <c r="IDA16" s="723"/>
      <c r="IDB16" s="723"/>
      <c r="IDC16" s="723"/>
      <c r="IDD16" s="723"/>
      <c r="IDE16" s="723"/>
      <c r="IDF16" s="723"/>
      <c r="IDG16" s="723"/>
      <c r="IDH16" s="723"/>
      <c r="IDI16" s="723"/>
      <c r="IDJ16" s="723"/>
      <c r="IDK16" s="723"/>
      <c r="IDL16" s="723"/>
      <c r="IDM16" s="723"/>
      <c r="IDN16" s="723"/>
      <c r="IDO16" s="723"/>
      <c r="IDP16" s="723"/>
      <c r="IDQ16" s="723"/>
      <c r="IDR16" s="723"/>
      <c r="IDS16" s="723"/>
      <c r="IDT16" s="723"/>
      <c r="IDU16" s="723"/>
      <c r="IDV16" s="723"/>
      <c r="IDW16" s="723"/>
      <c r="IDX16" s="723"/>
      <c r="IDY16" s="723"/>
      <c r="IDZ16" s="723"/>
      <c r="IEA16" s="723"/>
      <c r="IEB16" s="723"/>
      <c r="IEC16" s="723"/>
      <c r="IED16" s="723"/>
      <c r="IEE16" s="723"/>
      <c r="IEF16" s="723"/>
      <c r="IEG16" s="723"/>
      <c r="IEH16" s="723"/>
      <c r="IEI16" s="723"/>
      <c r="IEJ16" s="723"/>
      <c r="IEK16" s="723"/>
      <c r="IEL16" s="723"/>
      <c r="IEM16" s="723"/>
      <c r="IEN16" s="723"/>
      <c r="IEO16" s="723"/>
      <c r="IEP16" s="723"/>
      <c r="IEQ16" s="723"/>
      <c r="IER16" s="723"/>
      <c r="IES16" s="723"/>
      <c r="IET16" s="723"/>
      <c r="IEU16" s="723"/>
      <c r="IEV16" s="723"/>
      <c r="IEW16" s="723"/>
      <c r="IEX16" s="723"/>
      <c r="IEY16" s="723"/>
      <c r="IEZ16" s="723"/>
      <c r="IFA16" s="723"/>
      <c r="IFB16" s="723"/>
      <c r="IFC16" s="723"/>
      <c r="IFD16" s="723"/>
      <c r="IFE16" s="723"/>
      <c r="IFF16" s="723"/>
      <c r="IFG16" s="723"/>
      <c r="IFH16" s="723"/>
      <c r="IFI16" s="723"/>
      <c r="IFJ16" s="723"/>
      <c r="IFK16" s="723"/>
      <c r="IFL16" s="723"/>
      <c r="IFM16" s="723"/>
      <c r="IFN16" s="723"/>
      <c r="IFO16" s="723"/>
      <c r="IFP16" s="723"/>
      <c r="IFQ16" s="723"/>
      <c r="IFR16" s="723"/>
      <c r="IFS16" s="723"/>
      <c r="IFT16" s="723"/>
      <c r="IFU16" s="723"/>
      <c r="IFV16" s="723"/>
      <c r="IFW16" s="723"/>
      <c r="IFX16" s="723"/>
      <c r="IFY16" s="723"/>
      <c r="IFZ16" s="723"/>
      <c r="IGA16" s="723"/>
      <c r="IGB16" s="723"/>
      <c r="IGC16" s="723"/>
      <c r="IGD16" s="723"/>
      <c r="IGE16" s="723"/>
      <c r="IGF16" s="723"/>
      <c r="IGG16" s="723"/>
      <c r="IGH16" s="723"/>
      <c r="IGI16" s="723"/>
      <c r="IGJ16" s="723"/>
      <c r="IGK16" s="723"/>
      <c r="IGL16" s="723"/>
      <c r="IGM16" s="723"/>
      <c r="IGN16" s="723"/>
      <c r="IGO16" s="723"/>
      <c r="IGP16" s="723"/>
      <c r="IGQ16" s="723"/>
      <c r="IGR16" s="723"/>
      <c r="IGS16" s="723"/>
      <c r="IGT16" s="723"/>
      <c r="IGU16" s="723"/>
      <c r="IGV16" s="723"/>
      <c r="IGW16" s="723"/>
      <c r="IGX16" s="723"/>
      <c r="IGY16" s="723"/>
      <c r="IGZ16" s="723"/>
      <c r="IHA16" s="723"/>
      <c r="IHB16" s="723"/>
      <c r="IHC16" s="723"/>
      <c r="IHD16" s="723"/>
      <c r="IHE16" s="723"/>
      <c r="IHF16" s="723"/>
      <c r="IHG16" s="723"/>
      <c r="IHH16" s="723"/>
      <c r="IHI16" s="723"/>
      <c r="IHJ16" s="723"/>
      <c r="IHK16" s="723"/>
      <c r="IHL16" s="723"/>
      <c r="IHM16" s="723"/>
      <c r="IHN16" s="723"/>
      <c r="IHO16" s="723"/>
      <c r="IHP16" s="723"/>
      <c r="IHQ16" s="723"/>
      <c r="IHR16" s="723"/>
      <c r="IHS16" s="723"/>
      <c r="IHT16" s="723"/>
      <c r="IHU16" s="723"/>
      <c r="IHV16" s="723"/>
      <c r="IHW16" s="723"/>
      <c r="IHX16" s="723"/>
      <c r="IHY16" s="723"/>
      <c r="IHZ16" s="723"/>
      <c r="IIA16" s="723"/>
      <c r="IIB16" s="723"/>
      <c r="IIC16" s="723"/>
      <c r="IID16" s="723"/>
      <c r="IIE16" s="723"/>
      <c r="IIF16" s="723"/>
      <c r="IIG16" s="723"/>
      <c r="IIH16" s="723"/>
      <c r="III16" s="723"/>
      <c r="IIJ16" s="723"/>
      <c r="IIK16" s="723"/>
      <c r="IIL16" s="723"/>
      <c r="IIM16" s="723"/>
      <c r="IIN16" s="723"/>
      <c r="IIO16" s="723"/>
      <c r="IIP16" s="723"/>
      <c r="IIQ16" s="723"/>
      <c r="IIR16" s="723"/>
      <c r="IIS16" s="723"/>
      <c r="IIT16" s="723"/>
      <c r="IIU16" s="723"/>
      <c r="IIV16" s="723"/>
      <c r="IIW16" s="723"/>
      <c r="IIX16" s="723"/>
      <c r="IIY16" s="723"/>
      <c r="IIZ16" s="723"/>
      <c r="IJA16" s="723"/>
      <c r="IJB16" s="723"/>
      <c r="IJC16" s="723"/>
      <c r="IJD16" s="723"/>
      <c r="IJE16" s="723"/>
      <c r="IJF16" s="723"/>
      <c r="IJG16" s="723"/>
      <c r="IJH16" s="723"/>
      <c r="IJI16" s="723"/>
      <c r="IJJ16" s="723"/>
      <c r="IJK16" s="723"/>
      <c r="IJL16" s="723"/>
      <c r="IJM16" s="723"/>
      <c r="IJN16" s="723"/>
      <c r="IJO16" s="723"/>
      <c r="IJP16" s="723"/>
      <c r="IJQ16" s="723"/>
      <c r="IJR16" s="723"/>
      <c r="IJS16" s="723"/>
      <c r="IJT16" s="723"/>
      <c r="IJU16" s="723"/>
      <c r="IJV16" s="723"/>
      <c r="IJW16" s="723"/>
      <c r="IJX16" s="723"/>
      <c r="IJY16" s="723"/>
      <c r="IJZ16" s="723"/>
      <c r="IKA16" s="723"/>
      <c r="IKB16" s="723"/>
      <c r="IKC16" s="723"/>
      <c r="IKD16" s="723"/>
      <c r="IKE16" s="723"/>
      <c r="IKF16" s="723"/>
      <c r="IKG16" s="723"/>
      <c r="IKH16" s="723"/>
      <c r="IKI16" s="723"/>
      <c r="IKJ16" s="723"/>
      <c r="IKK16" s="723"/>
      <c r="IKL16" s="723"/>
      <c r="IKM16" s="723"/>
      <c r="IKN16" s="723"/>
      <c r="IKO16" s="723"/>
      <c r="IKP16" s="723"/>
      <c r="IKQ16" s="723"/>
      <c r="IKR16" s="723"/>
      <c r="IKS16" s="723"/>
      <c r="IKT16" s="723"/>
      <c r="IKU16" s="723"/>
      <c r="IKV16" s="723"/>
      <c r="IKW16" s="723"/>
      <c r="IKX16" s="723"/>
      <c r="IKY16" s="723"/>
      <c r="IKZ16" s="723"/>
      <c r="ILA16" s="723"/>
      <c r="ILB16" s="723"/>
      <c r="ILC16" s="723"/>
      <c r="ILD16" s="723"/>
      <c r="ILE16" s="723"/>
      <c r="ILF16" s="723"/>
      <c r="ILG16" s="723"/>
      <c r="ILH16" s="723"/>
      <c r="ILI16" s="723"/>
      <c r="ILJ16" s="723"/>
      <c r="ILK16" s="723"/>
      <c r="ILL16" s="723"/>
      <c r="ILM16" s="723"/>
      <c r="ILN16" s="723"/>
      <c r="ILO16" s="723"/>
      <c r="ILP16" s="723"/>
      <c r="ILQ16" s="723"/>
      <c r="ILR16" s="723"/>
      <c r="ILS16" s="723"/>
      <c r="ILT16" s="723"/>
      <c r="ILU16" s="723"/>
      <c r="ILV16" s="723"/>
      <c r="ILW16" s="723"/>
      <c r="ILX16" s="723"/>
      <c r="ILY16" s="723"/>
      <c r="ILZ16" s="723"/>
      <c r="IMA16" s="723"/>
      <c r="IMB16" s="723"/>
      <c r="IMC16" s="723"/>
      <c r="IMD16" s="723"/>
      <c r="IME16" s="723"/>
      <c r="IMF16" s="723"/>
      <c r="IMG16" s="723"/>
      <c r="IMH16" s="723"/>
      <c r="IMI16" s="723"/>
      <c r="IMJ16" s="723"/>
      <c r="IMK16" s="723"/>
      <c r="IML16" s="723"/>
      <c r="IMM16" s="723"/>
      <c r="IMN16" s="723"/>
      <c r="IMO16" s="723"/>
      <c r="IMP16" s="723"/>
      <c r="IMQ16" s="723"/>
      <c r="IMR16" s="723"/>
      <c r="IMS16" s="723"/>
      <c r="IMT16" s="723"/>
      <c r="IMU16" s="723"/>
      <c r="IMV16" s="723"/>
      <c r="IMW16" s="723"/>
      <c r="IMX16" s="723"/>
      <c r="IMY16" s="723"/>
      <c r="IMZ16" s="723"/>
      <c r="INA16" s="723"/>
      <c r="INB16" s="723"/>
      <c r="INC16" s="723"/>
      <c r="IND16" s="723"/>
      <c r="INE16" s="723"/>
      <c r="INF16" s="723"/>
      <c r="ING16" s="723"/>
      <c r="INH16" s="723"/>
      <c r="INI16" s="723"/>
      <c r="INJ16" s="723"/>
      <c r="INK16" s="723"/>
      <c r="INL16" s="723"/>
      <c r="INM16" s="723"/>
      <c r="INN16" s="723"/>
      <c r="INO16" s="723"/>
      <c r="INP16" s="723"/>
      <c r="INQ16" s="723"/>
      <c r="INR16" s="723"/>
      <c r="INS16" s="723"/>
      <c r="INT16" s="723"/>
      <c r="INU16" s="723"/>
      <c r="INV16" s="723"/>
      <c r="INW16" s="723"/>
      <c r="INX16" s="723"/>
      <c r="INY16" s="723"/>
      <c r="INZ16" s="723"/>
      <c r="IOA16" s="723"/>
      <c r="IOB16" s="723"/>
      <c r="IOC16" s="723"/>
      <c r="IOD16" s="723"/>
      <c r="IOE16" s="723"/>
      <c r="IOF16" s="723"/>
      <c r="IOG16" s="723"/>
      <c r="IOH16" s="723"/>
      <c r="IOI16" s="723"/>
      <c r="IOJ16" s="723"/>
      <c r="IOK16" s="723"/>
      <c r="IOL16" s="723"/>
      <c r="IOM16" s="723"/>
      <c r="ION16" s="723"/>
      <c r="IOO16" s="723"/>
      <c r="IOP16" s="723"/>
      <c r="IOQ16" s="723"/>
      <c r="IOR16" s="723"/>
      <c r="IOS16" s="723"/>
      <c r="IOT16" s="723"/>
      <c r="IOU16" s="723"/>
      <c r="IOV16" s="723"/>
      <c r="IOW16" s="723"/>
      <c r="IOX16" s="723"/>
      <c r="IOY16" s="723"/>
      <c r="IOZ16" s="723"/>
      <c r="IPA16" s="723"/>
      <c r="IPB16" s="723"/>
      <c r="IPC16" s="723"/>
      <c r="IPD16" s="723"/>
      <c r="IPE16" s="723"/>
      <c r="IPF16" s="723"/>
      <c r="IPG16" s="723"/>
      <c r="IPH16" s="723"/>
      <c r="IPI16" s="723"/>
      <c r="IPJ16" s="723"/>
      <c r="IPK16" s="723"/>
      <c r="IPL16" s="723"/>
      <c r="IPM16" s="723"/>
      <c r="IPN16" s="723"/>
      <c r="IPO16" s="723"/>
      <c r="IPP16" s="723"/>
      <c r="IPQ16" s="723"/>
      <c r="IPR16" s="723"/>
      <c r="IPS16" s="723"/>
      <c r="IPT16" s="723"/>
      <c r="IPU16" s="723"/>
      <c r="IPV16" s="723"/>
      <c r="IPW16" s="723"/>
      <c r="IPX16" s="723"/>
      <c r="IPY16" s="723"/>
      <c r="IPZ16" s="723"/>
      <c r="IQA16" s="723"/>
      <c r="IQB16" s="723"/>
      <c r="IQC16" s="723"/>
      <c r="IQD16" s="723"/>
      <c r="IQE16" s="723"/>
      <c r="IQF16" s="723"/>
      <c r="IQG16" s="723"/>
      <c r="IQH16" s="723"/>
      <c r="IQI16" s="723"/>
      <c r="IQJ16" s="723"/>
      <c r="IQK16" s="723"/>
      <c r="IQL16" s="723"/>
      <c r="IQM16" s="723"/>
      <c r="IQN16" s="723"/>
      <c r="IQO16" s="723"/>
      <c r="IQP16" s="723"/>
      <c r="IQQ16" s="723"/>
      <c r="IQR16" s="723"/>
      <c r="IQS16" s="723"/>
      <c r="IQT16" s="723"/>
      <c r="IQU16" s="723"/>
      <c r="IQV16" s="723"/>
      <c r="IQW16" s="723"/>
      <c r="IQX16" s="723"/>
      <c r="IQY16" s="723"/>
      <c r="IQZ16" s="723"/>
      <c r="IRA16" s="723"/>
      <c r="IRB16" s="723"/>
      <c r="IRC16" s="723"/>
      <c r="IRD16" s="723"/>
      <c r="IRE16" s="723"/>
      <c r="IRF16" s="723"/>
      <c r="IRG16" s="723"/>
      <c r="IRH16" s="723"/>
      <c r="IRI16" s="723"/>
      <c r="IRJ16" s="723"/>
      <c r="IRK16" s="723"/>
      <c r="IRL16" s="723"/>
      <c r="IRM16" s="723"/>
      <c r="IRN16" s="723"/>
      <c r="IRO16" s="723"/>
      <c r="IRP16" s="723"/>
      <c r="IRQ16" s="723"/>
      <c r="IRR16" s="723"/>
      <c r="IRS16" s="723"/>
      <c r="IRT16" s="723"/>
      <c r="IRU16" s="723"/>
      <c r="IRV16" s="723"/>
      <c r="IRW16" s="723"/>
      <c r="IRX16" s="723"/>
      <c r="IRY16" s="723"/>
      <c r="IRZ16" s="723"/>
      <c r="ISA16" s="723"/>
      <c r="ISB16" s="723"/>
      <c r="ISC16" s="723"/>
      <c r="ISD16" s="723"/>
      <c r="ISE16" s="723"/>
      <c r="ISF16" s="723"/>
      <c r="ISG16" s="723"/>
      <c r="ISH16" s="723"/>
      <c r="ISI16" s="723"/>
      <c r="ISJ16" s="723"/>
      <c r="ISK16" s="723"/>
      <c r="ISL16" s="723"/>
      <c r="ISM16" s="723"/>
      <c r="ISN16" s="723"/>
      <c r="ISO16" s="723"/>
      <c r="ISP16" s="723"/>
      <c r="ISQ16" s="723"/>
      <c r="ISR16" s="723"/>
      <c r="ISS16" s="723"/>
      <c r="IST16" s="723"/>
      <c r="ISU16" s="723"/>
      <c r="ISV16" s="723"/>
      <c r="ISW16" s="723"/>
      <c r="ISX16" s="723"/>
      <c r="ISY16" s="723"/>
      <c r="ISZ16" s="723"/>
      <c r="ITA16" s="723"/>
      <c r="ITB16" s="723"/>
      <c r="ITC16" s="723"/>
      <c r="ITD16" s="723"/>
      <c r="ITE16" s="723"/>
      <c r="ITF16" s="723"/>
      <c r="ITG16" s="723"/>
      <c r="ITH16" s="723"/>
      <c r="ITI16" s="723"/>
      <c r="ITJ16" s="723"/>
      <c r="ITK16" s="723"/>
      <c r="ITL16" s="723"/>
      <c r="ITM16" s="723"/>
      <c r="ITN16" s="723"/>
      <c r="ITO16" s="723"/>
      <c r="ITP16" s="723"/>
      <c r="ITQ16" s="723"/>
      <c r="ITR16" s="723"/>
      <c r="ITS16" s="723"/>
      <c r="ITT16" s="723"/>
      <c r="ITU16" s="723"/>
      <c r="ITV16" s="723"/>
      <c r="ITW16" s="723"/>
      <c r="ITX16" s="723"/>
      <c r="ITY16" s="723"/>
      <c r="ITZ16" s="723"/>
      <c r="IUA16" s="723"/>
      <c r="IUB16" s="723"/>
      <c r="IUC16" s="723"/>
      <c r="IUD16" s="723"/>
      <c r="IUE16" s="723"/>
      <c r="IUF16" s="723"/>
      <c r="IUG16" s="723"/>
      <c r="IUH16" s="723"/>
      <c r="IUI16" s="723"/>
      <c r="IUJ16" s="723"/>
      <c r="IUK16" s="723"/>
      <c r="IUL16" s="723"/>
      <c r="IUM16" s="723"/>
      <c r="IUN16" s="723"/>
      <c r="IUO16" s="723"/>
      <c r="IUP16" s="723"/>
      <c r="IUQ16" s="723"/>
      <c r="IUR16" s="723"/>
      <c r="IUS16" s="723"/>
      <c r="IUT16" s="723"/>
      <c r="IUU16" s="723"/>
      <c r="IUV16" s="723"/>
      <c r="IUW16" s="723"/>
      <c r="IUX16" s="723"/>
      <c r="IUY16" s="723"/>
      <c r="IUZ16" s="723"/>
      <c r="IVA16" s="723"/>
      <c r="IVB16" s="723"/>
      <c r="IVC16" s="723"/>
      <c r="IVD16" s="723"/>
      <c r="IVE16" s="723"/>
      <c r="IVF16" s="723"/>
      <c r="IVG16" s="723"/>
      <c r="IVH16" s="723"/>
      <c r="IVI16" s="723"/>
      <c r="IVJ16" s="723"/>
      <c r="IVK16" s="723"/>
      <c r="IVL16" s="723"/>
      <c r="IVM16" s="723"/>
      <c r="IVN16" s="723"/>
      <c r="IVO16" s="723"/>
      <c r="IVP16" s="723"/>
      <c r="IVQ16" s="723"/>
      <c r="IVR16" s="723"/>
      <c r="IVS16" s="723"/>
      <c r="IVT16" s="723"/>
      <c r="IVU16" s="723"/>
      <c r="IVV16" s="723"/>
      <c r="IVW16" s="723"/>
      <c r="IVX16" s="723"/>
      <c r="IVY16" s="723"/>
      <c r="IVZ16" s="723"/>
      <c r="IWA16" s="723"/>
      <c r="IWB16" s="723"/>
      <c r="IWC16" s="723"/>
      <c r="IWD16" s="723"/>
      <c r="IWE16" s="723"/>
      <c r="IWF16" s="723"/>
      <c r="IWG16" s="723"/>
      <c r="IWH16" s="723"/>
      <c r="IWI16" s="723"/>
      <c r="IWJ16" s="723"/>
      <c r="IWK16" s="723"/>
      <c r="IWL16" s="723"/>
      <c r="IWM16" s="723"/>
      <c r="IWN16" s="723"/>
      <c r="IWO16" s="723"/>
      <c r="IWP16" s="723"/>
      <c r="IWQ16" s="723"/>
      <c r="IWR16" s="723"/>
      <c r="IWS16" s="723"/>
      <c r="IWT16" s="723"/>
      <c r="IWU16" s="723"/>
      <c r="IWV16" s="723"/>
      <c r="IWW16" s="723"/>
      <c r="IWX16" s="723"/>
      <c r="IWY16" s="723"/>
      <c r="IWZ16" s="723"/>
      <c r="IXA16" s="723"/>
      <c r="IXB16" s="723"/>
      <c r="IXC16" s="723"/>
      <c r="IXD16" s="723"/>
      <c r="IXE16" s="723"/>
      <c r="IXF16" s="723"/>
      <c r="IXG16" s="723"/>
      <c r="IXH16" s="723"/>
      <c r="IXI16" s="723"/>
      <c r="IXJ16" s="723"/>
      <c r="IXK16" s="723"/>
      <c r="IXL16" s="723"/>
      <c r="IXM16" s="723"/>
      <c r="IXN16" s="723"/>
      <c r="IXO16" s="723"/>
      <c r="IXP16" s="723"/>
      <c r="IXQ16" s="723"/>
      <c r="IXR16" s="723"/>
      <c r="IXS16" s="723"/>
      <c r="IXT16" s="723"/>
      <c r="IXU16" s="723"/>
      <c r="IXV16" s="723"/>
      <c r="IXW16" s="723"/>
      <c r="IXX16" s="723"/>
      <c r="IXY16" s="723"/>
      <c r="IXZ16" s="723"/>
      <c r="IYA16" s="723"/>
      <c r="IYB16" s="723"/>
      <c r="IYC16" s="723"/>
      <c r="IYD16" s="723"/>
      <c r="IYE16" s="723"/>
      <c r="IYF16" s="723"/>
      <c r="IYG16" s="723"/>
      <c r="IYH16" s="723"/>
      <c r="IYI16" s="723"/>
      <c r="IYJ16" s="723"/>
      <c r="IYK16" s="723"/>
      <c r="IYL16" s="723"/>
      <c r="IYM16" s="723"/>
      <c r="IYN16" s="723"/>
      <c r="IYO16" s="723"/>
      <c r="IYP16" s="723"/>
      <c r="IYQ16" s="723"/>
      <c r="IYR16" s="723"/>
      <c r="IYS16" s="723"/>
      <c r="IYT16" s="723"/>
      <c r="IYU16" s="723"/>
      <c r="IYV16" s="723"/>
      <c r="IYW16" s="723"/>
      <c r="IYX16" s="723"/>
      <c r="IYY16" s="723"/>
      <c r="IYZ16" s="723"/>
      <c r="IZA16" s="723"/>
      <c r="IZB16" s="723"/>
      <c r="IZC16" s="723"/>
      <c r="IZD16" s="723"/>
      <c r="IZE16" s="723"/>
      <c r="IZF16" s="723"/>
      <c r="IZG16" s="723"/>
      <c r="IZH16" s="723"/>
      <c r="IZI16" s="723"/>
      <c r="IZJ16" s="723"/>
      <c r="IZK16" s="723"/>
      <c r="IZL16" s="723"/>
      <c r="IZM16" s="723"/>
      <c r="IZN16" s="723"/>
      <c r="IZO16" s="723"/>
      <c r="IZP16" s="723"/>
      <c r="IZQ16" s="723"/>
      <c r="IZR16" s="723"/>
      <c r="IZS16" s="723"/>
      <c r="IZT16" s="723"/>
      <c r="IZU16" s="723"/>
      <c r="IZV16" s="723"/>
      <c r="IZW16" s="723"/>
      <c r="IZX16" s="723"/>
      <c r="IZY16" s="723"/>
      <c r="IZZ16" s="723"/>
      <c r="JAA16" s="723"/>
      <c r="JAB16" s="723"/>
      <c r="JAC16" s="723"/>
      <c r="JAD16" s="723"/>
      <c r="JAE16" s="723"/>
      <c r="JAF16" s="723"/>
      <c r="JAG16" s="723"/>
      <c r="JAH16" s="723"/>
      <c r="JAI16" s="723"/>
      <c r="JAJ16" s="723"/>
      <c r="JAK16" s="723"/>
      <c r="JAL16" s="723"/>
      <c r="JAM16" s="723"/>
      <c r="JAN16" s="723"/>
      <c r="JAO16" s="723"/>
      <c r="JAP16" s="723"/>
      <c r="JAQ16" s="723"/>
      <c r="JAR16" s="723"/>
      <c r="JAS16" s="723"/>
      <c r="JAT16" s="723"/>
      <c r="JAU16" s="723"/>
      <c r="JAV16" s="723"/>
      <c r="JAW16" s="723"/>
      <c r="JAX16" s="723"/>
      <c r="JAY16" s="723"/>
      <c r="JAZ16" s="723"/>
      <c r="JBA16" s="723"/>
      <c r="JBB16" s="723"/>
      <c r="JBC16" s="723"/>
      <c r="JBD16" s="723"/>
      <c r="JBE16" s="723"/>
      <c r="JBF16" s="723"/>
      <c r="JBG16" s="723"/>
      <c r="JBH16" s="723"/>
      <c r="JBI16" s="723"/>
      <c r="JBJ16" s="723"/>
      <c r="JBK16" s="723"/>
      <c r="JBL16" s="723"/>
      <c r="JBM16" s="723"/>
      <c r="JBN16" s="723"/>
      <c r="JBO16" s="723"/>
      <c r="JBP16" s="723"/>
      <c r="JBQ16" s="723"/>
      <c r="JBR16" s="723"/>
      <c r="JBS16" s="723"/>
      <c r="JBT16" s="723"/>
      <c r="JBU16" s="723"/>
      <c r="JBV16" s="723"/>
      <c r="JBW16" s="723"/>
      <c r="JBX16" s="723"/>
      <c r="JBY16" s="723"/>
      <c r="JBZ16" s="723"/>
      <c r="JCA16" s="723"/>
      <c r="JCB16" s="723"/>
      <c r="JCC16" s="723"/>
      <c r="JCD16" s="723"/>
      <c r="JCE16" s="723"/>
      <c r="JCF16" s="723"/>
      <c r="JCG16" s="723"/>
      <c r="JCH16" s="723"/>
      <c r="JCI16" s="723"/>
      <c r="JCJ16" s="723"/>
      <c r="JCK16" s="723"/>
      <c r="JCL16" s="723"/>
      <c r="JCM16" s="723"/>
      <c r="JCN16" s="723"/>
      <c r="JCO16" s="723"/>
      <c r="JCP16" s="723"/>
      <c r="JCQ16" s="723"/>
      <c r="JCR16" s="723"/>
      <c r="JCS16" s="723"/>
      <c r="JCT16" s="723"/>
      <c r="JCU16" s="723"/>
      <c r="JCV16" s="723"/>
      <c r="JCW16" s="723"/>
      <c r="JCX16" s="723"/>
      <c r="JCY16" s="723"/>
      <c r="JCZ16" s="723"/>
      <c r="JDA16" s="723"/>
      <c r="JDB16" s="723"/>
      <c r="JDC16" s="723"/>
      <c r="JDD16" s="723"/>
      <c r="JDE16" s="723"/>
      <c r="JDF16" s="723"/>
      <c r="JDG16" s="723"/>
      <c r="JDH16" s="723"/>
      <c r="JDI16" s="723"/>
      <c r="JDJ16" s="723"/>
      <c r="JDK16" s="723"/>
      <c r="JDL16" s="723"/>
      <c r="JDM16" s="723"/>
      <c r="JDN16" s="723"/>
      <c r="JDO16" s="723"/>
      <c r="JDP16" s="723"/>
      <c r="JDQ16" s="723"/>
      <c r="JDR16" s="723"/>
      <c r="JDS16" s="723"/>
      <c r="JDT16" s="723"/>
      <c r="JDU16" s="723"/>
      <c r="JDV16" s="723"/>
      <c r="JDW16" s="723"/>
      <c r="JDX16" s="723"/>
      <c r="JDY16" s="723"/>
      <c r="JDZ16" s="723"/>
      <c r="JEA16" s="723"/>
      <c r="JEB16" s="723"/>
      <c r="JEC16" s="723"/>
      <c r="JED16" s="723"/>
      <c r="JEE16" s="723"/>
      <c r="JEF16" s="723"/>
      <c r="JEG16" s="723"/>
      <c r="JEH16" s="723"/>
      <c r="JEI16" s="723"/>
      <c r="JEJ16" s="723"/>
      <c r="JEK16" s="723"/>
      <c r="JEL16" s="723"/>
      <c r="JEM16" s="723"/>
      <c r="JEN16" s="723"/>
      <c r="JEO16" s="723"/>
      <c r="JEP16" s="723"/>
      <c r="JEQ16" s="723"/>
      <c r="JER16" s="723"/>
      <c r="JES16" s="723"/>
      <c r="JET16" s="723"/>
      <c r="JEU16" s="723"/>
      <c r="JEV16" s="723"/>
      <c r="JEW16" s="723"/>
      <c r="JEX16" s="723"/>
      <c r="JEY16" s="723"/>
      <c r="JEZ16" s="723"/>
      <c r="JFA16" s="723"/>
      <c r="JFB16" s="723"/>
      <c r="JFC16" s="723"/>
      <c r="JFD16" s="723"/>
      <c r="JFE16" s="723"/>
      <c r="JFF16" s="723"/>
      <c r="JFG16" s="723"/>
      <c r="JFH16" s="723"/>
      <c r="JFI16" s="723"/>
      <c r="JFJ16" s="723"/>
      <c r="JFK16" s="723"/>
      <c r="JFL16" s="723"/>
      <c r="JFM16" s="723"/>
      <c r="JFN16" s="723"/>
      <c r="JFO16" s="723"/>
      <c r="JFP16" s="723"/>
      <c r="JFQ16" s="723"/>
      <c r="JFR16" s="723"/>
      <c r="JFS16" s="723"/>
      <c r="JFT16" s="723"/>
      <c r="JFU16" s="723"/>
      <c r="JFV16" s="723"/>
      <c r="JFW16" s="723"/>
      <c r="JFX16" s="723"/>
      <c r="JFY16" s="723"/>
      <c r="JFZ16" s="723"/>
      <c r="JGA16" s="723"/>
      <c r="JGB16" s="723"/>
      <c r="JGC16" s="723"/>
      <c r="JGD16" s="723"/>
      <c r="JGE16" s="723"/>
      <c r="JGF16" s="723"/>
      <c r="JGG16" s="723"/>
      <c r="JGH16" s="723"/>
      <c r="JGI16" s="723"/>
      <c r="JGJ16" s="723"/>
      <c r="JGK16" s="723"/>
      <c r="JGL16" s="723"/>
      <c r="JGM16" s="723"/>
      <c r="JGN16" s="723"/>
      <c r="JGO16" s="723"/>
      <c r="JGP16" s="723"/>
      <c r="JGQ16" s="723"/>
      <c r="JGR16" s="723"/>
      <c r="JGS16" s="723"/>
      <c r="JGT16" s="723"/>
      <c r="JGU16" s="723"/>
      <c r="JGV16" s="723"/>
      <c r="JGW16" s="723"/>
      <c r="JGX16" s="723"/>
      <c r="JGY16" s="723"/>
      <c r="JGZ16" s="723"/>
      <c r="JHA16" s="723"/>
      <c r="JHB16" s="723"/>
      <c r="JHC16" s="723"/>
      <c r="JHD16" s="723"/>
      <c r="JHE16" s="723"/>
      <c r="JHF16" s="723"/>
      <c r="JHG16" s="723"/>
      <c r="JHH16" s="723"/>
      <c r="JHI16" s="723"/>
      <c r="JHJ16" s="723"/>
      <c r="JHK16" s="723"/>
      <c r="JHL16" s="723"/>
      <c r="JHM16" s="723"/>
      <c r="JHN16" s="723"/>
      <c r="JHO16" s="723"/>
      <c r="JHP16" s="723"/>
      <c r="JHQ16" s="723"/>
      <c r="JHR16" s="723"/>
      <c r="JHS16" s="723"/>
      <c r="JHT16" s="723"/>
      <c r="JHU16" s="723"/>
      <c r="JHV16" s="723"/>
      <c r="JHW16" s="723"/>
      <c r="JHX16" s="723"/>
      <c r="JHY16" s="723"/>
      <c r="JHZ16" s="723"/>
      <c r="JIA16" s="723"/>
      <c r="JIB16" s="723"/>
      <c r="JIC16" s="723"/>
      <c r="JID16" s="723"/>
      <c r="JIE16" s="723"/>
      <c r="JIF16" s="723"/>
      <c r="JIG16" s="723"/>
      <c r="JIH16" s="723"/>
      <c r="JII16" s="723"/>
      <c r="JIJ16" s="723"/>
      <c r="JIK16" s="723"/>
      <c r="JIL16" s="723"/>
      <c r="JIM16" s="723"/>
      <c r="JIN16" s="723"/>
      <c r="JIO16" s="723"/>
      <c r="JIP16" s="723"/>
      <c r="JIQ16" s="723"/>
      <c r="JIR16" s="723"/>
      <c r="JIS16" s="723"/>
      <c r="JIT16" s="723"/>
      <c r="JIU16" s="723"/>
      <c r="JIV16" s="723"/>
      <c r="JIW16" s="723"/>
      <c r="JIX16" s="723"/>
      <c r="JIY16" s="723"/>
      <c r="JIZ16" s="723"/>
      <c r="JJA16" s="723"/>
      <c r="JJB16" s="723"/>
      <c r="JJC16" s="723"/>
      <c r="JJD16" s="723"/>
      <c r="JJE16" s="723"/>
      <c r="JJF16" s="723"/>
      <c r="JJG16" s="723"/>
      <c r="JJH16" s="723"/>
      <c r="JJI16" s="723"/>
      <c r="JJJ16" s="723"/>
      <c r="JJK16" s="723"/>
      <c r="JJL16" s="723"/>
      <c r="JJM16" s="723"/>
      <c r="JJN16" s="723"/>
      <c r="JJO16" s="723"/>
      <c r="JJP16" s="723"/>
      <c r="JJQ16" s="723"/>
      <c r="JJR16" s="723"/>
      <c r="JJS16" s="723"/>
      <c r="JJT16" s="723"/>
      <c r="JJU16" s="723"/>
      <c r="JJV16" s="723"/>
      <c r="JJW16" s="723"/>
      <c r="JJX16" s="723"/>
      <c r="JJY16" s="723"/>
      <c r="JJZ16" s="723"/>
      <c r="JKA16" s="723"/>
      <c r="JKB16" s="723"/>
      <c r="JKC16" s="723"/>
      <c r="JKD16" s="723"/>
      <c r="JKE16" s="723"/>
      <c r="JKF16" s="723"/>
      <c r="JKG16" s="723"/>
      <c r="JKH16" s="723"/>
      <c r="JKI16" s="723"/>
      <c r="JKJ16" s="723"/>
      <c r="JKK16" s="723"/>
      <c r="JKL16" s="723"/>
      <c r="JKM16" s="723"/>
      <c r="JKN16" s="723"/>
      <c r="JKO16" s="723"/>
      <c r="JKP16" s="723"/>
      <c r="JKQ16" s="723"/>
      <c r="JKR16" s="723"/>
      <c r="JKS16" s="723"/>
      <c r="JKT16" s="723"/>
      <c r="JKU16" s="723"/>
      <c r="JKV16" s="723"/>
      <c r="JKW16" s="723"/>
      <c r="JKX16" s="723"/>
      <c r="JKY16" s="723"/>
      <c r="JKZ16" s="723"/>
      <c r="JLA16" s="723"/>
      <c r="JLB16" s="723"/>
      <c r="JLC16" s="723"/>
      <c r="JLD16" s="723"/>
      <c r="JLE16" s="723"/>
      <c r="JLF16" s="723"/>
      <c r="JLG16" s="723"/>
      <c r="JLH16" s="723"/>
      <c r="JLI16" s="723"/>
      <c r="JLJ16" s="723"/>
      <c r="JLK16" s="723"/>
      <c r="JLL16" s="723"/>
      <c r="JLM16" s="723"/>
      <c r="JLN16" s="723"/>
      <c r="JLO16" s="723"/>
      <c r="JLP16" s="723"/>
      <c r="JLQ16" s="723"/>
      <c r="JLR16" s="723"/>
      <c r="JLS16" s="723"/>
      <c r="JLT16" s="723"/>
      <c r="JLU16" s="723"/>
      <c r="JLV16" s="723"/>
      <c r="JLW16" s="723"/>
      <c r="JLX16" s="723"/>
      <c r="JLY16" s="723"/>
      <c r="JLZ16" s="723"/>
      <c r="JMA16" s="723"/>
      <c r="JMB16" s="723"/>
      <c r="JMC16" s="723"/>
      <c r="JMD16" s="723"/>
      <c r="JME16" s="723"/>
      <c r="JMF16" s="723"/>
      <c r="JMG16" s="723"/>
      <c r="JMH16" s="723"/>
      <c r="JMI16" s="723"/>
      <c r="JMJ16" s="723"/>
      <c r="JMK16" s="723"/>
      <c r="JML16" s="723"/>
      <c r="JMM16" s="723"/>
      <c r="JMN16" s="723"/>
      <c r="JMO16" s="723"/>
      <c r="JMP16" s="723"/>
      <c r="JMQ16" s="723"/>
      <c r="JMR16" s="723"/>
      <c r="JMS16" s="723"/>
      <c r="JMT16" s="723"/>
      <c r="JMU16" s="723"/>
      <c r="JMV16" s="723"/>
      <c r="JMW16" s="723"/>
      <c r="JMX16" s="723"/>
      <c r="JMY16" s="723"/>
      <c r="JMZ16" s="723"/>
      <c r="JNA16" s="723"/>
      <c r="JNB16" s="723"/>
      <c r="JNC16" s="723"/>
      <c r="JND16" s="723"/>
      <c r="JNE16" s="723"/>
      <c r="JNF16" s="723"/>
      <c r="JNG16" s="723"/>
      <c r="JNH16" s="723"/>
      <c r="JNI16" s="723"/>
      <c r="JNJ16" s="723"/>
      <c r="JNK16" s="723"/>
      <c r="JNL16" s="723"/>
      <c r="JNM16" s="723"/>
      <c r="JNN16" s="723"/>
      <c r="JNO16" s="723"/>
      <c r="JNP16" s="723"/>
      <c r="JNQ16" s="723"/>
      <c r="JNR16" s="723"/>
      <c r="JNS16" s="723"/>
      <c r="JNT16" s="723"/>
      <c r="JNU16" s="723"/>
      <c r="JNV16" s="723"/>
      <c r="JNW16" s="723"/>
      <c r="JNX16" s="723"/>
      <c r="JNY16" s="723"/>
      <c r="JNZ16" s="723"/>
      <c r="JOA16" s="723"/>
      <c r="JOB16" s="723"/>
      <c r="JOC16" s="723"/>
      <c r="JOD16" s="723"/>
      <c r="JOE16" s="723"/>
      <c r="JOF16" s="723"/>
      <c r="JOG16" s="723"/>
      <c r="JOH16" s="723"/>
      <c r="JOI16" s="723"/>
      <c r="JOJ16" s="723"/>
      <c r="JOK16" s="723"/>
      <c r="JOL16" s="723"/>
      <c r="JOM16" s="723"/>
      <c r="JON16" s="723"/>
      <c r="JOO16" s="723"/>
      <c r="JOP16" s="723"/>
      <c r="JOQ16" s="723"/>
      <c r="JOR16" s="723"/>
      <c r="JOS16" s="723"/>
      <c r="JOT16" s="723"/>
      <c r="JOU16" s="723"/>
      <c r="JOV16" s="723"/>
      <c r="JOW16" s="723"/>
      <c r="JOX16" s="723"/>
      <c r="JOY16" s="723"/>
      <c r="JOZ16" s="723"/>
      <c r="JPA16" s="723"/>
      <c r="JPB16" s="723"/>
      <c r="JPC16" s="723"/>
      <c r="JPD16" s="723"/>
      <c r="JPE16" s="723"/>
      <c r="JPF16" s="723"/>
      <c r="JPG16" s="723"/>
      <c r="JPH16" s="723"/>
      <c r="JPI16" s="723"/>
      <c r="JPJ16" s="723"/>
      <c r="JPK16" s="723"/>
      <c r="JPL16" s="723"/>
      <c r="JPM16" s="723"/>
      <c r="JPN16" s="723"/>
      <c r="JPO16" s="723"/>
      <c r="JPP16" s="723"/>
      <c r="JPQ16" s="723"/>
      <c r="JPR16" s="723"/>
      <c r="JPS16" s="723"/>
      <c r="JPT16" s="723"/>
      <c r="JPU16" s="723"/>
      <c r="JPV16" s="723"/>
      <c r="JPW16" s="723"/>
      <c r="JPX16" s="723"/>
      <c r="JPY16" s="723"/>
      <c r="JPZ16" s="723"/>
      <c r="JQA16" s="723"/>
      <c r="JQB16" s="723"/>
      <c r="JQC16" s="723"/>
      <c r="JQD16" s="723"/>
      <c r="JQE16" s="723"/>
      <c r="JQF16" s="723"/>
      <c r="JQG16" s="723"/>
      <c r="JQH16" s="723"/>
      <c r="JQI16" s="723"/>
      <c r="JQJ16" s="723"/>
      <c r="JQK16" s="723"/>
      <c r="JQL16" s="723"/>
      <c r="JQM16" s="723"/>
      <c r="JQN16" s="723"/>
      <c r="JQO16" s="723"/>
      <c r="JQP16" s="723"/>
      <c r="JQQ16" s="723"/>
      <c r="JQR16" s="723"/>
      <c r="JQS16" s="723"/>
      <c r="JQT16" s="723"/>
      <c r="JQU16" s="723"/>
      <c r="JQV16" s="723"/>
      <c r="JQW16" s="723"/>
      <c r="JQX16" s="723"/>
      <c r="JQY16" s="723"/>
      <c r="JQZ16" s="723"/>
      <c r="JRA16" s="723"/>
      <c r="JRB16" s="723"/>
      <c r="JRC16" s="723"/>
      <c r="JRD16" s="723"/>
      <c r="JRE16" s="723"/>
      <c r="JRF16" s="723"/>
      <c r="JRG16" s="723"/>
      <c r="JRH16" s="723"/>
      <c r="JRI16" s="723"/>
      <c r="JRJ16" s="723"/>
      <c r="JRK16" s="723"/>
      <c r="JRL16" s="723"/>
      <c r="JRM16" s="723"/>
      <c r="JRN16" s="723"/>
      <c r="JRO16" s="723"/>
      <c r="JRP16" s="723"/>
      <c r="JRQ16" s="723"/>
      <c r="JRR16" s="723"/>
      <c r="JRS16" s="723"/>
      <c r="JRT16" s="723"/>
      <c r="JRU16" s="723"/>
      <c r="JRV16" s="723"/>
      <c r="JRW16" s="723"/>
      <c r="JRX16" s="723"/>
      <c r="JRY16" s="723"/>
      <c r="JRZ16" s="723"/>
      <c r="JSA16" s="723"/>
      <c r="JSB16" s="723"/>
      <c r="JSC16" s="723"/>
      <c r="JSD16" s="723"/>
      <c r="JSE16" s="723"/>
      <c r="JSF16" s="723"/>
      <c r="JSG16" s="723"/>
      <c r="JSH16" s="723"/>
      <c r="JSI16" s="723"/>
      <c r="JSJ16" s="723"/>
      <c r="JSK16" s="723"/>
      <c r="JSL16" s="723"/>
      <c r="JSM16" s="723"/>
      <c r="JSN16" s="723"/>
      <c r="JSO16" s="723"/>
      <c r="JSP16" s="723"/>
      <c r="JSQ16" s="723"/>
      <c r="JSR16" s="723"/>
      <c r="JSS16" s="723"/>
      <c r="JST16" s="723"/>
      <c r="JSU16" s="723"/>
      <c r="JSV16" s="723"/>
      <c r="JSW16" s="723"/>
      <c r="JSX16" s="723"/>
      <c r="JSY16" s="723"/>
      <c r="JSZ16" s="723"/>
      <c r="JTA16" s="723"/>
      <c r="JTB16" s="723"/>
      <c r="JTC16" s="723"/>
      <c r="JTD16" s="723"/>
      <c r="JTE16" s="723"/>
      <c r="JTF16" s="723"/>
      <c r="JTG16" s="723"/>
      <c r="JTH16" s="723"/>
      <c r="JTI16" s="723"/>
      <c r="JTJ16" s="723"/>
      <c r="JTK16" s="723"/>
      <c r="JTL16" s="723"/>
      <c r="JTM16" s="723"/>
      <c r="JTN16" s="723"/>
      <c r="JTO16" s="723"/>
      <c r="JTP16" s="723"/>
      <c r="JTQ16" s="723"/>
      <c r="JTR16" s="723"/>
      <c r="JTS16" s="723"/>
      <c r="JTT16" s="723"/>
      <c r="JTU16" s="723"/>
      <c r="JTV16" s="723"/>
      <c r="JTW16" s="723"/>
      <c r="JTX16" s="723"/>
      <c r="JTY16" s="723"/>
      <c r="JTZ16" s="723"/>
      <c r="JUA16" s="723"/>
      <c r="JUB16" s="723"/>
      <c r="JUC16" s="723"/>
      <c r="JUD16" s="723"/>
      <c r="JUE16" s="723"/>
      <c r="JUF16" s="723"/>
      <c r="JUG16" s="723"/>
      <c r="JUH16" s="723"/>
      <c r="JUI16" s="723"/>
      <c r="JUJ16" s="723"/>
      <c r="JUK16" s="723"/>
      <c r="JUL16" s="723"/>
      <c r="JUM16" s="723"/>
      <c r="JUN16" s="723"/>
      <c r="JUO16" s="723"/>
      <c r="JUP16" s="723"/>
      <c r="JUQ16" s="723"/>
      <c r="JUR16" s="723"/>
      <c r="JUS16" s="723"/>
      <c r="JUT16" s="723"/>
      <c r="JUU16" s="723"/>
      <c r="JUV16" s="723"/>
      <c r="JUW16" s="723"/>
      <c r="JUX16" s="723"/>
      <c r="JUY16" s="723"/>
      <c r="JUZ16" s="723"/>
      <c r="JVA16" s="723"/>
      <c r="JVB16" s="723"/>
      <c r="JVC16" s="723"/>
      <c r="JVD16" s="723"/>
      <c r="JVE16" s="723"/>
      <c r="JVF16" s="723"/>
      <c r="JVG16" s="723"/>
      <c r="JVH16" s="723"/>
      <c r="JVI16" s="723"/>
      <c r="JVJ16" s="723"/>
      <c r="JVK16" s="723"/>
      <c r="JVL16" s="723"/>
      <c r="JVM16" s="723"/>
      <c r="JVN16" s="723"/>
      <c r="JVO16" s="723"/>
      <c r="JVP16" s="723"/>
      <c r="JVQ16" s="723"/>
      <c r="JVR16" s="723"/>
      <c r="JVS16" s="723"/>
      <c r="JVT16" s="723"/>
      <c r="JVU16" s="723"/>
      <c r="JVV16" s="723"/>
      <c r="JVW16" s="723"/>
      <c r="JVX16" s="723"/>
      <c r="JVY16" s="723"/>
      <c r="JVZ16" s="723"/>
      <c r="JWA16" s="723"/>
      <c r="JWB16" s="723"/>
      <c r="JWC16" s="723"/>
      <c r="JWD16" s="723"/>
      <c r="JWE16" s="723"/>
      <c r="JWF16" s="723"/>
      <c r="JWG16" s="723"/>
      <c r="JWH16" s="723"/>
      <c r="JWI16" s="723"/>
      <c r="JWJ16" s="723"/>
      <c r="JWK16" s="723"/>
      <c r="JWL16" s="723"/>
      <c r="JWM16" s="723"/>
      <c r="JWN16" s="723"/>
      <c r="JWO16" s="723"/>
      <c r="JWP16" s="723"/>
      <c r="JWQ16" s="723"/>
      <c r="JWR16" s="723"/>
      <c r="JWS16" s="723"/>
      <c r="JWT16" s="723"/>
      <c r="JWU16" s="723"/>
      <c r="JWV16" s="723"/>
      <c r="JWW16" s="723"/>
      <c r="JWX16" s="723"/>
      <c r="JWY16" s="723"/>
      <c r="JWZ16" s="723"/>
      <c r="JXA16" s="723"/>
      <c r="JXB16" s="723"/>
      <c r="JXC16" s="723"/>
      <c r="JXD16" s="723"/>
      <c r="JXE16" s="723"/>
      <c r="JXF16" s="723"/>
      <c r="JXG16" s="723"/>
      <c r="JXH16" s="723"/>
      <c r="JXI16" s="723"/>
      <c r="JXJ16" s="723"/>
      <c r="JXK16" s="723"/>
      <c r="JXL16" s="723"/>
      <c r="JXM16" s="723"/>
      <c r="JXN16" s="723"/>
      <c r="JXO16" s="723"/>
      <c r="JXP16" s="723"/>
      <c r="JXQ16" s="723"/>
      <c r="JXR16" s="723"/>
      <c r="JXS16" s="723"/>
      <c r="JXT16" s="723"/>
      <c r="JXU16" s="723"/>
      <c r="JXV16" s="723"/>
      <c r="JXW16" s="723"/>
      <c r="JXX16" s="723"/>
      <c r="JXY16" s="723"/>
      <c r="JXZ16" s="723"/>
      <c r="JYA16" s="723"/>
      <c r="JYB16" s="723"/>
      <c r="JYC16" s="723"/>
      <c r="JYD16" s="723"/>
      <c r="JYE16" s="723"/>
      <c r="JYF16" s="723"/>
      <c r="JYG16" s="723"/>
      <c r="JYH16" s="723"/>
      <c r="JYI16" s="723"/>
      <c r="JYJ16" s="723"/>
      <c r="JYK16" s="723"/>
      <c r="JYL16" s="723"/>
      <c r="JYM16" s="723"/>
      <c r="JYN16" s="723"/>
      <c r="JYO16" s="723"/>
      <c r="JYP16" s="723"/>
      <c r="JYQ16" s="723"/>
      <c r="JYR16" s="723"/>
      <c r="JYS16" s="723"/>
      <c r="JYT16" s="723"/>
      <c r="JYU16" s="723"/>
      <c r="JYV16" s="723"/>
      <c r="JYW16" s="723"/>
      <c r="JYX16" s="723"/>
      <c r="JYY16" s="723"/>
      <c r="JYZ16" s="723"/>
      <c r="JZA16" s="723"/>
      <c r="JZB16" s="723"/>
      <c r="JZC16" s="723"/>
      <c r="JZD16" s="723"/>
      <c r="JZE16" s="723"/>
      <c r="JZF16" s="723"/>
      <c r="JZG16" s="723"/>
      <c r="JZH16" s="723"/>
      <c r="JZI16" s="723"/>
      <c r="JZJ16" s="723"/>
      <c r="JZK16" s="723"/>
      <c r="JZL16" s="723"/>
      <c r="JZM16" s="723"/>
      <c r="JZN16" s="723"/>
      <c r="JZO16" s="723"/>
      <c r="JZP16" s="723"/>
      <c r="JZQ16" s="723"/>
      <c r="JZR16" s="723"/>
      <c r="JZS16" s="723"/>
      <c r="JZT16" s="723"/>
      <c r="JZU16" s="723"/>
      <c r="JZV16" s="723"/>
      <c r="JZW16" s="723"/>
      <c r="JZX16" s="723"/>
      <c r="JZY16" s="723"/>
      <c r="JZZ16" s="723"/>
      <c r="KAA16" s="723"/>
      <c r="KAB16" s="723"/>
      <c r="KAC16" s="723"/>
      <c r="KAD16" s="723"/>
      <c r="KAE16" s="723"/>
      <c r="KAF16" s="723"/>
      <c r="KAG16" s="723"/>
      <c r="KAH16" s="723"/>
      <c r="KAI16" s="723"/>
      <c r="KAJ16" s="723"/>
      <c r="KAK16" s="723"/>
      <c r="KAL16" s="723"/>
      <c r="KAM16" s="723"/>
      <c r="KAN16" s="723"/>
      <c r="KAO16" s="723"/>
      <c r="KAP16" s="723"/>
      <c r="KAQ16" s="723"/>
      <c r="KAR16" s="723"/>
      <c r="KAS16" s="723"/>
      <c r="KAT16" s="723"/>
      <c r="KAU16" s="723"/>
      <c r="KAV16" s="723"/>
      <c r="KAW16" s="723"/>
      <c r="KAX16" s="723"/>
      <c r="KAY16" s="723"/>
      <c r="KAZ16" s="723"/>
      <c r="KBA16" s="723"/>
      <c r="KBB16" s="723"/>
      <c r="KBC16" s="723"/>
      <c r="KBD16" s="723"/>
      <c r="KBE16" s="723"/>
      <c r="KBF16" s="723"/>
      <c r="KBG16" s="723"/>
      <c r="KBH16" s="723"/>
      <c r="KBI16" s="723"/>
      <c r="KBJ16" s="723"/>
      <c r="KBK16" s="723"/>
      <c r="KBL16" s="723"/>
      <c r="KBM16" s="723"/>
      <c r="KBN16" s="723"/>
      <c r="KBO16" s="723"/>
      <c r="KBP16" s="723"/>
      <c r="KBQ16" s="723"/>
      <c r="KBR16" s="723"/>
      <c r="KBS16" s="723"/>
      <c r="KBT16" s="723"/>
      <c r="KBU16" s="723"/>
      <c r="KBV16" s="723"/>
      <c r="KBW16" s="723"/>
      <c r="KBX16" s="723"/>
      <c r="KBY16" s="723"/>
      <c r="KBZ16" s="723"/>
      <c r="KCA16" s="723"/>
      <c r="KCB16" s="723"/>
      <c r="KCC16" s="723"/>
      <c r="KCD16" s="723"/>
      <c r="KCE16" s="723"/>
      <c r="KCF16" s="723"/>
      <c r="KCG16" s="723"/>
      <c r="KCH16" s="723"/>
      <c r="KCI16" s="723"/>
      <c r="KCJ16" s="723"/>
      <c r="KCK16" s="723"/>
      <c r="KCL16" s="723"/>
      <c r="KCM16" s="723"/>
      <c r="KCN16" s="723"/>
      <c r="KCO16" s="723"/>
      <c r="KCP16" s="723"/>
      <c r="KCQ16" s="723"/>
      <c r="KCR16" s="723"/>
      <c r="KCS16" s="723"/>
      <c r="KCT16" s="723"/>
      <c r="KCU16" s="723"/>
      <c r="KCV16" s="723"/>
      <c r="KCW16" s="723"/>
      <c r="KCX16" s="723"/>
      <c r="KCY16" s="723"/>
      <c r="KCZ16" s="723"/>
      <c r="KDA16" s="723"/>
      <c r="KDB16" s="723"/>
      <c r="KDC16" s="723"/>
      <c r="KDD16" s="723"/>
      <c r="KDE16" s="723"/>
      <c r="KDF16" s="723"/>
      <c r="KDG16" s="723"/>
      <c r="KDH16" s="723"/>
      <c r="KDI16" s="723"/>
      <c r="KDJ16" s="723"/>
      <c r="KDK16" s="723"/>
      <c r="KDL16" s="723"/>
      <c r="KDM16" s="723"/>
      <c r="KDN16" s="723"/>
      <c r="KDO16" s="723"/>
      <c r="KDP16" s="723"/>
      <c r="KDQ16" s="723"/>
      <c r="KDR16" s="723"/>
      <c r="KDS16" s="723"/>
      <c r="KDT16" s="723"/>
      <c r="KDU16" s="723"/>
      <c r="KDV16" s="723"/>
      <c r="KDW16" s="723"/>
      <c r="KDX16" s="723"/>
      <c r="KDY16" s="723"/>
      <c r="KDZ16" s="723"/>
      <c r="KEA16" s="723"/>
      <c r="KEB16" s="723"/>
      <c r="KEC16" s="723"/>
      <c r="KED16" s="723"/>
      <c r="KEE16" s="723"/>
      <c r="KEF16" s="723"/>
      <c r="KEG16" s="723"/>
      <c r="KEH16" s="723"/>
      <c r="KEI16" s="723"/>
      <c r="KEJ16" s="723"/>
      <c r="KEK16" s="723"/>
      <c r="KEL16" s="723"/>
      <c r="KEM16" s="723"/>
      <c r="KEN16" s="723"/>
      <c r="KEO16" s="723"/>
      <c r="KEP16" s="723"/>
      <c r="KEQ16" s="723"/>
      <c r="KER16" s="723"/>
      <c r="KES16" s="723"/>
      <c r="KET16" s="723"/>
      <c r="KEU16" s="723"/>
      <c r="KEV16" s="723"/>
      <c r="KEW16" s="723"/>
      <c r="KEX16" s="723"/>
      <c r="KEY16" s="723"/>
      <c r="KEZ16" s="723"/>
      <c r="KFA16" s="723"/>
      <c r="KFB16" s="723"/>
      <c r="KFC16" s="723"/>
      <c r="KFD16" s="723"/>
      <c r="KFE16" s="723"/>
      <c r="KFF16" s="723"/>
      <c r="KFG16" s="723"/>
      <c r="KFH16" s="723"/>
      <c r="KFI16" s="723"/>
      <c r="KFJ16" s="723"/>
      <c r="KFK16" s="723"/>
      <c r="KFL16" s="723"/>
      <c r="KFM16" s="723"/>
      <c r="KFN16" s="723"/>
      <c r="KFO16" s="723"/>
      <c r="KFP16" s="723"/>
      <c r="KFQ16" s="723"/>
      <c r="KFR16" s="723"/>
      <c r="KFS16" s="723"/>
      <c r="KFT16" s="723"/>
      <c r="KFU16" s="723"/>
      <c r="KFV16" s="723"/>
      <c r="KFW16" s="723"/>
      <c r="KFX16" s="723"/>
      <c r="KFY16" s="723"/>
      <c r="KFZ16" s="723"/>
      <c r="KGA16" s="723"/>
      <c r="KGB16" s="723"/>
      <c r="KGC16" s="723"/>
      <c r="KGD16" s="723"/>
      <c r="KGE16" s="723"/>
      <c r="KGF16" s="723"/>
      <c r="KGG16" s="723"/>
      <c r="KGH16" s="723"/>
      <c r="KGI16" s="723"/>
      <c r="KGJ16" s="723"/>
      <c r="KGK16" s="723"/>
      <c r="KGL16" s="723"/>
      <c r="KGM16" s="723"/>
      <c r="KGN16" s="723"/>
      <c r="KGO16" s="723"/>
      <c r="KGP16" s="723"/>
      <c r="KGQ16" s="723"/>
      <c r="KGR16" s="723"/>
      <c r="KGS16" s="723"/>
      <c r="KGT16" s="723"/>
      <c r="KGU16" s="723"/>
      <c r="KGV16" s="723"/>
      <c r="KGW16" s="723"/>
      <c r="KGX16" s="723"/>
      <c r="KGY16" s="723"/>
      <c r="KGZ16" s="723"/>
      <c r="KHA16" s="723"/>
      <c r="KHB16" s="723"/>
      <c r="KHC16" s="723"/>
      <c r="KHD16" s="723"/>
      <c r="KHE16" s="723"/>
      <c r="KHF16" s="723"/>
      <c r="KHG16" s="723"/>
      <c r="KHH16" s="723"/>
      <c r="KHI16" s="723"/>
      <c r="KHJ16" s="723"/>
      <c r="KHK16" s="723"/>
      <c r="KHL16" s="723"/>
      <c r="KHM16" s="723"/>
      <c r="KHN16" s="723"/>
      <c r="KHO16" s="723"/>
      <c r="KHP16" s="723"/>
      <c r="KHQ16" s="723"/>
      <c r="KHR16" s="723"/>
      <c r="KHS16" s="723"/>
      <c r="KHT16" s="723"/>
      <c r="KHU16" s="723"/>
      <c r="KHV16" s="723"/>
      <c r="KHW16" s="723"/>
      <c r="KHX16" s="723"/>
      <c r="KHY16" s="723"/>
      <c r="KHZ16" s="723"/>
      <c r="KIA16" s="723"/>
      <c r="KIB16" s="723"/>
      <c r="KIC16" s="723"/>
      <c r="KID16" s="723"/>
      <c r="KIE16" s="723"/>
      <c r="KIF16" s="723"/>
      <c r="KIG16" s="723"/>
      <c r="KIH16" s="723"/>
      <c r="KII16" s="723"/>
      <c r="KIJ16" s="723"/>
      <c r="KIK16" s="723"/>
      <c r="KIL16" s="723"/>
      <c r="KIM16" s="723"/>
      <c r="KIN16" s="723"/>
      <c r="KIO16" s="723"/>
      <c r="KIP16" s="723"/>
      <c r="KIQ16" s="723"/>
      <c r="KIR16" s="723"/>
      <c r="KIS16" s="723"/>
      <c r="KIT16" s="723"/>
      <c r="KIU16" s="723"/>
      <c r="KIV16" s="723"/>
      <c r="KIW16" s="723"/>
      <c r="KIX16" s="723"/>
      <c r="KIY16" s="723"/>
      <c r="KIZ16" s="723"/>
      <c r="KJA16" s="723"/>
      <c r="KJB16" s="723"/>
      <c r="KJC16" s="723"/>
      <c r="KJD16" s="723"/>
      <c r="KJE16" s="723"/>
      <c r="KJF16" s="723"/>
      <c r="KJG16" s="723"/>
      <c r="KJH16" s="723"/>
      <c r="KJI16" s="723"/>
      <c r="KJJ16" s="723"/>
      <c r="KJK16" s="723"/>
      <c r="KJL16" s="723"/>
      <c r="KJM16" s="723"/>
      <c r="KJN16" s="723"/>
      <c r="KJO16" s="723"/>
      <c r="KJP16" s="723"/>
      <c r="KJQ16" s="723"/>
      <c r="KJR16" s="723"/>
      <c r="KJS16" s="723"/>
      <c r="KJT16" s="723"/>
      <c r="KJU16" s="723"/>
      <c r="KJV16" s="723"/>
      <c r="KJW16" s="723"/>
      <c r="KJX16" s="723"/>
      <c r="KJY16" s="723"/>
      <c r="KJZ16" s="723"/>
      <c r="KKA16" s="723"/>
      <c r="KKB16" s="723"/>
      <c r="KKC16" s="723"/>
      <c r="KKD16" s="723"/>
      <c r="KKE16" s="723"/>
      <c r="KKF16" s="723"/>
      <c r="KKG16" s="723"/>
      <c r="KKH16" s="723"/>
      <c r="KKI16" s="723"/>
      <c r="KKJ16" s="723"/>
      <c r="KKK16" s="723"/>
      <c r="KKL16" s="723"/>
      <c r="KKM16" s="723"/>
      <c r="KKN16" s="723"/>
      <c r="KKO16" s="723"/>
      <c r="KKP16" s="723"/>
      <c r="KKQ16" s="723"/>
      <c r="KKR16" s="723"/>
      <c r="KKS16" s="723"/>
      <c r="KKT16" s="723"/>
      <c r="KKU16" s="723"/>
      <c r="KKV16" s="723"/>
      <c r="KKW16" s="723"/>
      <c r="KKX16" s="723"/>
      <c r="KKY16" s="723"/>
      <c r="KKZ16" s="723"/>
      <c r="KLA16" s="723"/>
      <c r="KLB16" s="723"/>
      <c r="KLC16" s="723"/>
      <c r="KLD16" s="723"/>
      <c r="KLE16" s="723"/>
      <c r="KLF16" s="723"/>
      <c r="KLG16" s="723"/>
      <c r="KLH16" s="723"/>
      <c r="KLI16" s="723"/>
      <c r="KLJ16" s="723"/>
      <c r="KLK16" s="723"/>
      <c r="KLL16" s="723"/>
      <c r="KLM16" s="723"/>
      <c r="KLN16" s="723"/>
      <c r="KLO16" s="723"/>
      <c r="KLP16" s="723"/>
      <c r="KLQ16" s="723"/>
      <c r="KLR16" s="723"/>
      <c r="KLS16" s="723"/>
      <c r="KLT16" s="723"/>
      <c r="KLU16" s="723"/>
      <c r="KLV16" s="723"/>
      <c r="KLW16" s="723"/>
      <c r="KLX16" s="723"/>
      <c r="KLY16" s="723"/>
      <c r="KLZ16" s="723"/>
      <c r="KMA16" s="723"/>
      <c r="KMB16" s="723"/>
      <c r="KMC16" s="723"/>
      <c r="KMD16" s="723"/>
      <c r="KME16" s="723"/>
      <c r="KMF16" s="723"/>
      <c r="KMG16" s="723"/>
      <c r="KMH16" s="723"/>
      <c r="KMI16" s="723"/>
      <c r="KMJ16" s="723"/>
      <c r="KMK16" s="723"/>
      <c r="KML16" s="723"/>
      <c r="KMM16" s="723"/>
      <c r="KMN16" s="723"/>
      <c r="KMO16" s="723"/>
      <c r="KMP16" s="723"/>
      <c r="KMQ16" s="723"/>
      <c r="KMR16" s="723"/>
      <c r="KMS16" s="723"/>
      <c r="KMT16" s="723"/>
      <c r="KMU16" s="723"/>
      <c r="KMV16" s="723"/>
      <c r="KMW16" s="723"/>
      <c r="KMX16" s="723"/>
      <c r="KMY16" s="723"/>
      <c r="KMZ16" s="723"/>
      <c r="KNA16" s="723"/>
      <c r="KNB16" s="723"/>
      <c r="KNC16" s="723"/>
      <c r="KND16" s="723"/>
      <c r="KNE16" s="723"/>
      <c r="KNF16" s="723"/>
      <c r="KNG16" s="723"/>
      <c r="KNH16" s="723"/>
      <c r="KNI16" s="723"/>
      <c r="KNJ16" s="723"/>
      <c r="KNK16" s="723"/>
      <c r="KNL16" s="723"/>
      <c r="KNM16" s="723"/>
      <c r="KNN16" s="723"/>
      <c r="KNO16" s="723"/>
      <c r="KNP16" s="723"/>
      <c r="KNQ16" s="723"/>
      <c r="KNR16" s="723"/>
      <c r="KNS16" s="723"/>
      <c r="KNT16" s="723"/>
      <c r="KNU16" s="723"/>
      <c r="KNV16" s="723"/>
      <c r="KNW16" s="723"/>
      <c r="KNX16" s="723"/>
      <c r="KNY16" s="723"/>
      <c r="KNZ16" s="723"/>
      <c r="KOA16" s="723"/>
      <c r="KOB16" s="723"/>
      <c r="KOC16" s="723"/>
      <c r="KOD16" s="723"/>
      <c r="KOE16" s="723"/>
      <c r="KOF16" s="723"/>
      <c r="KOG16" s="723"/>
      <c r="KOH16" s="723"/>
      <c r="KOI16" s="723"/>
      <c r="KOJ16" s="723"/>
      <c r="KOK16" s="723"/>
      <c r="KOL16" s="723"/>
      <c r="KOM16" s="723"/>
      <c r="KON16" s="723"/>
      <c r="KOO16" s="723"/>
      <c r="KOP16" s="723"/>
      <c r="KOQ16" s="723"/>
      <c r="KOR16" s="723"/>
      <c r="KOS16" s="723"/>
      <c r="KOT16" s="723"/>
      <c r="KOU16" s="723"/>
      <c r="KOV16" s="723"/>
      <c r="KOW16" s="723"/>
      <c r="KOX16" s="723"/>
      <c r="KOY16" s="723"/>
      <c r="KOZ16" s="723"/>
      <c r="KPA16" s="723"/>
      <c r="KPB16" s="723"/>
      <c r="KPC16" s="723"/>
      <c r="KPD16" s="723"/>
      <c r="KPE16" s="723"/>
      <c r="KPF16" s="723"/>
      <c r="KPG16" s="723"/>
      <c r="KPH16" s="723"/>
      <c r="KPI16" s="723"/>
      <c r="KPJ16" s="723"/>
      <c r="KPK16" s="723"/>
      <c r="KPL16" s="723"/>
      <c r="KPM16" s="723"/>
      <c r="KPN16" s="723"/>
      <c r="KPO16" s="723"/>
      <c r="KPP16" s="723"/>
      <c r="KPQ16" s="723"/>
      <c r="KPR16" s="723"/>
      <c r="KPS16" s="723"/>
      <c r="KPT16" s="723"/>
      <c r="KPU16" s="723"/>
      <c r="KPV16" s="723"/>
      <c r="KPW16" s="723"/>
      <c r="KPX16" s="723"/>
      <c r="KPY16" s="723"/>
      <c r="KPZ16" s="723"/>
      <c r="KQA16" s="723"/>
      <c r="KQB16" s="723"/>
      <c r="KQC16" s="723"/>
      <c r="KQD16" s="723"/>
      <c r="KQE16" s="723"/>
      <c r="KQF16" s="723"/>
      <c r="KQG16" s="723"/>
      <c r="KQH16" s="723"/>
      <c r="KQI16" s="723"/>
      <c r="KQJ16" s="723"/>
      <c r="KQK16" s="723"/>
      <c r="KQL16" s="723"/>
      <c r="KQM16" s="723"/>
      <c r="KQN16" s="723"/>
      <c r="KQO16" s="723"/>
      <c r="KQP16" s="723"/>
      <c r="KQQ16" s="723"/>
      <c r="KQR16" s="723"/>
      <c r="KQS16" s="723"/>
      <c r="KQT16" s="723"/>
      <c r="KQU16" s="723"/>
      <c r="KQV16" s="723"/>
      <c r="KQW16" s="723"/>
      <c r="KQX16" s="723"/>
      <c r="KQY16" s="723"/>
      <c r="KQZ16" s="723"/>
      <c r="KRA16" s="723"/>
      <c r="KRB16" s="723"/>
      <c r="KRC16" s="723"/>
      <c r="KRD16" s="723"/>
      <c r="KRE16" s="723"/>
      <c r="KRF16" s="723"/>
      <c r="KRG16" s="723"/>
      <c r="KRH16" s="723"/>
      <c r="KRI16" s="723"/>
      <c r="KRJ16" s="723"/>
      <c r="KRK16" s="723"/>
      <c r="KRL16" s="723"/>
      <c r="KRM16" s="723"/>
      <c r="KRN16" s="723"/>
      <c r="KRO16" s="723"/>
      <c r="KRP16" s="723"/>
      <c r="KRQ16" s="723"/>
      <c r="KRR16" s="723"/>
      <c r="KRS16" s="723"/>
      <c r="KRT16" s="723"/>
      <c r="KRU16" s="723"/>
      <c r="KRV16" s="723"/>
      <c r="KRW16" s="723"/>
      <c r="KRX16" s="723"/>
      <c r="KRY16" s="723"/>
      <c r="KRZ16" s="723"/>
      <c r="KSA16" s="723"/>
      <c r="KSB16" s="723"/>
      <c r="KSC16" s="723"/>
      <c r="KSD16" s="723"/>
      <c r="KSE16" s="723"/>
      <c r="KSF16" s="723"/>
      <c r="KSG16" s="723"/>
      <c r="KSH16" s="723"/>
      <c r="KSI16" s="723"/>
      <c r="KSJ16" s="723"/>
      <c r="KSK16" s="723"/>
      <c r="KSL16" s="723"/>
      <c r="KSM16" s="723"/>
      <c r="KSN16" s="723"/>
      <c r="KSO16" s="723"/>
      <c r="KSP16" s="723"/>
      <c r="KSQ16" s="723"/>
      <c r="KSR16" s="723"/>
      <c r="KSS16" s="723"/>
      <c r="KST16" s="723"/>
      <c r="KSU16" s="723"/>
      <c r="KSV16" s="723"/>
      <c r="KSW16" s="723"/>
      <c r="KSX16" s="723"/>
      <c r="KSY16" s="723"/>
      <c r="KSZ16" s="723"/>
      <c r="KTA16" s="723"/>
      <c r="KTB16" s="723"/>
      <c r="KTC16" s="723"/>
      <c r="KTD16" s="723"/>
      <c r="KTE16" s="723"/>
      <c r="KTF16" s="723"/>
      <c r="KTG16" s="723"/>
      <c r="KTH16" s="723"/>
      <c r="KTI16" s="723"/>
      <c r="KTJ16" s="723"/>
      <c r="KTK16" s="723"/>
      <c r="KTL16" s="723"/>
      <c r="KTM16" s="723"/>
      <c r="KTN16" s="723"/>
      <c r="KTO16" s="723"/>
      <c r="KTP16" s="723"/>
      <c r="KTQ16" s="723"/>
      <c r="KTR16" s="723"/>
      <c r="KTS16" s="723"/>
      <c r="KTT16" s="723"/>
      <c r="KTU16" s="723"/>
      <c r="KTV16" s="723"/>
      <c r="KTW16" s="723"/>
      <c r="KTX16" s="723"/>
      <c r="KTY16" s="723"/>
      <c r="KTZ16" s="723"/>
      <c r="KUA16" s="723"/>
      <c r="KUB16" s="723"/>
      <c r="KUC16" s="723"/>
      <c r="KUD16" s="723"/>
      <c r="KUE16" s="723"/>
      <c r="KUF16" s="723"/>
      <c r="KUG16" s="723"/>
      <c r="KUH16" s="723"/>
      <c r="KUI16" s="723"/>
      <c r="KUJ16" s="723"/>
      <c r="KUK16" s="723"/>
      <c r="KUL16" s="723"/>
      <c r="KUM16" s="723"/>
      <c r="KUN16" s="723"/>
      <c r="KUO16" s="723"/>
      <c r="KUP16" s="723"/>
      <c r="KUQ16" s="723"/>
      <c r="KUR16" s="723"/>
      <c r="KUS16" s="723"/>
      <c r="KUT16" s="723"/>
      <c r="KUU16" s="723"/>
      <c r="KUV16" s="723"/>
      <c r="KUW16" s="723"/>
      <c r="KUX16" s="723"/>
      <c r="KUY16" s="723"/>
      <c r="KUZ16" s="723"/>
      <c r="KVA16" s="723"/>
      <c r="KVB16" s="723"/>
      <c r="KVC16" s="723"/>
      <c r="KVD16" s="723"/>
      <c r="KVE16" s="723"/>
      <c r="KVF16" s="723"/>
      <c r="KVG16" s="723"/>
      <c r="KVH16" s="723"/>
      <c r="KVI16" s="723"/>
      <c r="KVJ16" s="723"/>
      <c r="KVK16" s="723"/>
      <c r="KVL16" s="723"/>
      <c r="KVM16" s="723"/>
      <c r="KVN16" s="723"/>
      <c r="KVO16" s="723"/>
      <c r="KVP16" s="723"/>
      <c r="KVQ16" s="723"/>
      <c r="KVR16" s="723"/>
      <c r="KVS16" s="723"/>
      <c r="KVT16" s="723"/>
      <c r="KVU16" s="723"/>
      <c r="KVV16" s="723"/>
      <c r="KVW16" s="723"/>
      <c r="KVX16" s="723"/>
      <c r="KVY16" s="723"/>
      <c r="KVZ16" s="723"/>
      <c r="KWA16" s="723"/>
      <c r="KWB16" s="723"/>
      <c r="KWC16" s="723"/>
      <c r="KWD16" s="723"/>
      <c r="KWE16" s="723"/>
      <c r="KWF16" s="723"/>
      <c r="KWG16" s="723"/>
      <c r="KWH16" s="723"/>
      <c r="KWI16" s="723"/>
      <c r="KWJ16" s="723"/>
      <c r="KWK16" s="723"/>
      <c r="KWL16" s="723"/>
      <c r="KWM16" s="723"/>
      <c r="KWN16" s="723"/>
      <c r="KWO16" s="723"/>
      <c r="KWP16" s="723"/>
      <c r="KWQ16" s="723"/>
      <c r="KWR16" s="723"/>
      <c r="KWS16" s="723"/>
      <c r="KWT16" s="723"/>
      <c r="KWU16" s="723"/>
      <c r="KWV16" s="723"/>
      <c r="KWW16" s="723"/>
      <c r="KWX16" s="723"/>
      <c r="KWY16" s="723"/>
      <c r="KWZ16" s="723"/>
      <c r="KXA16" s="723"/>
      <c r="KXB16" s="723"/>
      <c r="KXC16" s="723"/>
      <c r="KXD16" s="723"/>
      <c r="KXE16" s="723"/>
      <c r="KXF16" s="723"/>
      <c r="KXG16" s="723"/>
      <c r="KXH16" s="723"/>
      <c r="KXI16" s="723"/>
      <c r="KXJ16" s="723"/>
      <c r="KXK16" s="723"/>
      <c r="KXL16" s="723"/>
      <c r="KXM16" s="723"/>
      <c r="KXN16" s="723"/>
      <c r="KXO16" s="723"/>
      <c r="KXP16" s="723"/>
      <c r="KXQ16" s="723"/>
      <c r="KXR16" s="723"/>
      <c r="KXS16" s="723"/>
      <c r="KXT16" s="723"/>
      <c r="KXU16" s="723"/>
      <c r="KXV16" s="723"/>
      <c r="KXW16" s="723"/>
      <c r="KXX16" s="723"/>
      <c r="KXY16" s="723"/>
      <c r="KXZ16" s="723"/>
      <c r="KYA16" s="723"/>
      <c r="KYB16" s="723"/>
      <c r="KYC16" s="723"/>
      <c r="KYD16" s="723"/>
      <c r="KYE16" s="723"/>
      <c r="KYF16" s="723"/>
      <c r="KYG16" s="723"/>
      <c r="KYH16" s="723"/>
      <c r="KYI16" s="723"/>
      <c r="KYJ16" s="723"/>
      <c r="KYK16" s="723"/>
      <c r="KYL16" s="723"/>
      <c r="KYM16" s="723"/>
      <c r="KYN16" s="723"/>
      <c r="KYO16" s="723"/>
      <c r="KYP16" s="723"/>
      <c r="KYQ16" s="723"/>
      <c r="KYR16" s="723"/>
      <c r="KYS16" s="723"/>
      <c r="KYT16" s="723"/>
      <c r="KYU16" s="723"/>
      <c r="KYV16" s="723"/>
      <c r="KYW16" s="723"/>
      <c r="KYX16" s="723"/>
      <c r="KYY16" s="723"/>
      <c r="KYZ16" s="723"/>
      <c r="KZA16" s="723"/>
      <c r="KZB16" s="723"/>
      <c r="KZC16" s="723"/>
      <c r="KZD16" s="723"/>
      <c r="KZE16" s="723"/>
      <c r="KZF16" s="723"/>
      <c r="KZG16" s="723"/>
      <c r="KZH16" s="723"/>
      <c r="KZI16" s="723"/>
      <c r="KZJ16" s="723"/>
      <c r="KZK16" s="723"/>
      <c r="KZL16" s="723"/>
      <c r="KZM16" s="723"/>
      <c r="KZN16" s="723"/>
      <c r="KZO16" s="723"/>
      <c r="KZP16" s="723"/>
      <c r="KZQ16" s="723"/>
      <c r="KZR16" s="723"/>
      <c r="KZS16" s="723"/>
      <c r="KZT16" s="723"/>
      <c r="KZU16" s="723"/>
      <c r="KZV16" s="723"/>
      <c r="KZW16" s="723"/>
      <c r="KZX16" s="723"/>
      <c r="KZY16" s="723"/>
      <c r="KZZ16" s="723"/>
      <c r="LAA16" s="723"/>
      <c r="LAB16" s="723"/>
      <c r="LAC16" s="723"/>
      <c r="LAD16" s="723"/>
      <c r="LAE16" s="723"/>
      <c r="LAF16" s="723"/>
      <c r="LAG16" s="723"/>
      <c r="LAH16" s="723"/>
      <c r="LAI16" s="723"/>
      <c r="LAJ16" s="723"/>
      <c r="LAK16" s="723"/>
      <c r="LAL16" s="723"/>
      <c r="LAM16" s="723"/>
      <c r="LAN16" s="723"/>
      <c r="LAO16" s="723"/>
      <c r="LAP16" s="723"/>
      <c r="LAQ16" s="723"/>
      <c r="LAR16" s="723"/>
      <c r="LAS16" s="723"/>
      <c r="LAT16" s="723"/>
      <c r="LAU16" s="723"/>
      <c r="LAV16" s="723"/>
      <c r="LAW16" s="723"/>
      <c r="LAX16" s="723"/>
      <c r="LAY16" s="723"/>
      <c r="LAZ16" s="723"/>
      <c r="LBA16" s="723"/>
      <c r="LBB16" s="723"/>
      <c r="LBC16" s="723"/>
      <c r="LBD16" s="723"/>
      <c r="LBE16" s="723"/>
      <c r="LBF16" s="723"/>
      <c r="LBG16" s="723"/>
      <c r="LBH16" s="723"/>
      <c r="LBI16" s="723"/>
      <c r="LBJ16" s="723"/>
      <c r="LBK16" s="723"/>
      <c r="LBL16" s="723"/>
      <c r="LBM16" s="723"/>
      <c r="LBN16" s="723"/>
      <c r="LBO16" s="723"/>
      <c r="LBP16" s="723"/>
      <c r="LBQ16" s="723"/>
      <c r="LBR16" s="723"/>
      <c r="LBS16" s="723"/>
      <c r="LBT16" s="723"/>
      <c r="LBU16" s="723"/>
      <c r="LBV16" s="723"/>
      <c r="LBW16" s="723"/>
      <c r="LBX16" s="723"/>
      <c r="LBY16" s="723"/>
      <c r="LBZ16" s="723"/>
      <c r="LCA16" s="723"/>
      <c r="LCB16" s="723"/>
      <c r="LCC16" s="723"/>
      <c r="LCD16" s="723"/>
      <c r="LCE16" s="723"/>
      <c r="LCF16" s="723"/>
      <c r="LCG16" s="723"/>
      <c r="LCH16" s="723"/>
      <c r="LCI16" s="723"/>
      <c r="LCJ16" s="723"/>
      <c r="LCK16" s="723"/>
      <c r="LCL16" s="723"/>
      <c r="LCM16" s="723"/>
      <c r="LCN16" s="723"/>
      <c r="LCO16" s="723"/>
      <c r="LCP16" s="723"/>
      <c r="LCQ16" s="723"/>
      <c r="LCR16" s="723"/>
      <c r="LCS16" s="723"/>
      <c r="LCT16" s="723"/>
      <c r="LCU16" s="723"/>
      <c r="LCV16" s="723"/>
      <c r="LCW16" s="723"/>
      <c r="LCX16" s="723"/>
      <c r="LCY16" s="723"/>
      <c r="LCZ16" s="723"/>
      <c r="LDA16" s="723"/>
      <c r="LDB16" s="723"/>
      <c r="LDC16" s="723"/>
      <c r="LDD16" s="723"/>
      <c r="LDE16" s="723"/>
      <c r="LDF16" s="723"/>
      <c r="LDG16" s="723"/>
      <c r="LDH16" s="723"/>
      <c r="LDI16" s="723"/>
      <c r="LDJ16" s="723"/>
      <c r="LDK16" s="723"/>
      <c r="LDL16" s="723"/>
      <c r="LDM16" s="723"/>
      <c r="LDN16" s="723"/>
      <c r="LDO16" s="723"/>
      <c r="LDP16" s="723"/>
      <c r="LDQ16" s="723"/>
      <c r="LDR16" s="723"/>
      <c r="LDS16" s="723"/>
      <c r="LDT16" s="723"/>
      <c r="LDU16" s="723"/>
      <c r="LDV16" s="723"/>
      <c r="LDW16" s="723"/>
      <c r="LDX16" s="723"/>
      <c r="LDY16" s="723"/>
      <c r="LDZ16" s="723"/>
      <c r="LEA16" s="723"/>
      <c r="LEB16" s="723"/>
      <c r="LEC16" s="723"/>
      <c r="LED16" s="723"/>
      <c r="LEE16" s="723"/>
      <c r="LEF16" s="723"/>
      <c r="LEG16" s="723"/>
      <c r="LEH16" s="723"/>
      <c r="LEI16" s="723"/>
      <c r="LEJ16" s="723"/>
      <c r="LEK16" s="723"/>
      <c r="LEL16" s="723"/>
      <c r="LEM16" s="723"/>
      <c r="LEN16" s="723"/>
      <c r="LEO16" s="723"/>
      <c r="LEP16" s="723"/>
      <c r="LEQ16" s="723"/>
      <c r="LER16" s="723"/>
      <c r="LES16" s="723"/>
      <c r="LET16" s="723"/>
      <c r="LEU16" s="723"/>
      <c r="LEV16" s="723"/>
      <c r="LEW16" s="723"/>
      <c r="LEX16" s="723"/>
      <c r="LEY16" s="723"/>
      <c r="LEZ16" s="723"/>
      <c r="LFA16" s="723"/>
      <c r="LFB16" s="723"/>
      <c r="LFC16" s="723"/>
      <c r="LFD16" s="723"/>
      <c r="LFE16" s="723"/>
      <c r="LFF16" s="723"/>
      <c r="LFG16" s="723"/>
      <c r="LFH16" s="723"/>
      <c r="LFI16" s="723"/>
      <c r="LFJ16" s="723"/>
      <c r="LFK16" s="723"/>
      <c r="LFL16" s="723"/>
      <c r="LFM16" s="723"/>
      <c r="LFN16" s="723"/>
      <c r="LFO16" s="723"/>
      <c r="LFP16" s="723"/>
      <c r="LFQ16" s="723"/>
      <c r="LFR16" s="723"/>
      <c r="LFS16" s="723"/>
      <c r="LFT16" s="723"/>
      <c r="LFU16" s="723"/>
      <c r="LFV16" s="723"/>
      <c r="LFW16" s="723"/>
      <c r="LFX16" s="723"/>
      <c r="LFY16" s="723"/>
      <c r="LFZ16" s="723"/>
      <c r="LGA16" s="723"/>
      <c r="LGB16" s="723"/>
      <c r="LGC16" s="723"/>
      <c r="LGD16" s="723"/>
      <c r="LGE16" s="723"/>
      <c r="LGF16" s="723"/>
      <c r="LGG16" s="723"/>
      <c r="LGH16" s="723"/>
      <c r="LGI16" s="723"/>
      <c r="LGJ16" s="723"/>
      <c r="LGK16" s="723"/>
      <c r="LGL16" s="723"/>
      <c r="LGM16" s="723"/>
      <c r="LGN16" s="723"/>
      <c r="LGO16" s="723"/>
      <c r="LGP16" s="723"/>
      <c r="LGQ16" s="723"/>
      <c r="LGR16" s="723"/>
      <c r="LGS16" s="723"/>
      <c r="LGT16" s="723"/>
      <c r="LGU16" s="723"/>
      <c r="LGV16" s="723"/>
      <c r="LGW16" s="723"/>
      <c r="LGX16" s="723"/>
      <c r="LGY16" s="723"/>
      <c r="LGZ16" s="723"/>
      <c r="LHA16" s="723"/>
      <c r="LHB16" s="723"/>
      <c r="LHC16" s="723"/>
      <c r="LHD16" s="723"/>
      <c r="LHE16" s="723"/>
      <c r="LHF16" s="723"/>
      <c r="LHG16" s="723"/>
      <c r="LHH16" s="723"/>
      <c r="LHI16" s="723"/>
      <c r="LHJ16" s="723"/>
      <c r="LHK16" s="723"/>
      <c r="LHL16" s="723"/>
      <c r="LHM16" s="723"/>
      <c r="LHN16" s="723"/>
      <c r="LHO16" s="723"/>
      <c r="LHP16" s="723"/>
      <c r="LHQ16" s="723"/>
      <c r="LHR16" s="723"/>
      <c r="LHS16" s="723"/>
      <c r="LHT16" s="723"/>
      <c r="LHU16" s="723"/>
      <c r="LHV16" s="723"/>
      <c r="LHW16" s="723"/>
      <c r="LHX16" s="723"/>
      <c r="LHY16" s="723"/>
      <c r="LHZ16" s="723"/>
      <c r="LIA16" s="723"/>
      <c r="LIB16" s="723"/>
      <c r="LIC16" s="723"/>
      <c r="LID16" s="723"/>
      <c r="LIE16" s="723"/>
      <c r="LIF16" s="723"/>
      <c r="LIG16" s="723"/>
      <c r="LIH16" s="723"/>
      <c r="LII16" s="723"/>
      <c r="LIJ16" s="723"/>
      <c r="LIK16" s="723"/>
      <c r="LIL16" s="723"/>
      <c r="LIM16" s="723"/>
      <c r="LIN16" s="723"/>
      <c r="LIO16" s="723"/>
      <c r="LIP16" s="723"/>
      <c r="LIQ16" s="723"/>
      <c r="LIR16" s="723"/>
      <c r="LIS16" s="723"/>
      <c r="LIT16" s="723"/>
      <c r="LIU16" s="723"/>
      <c r="LIV16" s="723"/>
      <c r="LIW16" s="723"/>
      <c r="LIX16" s="723"/>
      <c r="LIY16" s="723"/>
      <c r="LIZ16" s="723"/>
      <c r="LJA16" s="723"/>
      <c r="LJB16" s="723"/>
      <c r="LJC16" s="723"/>
      <c r="LJD16" s="723"/>
      <c r="LJE16" s="723"/>
      <c r="LJF16" s="723"/>
      <c r="LJG16" s="723"/>
      <c r="LJH16" s="723"/>
      <c r="LJI16" s="723"/>
      <c r="LJJ16" s="723"/>
      <c r="LJK16" s="723"/>
      <c r="LJL16" s="723"/>
      <c r="LJM16" s="723"/>
      <c r="LJN16" s="723"/>
      <c r="LJO16" s="723"/>
      <c r="LJP16" s="723"/>
      <c r="LJQ16" s="723"/>
      <c r="LJR16" s="723"/>
      <c r="LJS16" s="723"/>
      <c r="LJT16" s="723"/>
      <c r="LJU16" s="723"/>
      <c r="LJV16" s="723"/>
      <c r="LJW16" s="723"/>
      <c r="LJX16" s="723"/>
      <c r="LJY16" s="723"/>
      <c r="LJZ16" s="723"/>
      <c r="LKA16" s="723"/>
      <c r="LKB16" s="723"/>
      <c r="LKC16" s="723"/>
      <c r="LKD16" s="723"/>
      <c r="LKE16" s="723"/>
      <c r="LKF16" s="723"/>
      <c r="LKG16" s="723"/>
      <c r="LKH16" s="723"/>
      <c r="LKI16" s="723"/>
      <c r="LKJ16" s="723"/>
      <c r="LKK16" s="723"/>
      <c r="LKL16" s="723"/>
      <c r="LKM16" s="723"/>
      <c r="LKN16" s="723"/>
      <c r="LKO16" s="723"/>
      <c r="LKP16" s="723"/>
      <c r="LKQ16" s="723"/>
      <c r="LKR16" s="723"/>
      <c r="LKS16" s="723"/>
      <c r="LKT16" s="723"/>
      <c r="LKU16" s="723"/>
      <c r="LKV16" s="723"/>
      <c r="LKW16" s="723"/>
      <c r="LKX16" s="723"/>
      <c r="LKY16" s="723"/>
      <c r="LKZ16" s="723"/>
      <c r="LLA16" s="723"/>
      <c r="LLB16" s="723"/>
      <c r="LLC16" s="723"/>
      <c r="LLD16" s="723"/>
      <c r="LLE16" s="723"/>
      <c r="LLF16" s="723"/>
      <c r="LLG16" s="723"/>
      <c r="LLH16" s="723"/>
      <c r="LLI16" s="723"/>
      <c r="LLJ16" s="723"/>
      <c r="LLK16" s="723"/>
      <c r="LLL16" s="723"/>
      <c r="LLM16" s="723"/>
      <c r="LLN16" s="723"/>
      <c r="LLO16" s="723"/>
      <c r="LLP16" s="723"/>
      <c r="LLQ16" s="723"/>
      <c r="LLR16" s="723"/>
      <c r="LLS16" s="723"/>
      <c r="LLT16" s="723"/>
      <c r="LLU16" s="723"/>
      <c r="LLV16" s="723"/>
      <c r="LLW16" s="723"/>
      <c r="LLX16" s="723"/>
      <c r="LLY16" s="723"/>
      <c r="LLZ16" s="723"/>
      <c r="LMA16" s="723"/>
      <c r="LMB16" s="723"/>
      <c r="LMC16" s="723"/>
      <c r="LMD16" s="723"/>
      <c r="LME16" s="723"/>
      <c r="LMF16" s="723"/>
      <c r="LMG16" s="723"/>
      <c r="LMH16" s="723"/>
      <c r="LMI16" s="723"/>
      <c r="LMJ16" s="723"/>
      <c r="LMK16" s="723"/>
      <c r="LML16" s="723"/>
      <c r="LMM16" s="723"/>
      <c r="LMN16" s="723"/>
      <c r="LMO16" s="723"/>
      <c r="LMP16" s="723"/>
      <c r="LMQ16" s="723"/>
      <c r="LMR16" s="723"/>
      <c r="LMS16" s="723"/>
      <c r="LMT16" s="723"/>
      <c r="LMU16" s="723"/>
      <c r="LMV16" s="723"/>
      <c r="LMW16" s="723"/>
      <c r="LMX16" s="723"/>
      <c r="LMY16" s="723"/>
      <c r="LMZ16" s="723"/>
      <c r="LNA16" s="723"/>
      <c r="LNB16" s="723"/>
      <c r="LNC16" s="723"/>
      <c r="LND16" s="723"/>
      <c r="LNE16" s="723"/>
      <c r="LNF16" s="723"/>
      <c r="LNG16" s="723"/>
      <c r="LNH16" s="723"/>
      <c r="LNI16" s="723"/>
      <c r="LNJ16" s="723"/>
      <c r="LNK16" s="723"/>
      <c r="LNL16" s="723"/>
      <c r="LNM16" s="723"/>
      <c r="LNN16" s="723"/>
      <c r="LNO16" s="723"/>
      <c r="LNP16" s="723"/>
      <c r="LNQ16" s="723"/>
      <c r="LNR16" s="723"/>
      <c r="LNS16" s="723"/>
      <c r="LNT16" s="723"/>
      <c r="LNU16" s="723"/>
      <c r="LNV16" s="723"/>
      <c r="LNW16" s="723"/>
      <c r="LNX16" s="723"/>
      <c r="LNY16" s="723"/>
      <c r="LNZ16" s="723"/>
      <c r="LOA16" s="723"/>
      <c r="LOB16" s="723"/>
      <c r="LOC16" s="723"/>
      <c r="LOD16" s="723"/>
      <c r="LOE16" s="723"/>
      <c r="LOF16" s="723"/>
      <c r="LOG16" s="723"/>
      <c r="LOH16" s="723"/>
      <c r="LOI16" s="723"/>
      <c r="LOJ16" s="723"/>
      <c r="LOK16" s="723"/>
      <c r="LOL16" s="723"/>
      <c r="LOM16" s="723"/>
      <c r="LON16" s="723"/>
      <c r="LOO16" s="723"/>
      <c r="LOP16" s="723"/>
      <c r="LOQ16" s="723"/>
      <c r="LOR16" s="723"/>
      <c r="LOS16" s="723"/>
      <c r="LOT16" s="723"/>
      <c r="LOU16" s="723"/>
      <c r="LOV16" s="723"/>
      <c r="LOW16" s="723"/>
      <c r="LOX16" s="723"/>
      <c r="LOY16" s="723"/>
      <c r="LOZ16" s="723"/>
      <c r="LPA16" s="723"/>
      <c r="LPB16" s="723"/>
      <c r="LPC16" s="723"/>
      <c r="LPD16" s="723"/>
      <c r="LPE16" s="723"/>
      <c r="LPF16" s="723"/>
      <c r="LPG16" s="723"/>
      <c r="LPH16" s="723"/>
      <c r="LPI16" s="723"/>
      <c r="LPJ16" s="723"/>
      <c r="LPK16" s="723"/>
      <c r="LPL16" s="723"/>
      <c r="LPM16" s="723"/>
      <c r="LPN16" s="723"/>
      <c r="LPO16" s="723"/>
      <c r="LPP16" s="723"/>
      <c r="LPQ16" s="723"/>
      <c r="LPR16" s="723"/>
      <c r="LPS16" s="723"/>
      <c r="LPT16" s="723"/>
      <c r="LPU16" s="723"/>
      <c r="LPV16" s="723"/>
      <c r="LPW16" s="723"/>
      <c r="LPX16" s="723"/>
      <c r="LPY16" s="723"/>
      <c r="LPZ16" s="723"/>
      <c r="LQA16" s="723"/>
      <c r="LQB16" s="723"/>
      <c r="LQC16" s="723"/>
      <c r="LQD16" s="723"/>
      <c r="LQE16" s="723"/>
      <c r="LQF16" s="723"/>
      <c r="LQG16" s="723"/>
      <c r="LQH16" s="723"/>
      <c r="LQI16" s="723"/>
      <c r="LQJ16" s="723"/>
      <c r="LQK16" s="723"/>
      <c r="LQL16" s="723"/>
      <c r="LQM16" s="723"/>
      <c r="LQN16" s="723"/>
      <c r="LQO16" s="723"/>
      <c r="LQP16" s="723"/>
      <c r="LQQ16" s="723"/>
      <c r="LQR16" s="723"/>
      <c r="LQS16" s="723"/>
      <c r="LQT16" s="723"/>
      <c r="LQU16" s="723"/>
      <c r="LQV16" s="723"/>
      <c r="LQW16" s="723"/>
      <c r="LQX16" s="723"/>
      <c r="LQY16" s="723"/>
      <c r="LQZ16" s="723"/>
      <c r="LRA16" s="723"/>
      <c r="LRB16" s="723"/>
      <c r="LRC16" s="723"/>
      <c r="LRD16" s="723"/>
      <c r="LRE16" s="723"/>
      <c r="LRF16" s="723"/>
      <c r="LRG16" s="723"/>
      <c r="LRH16" s="723"/>
      <c r="LRI16" s="723"/>
      <c r="LRJ16" s="723"/>
      <c r="LRK16" s="723"/>
      <c r="LRL16" s="723"/>
      <c r="LRM16" s="723"/>
      <c r="LRN16" s="723"/>
      <c r="LRO16" s="723"/>
      <c r="LRP16" s="723"/>
      <c r="LRQ16" s="723"/>
      <c r="LRR16" s="723"/>
      <c r="LRS16" s="723"/>
      <c r="LRT16" s="723"/>
      <c r="LRU16" s="723"/>
      <c r="LRV16" s="723"/>
      <c r="LRW16" s="723"/>
      <c r="LRX16" s="723"/>
      <c r="LRY16" s="723"/>
      <c r="LRZ16" s="723"/>
      <c r="LSA16" s="723"/>
      <c r="LSB16" s="723"/>
      <c r="LSC16" s="723"/>
      <c r="LSD16" s="723"/>
      <c r="LSE16" s="723"/>
      <c r="LSF16" s="723"/>
      <c r="LSG16" s="723"/>
      <c r="LSH16" s="723"/>
      <c r="LSI16" s="723"/>
      <c r="LSJ16" s="723"/>
      <c r="LSK16" s="723"/>
      <c r="LSL16" s="723"/>
      <c r="LSM16" s="723"/>
      <c r="LSN16" s="723"/>
      <c r="LSO16" s="723"/>
      <c r="LSP16" s="723"/>
      <c r="LSQ16" s="723"/>
      <c r="LSR16" s="723"/>
      <c r="LSS16" s="723"/>
      <c r="LST16" s="723"/>
      <c r="LSU16" s="723"/>
      <c r="LSV16" s="723"/>
      <c r="LSW16" s="723"/>
      <c r="LSX16" s="723"/>
      <c r="LSY16" s="723"/>
      <c r="LSZ16" s="723"/>
      <c r="LTA16" s="723"/>
      <c r="LTB16" s="723"/>
      <c r="LTC16" s="723"/>
      <c r="LTD16" s="723"/>
      <c r="LTE16" s="723"/>
      <c r="LTF16" s="723"/>
      <c r="LTG16" s="723"/>
      <c r="LTH16" s="723"/>
      <c r="LTI16" s="723"/>
      <c r="LTJ16" s="723"/>
      <c r="LTK16" s="723"/>
      <c r="LTL16" s="723"/>
      <c r="LTM16" s="723"/>
      <c r="LTN16" s="723"/>
      <c r="LTO16" s="723"/>
      <c r="LTP16" s="723"/>
      <c r="LTQ16" s="723"/>
      <c r="LTR16" s="723"/>
      <c r="LTS16" s="723"/>
      <c r="LTT16" s="723"/>
      <c r="LTU16" s="723"/>
      <c r="LTV16" s="723"/>
      <c r="LTW16" s="723"/>
      <c r="LTX16" s="723"/>
      <c r="LTY16" s="723"/>
      <c r="LTZ16" s="723"/>
      <c r="LUA16" s="723"/>
      <c r="LUB16" s="723"/>
      <c r="LUC16" s="723"/>
      <c r="LUD16" s="723"/>
      <c r="LUE16" s="723"/>
      <c r="LUF16" s="723"/>
      <c r="LUG16" s="723"/>
      <c r="LUH16" s="723"/>
      <c r="LUI16" s="723"/>
      <c r="LUJ16" s="723"/>
      <c r="LUK16" s="723"/>
      <c r="LUL16" s="723"/>
      <c r="LUM16" s="723"/>
      <c r="LUN16" s="723"/>
      <c r="LUO16" s="723"/>
      <c r="LUP16" s="723"/>
      <c r="LUQ16" s="723"/>
      <c r="LUR16" s="723"/>
      <c r="LUS16" s="723"/>
      <c r="LUT16" s="723"/>
      <c r="LUU16" s="723"/>
      <c r="LUV16" s="723"/>
      <c r="LUW16" s="723"/>
      <c r="LUX16" s="723"/>
      <c r="LUY16" s="723"/>
      <c r="LUZ16" s="723"/>
      <c r="LVA16" s="723"/>
      <c r="LVB16" s="723"/>
      <c r="LVC16" s="723"/>
      <c r="LVD16" s="723"/>
      <c r="LVE16" s="723"/>
      <c r="LVF16" s="723"/>
      <c r="LVG16" s="723"/>
      <c r="LVH16" s="723"/>
      <c r="LVI16" s="723"/>
      <c r="LVJ16" s="723"/>
      <c r="LVK16" s="723"/>
      <c r="LVL16" s="723"/>
      <c r="LVM16" s="723"/>
      <c r="LVN16" s="723"/>
      <c r="LVO16" s="723"/>
      <c r="LVP16" s="723"/>
      <c r="LVQ16" s="723"/>
      <c r="LVR16" s="723"/>
      <c r="LVS16" s="723"/>
      <c r="LVT16" s="723"/>
      <c r="LVU16" s="723"/>
      <c r="LVV16" s="723"/>
      <c r="LVW16" s="723"/>
      <c r="LVX16" s="723"/>
      <c r="LVY16" s="723"/>
      <c r="LVZ16" s="723"/>
      <c r="LWA16" s="723"/>
      <c r="LWB16" s="723"/>
      <c r="LWC16" s="723"/>
      <c r="LWD16" s="723"/>
      <c r="LWE16" s="723"/>
      <c r="LWF16" s="723"/>
      <c r="LWG16" s="723"/>
      <c r="LWH16" s="723"/>
      <c r="LWI16" s="723"/>
      <c r="LWJ16" s="723"/>
      <c r="LWK16" s="723"/>
      <c r="LWL16" s="723"/>
      <c r="LWM16" s="723"/>
      <c r="LWN16" s="723"/>
      <c r="LWO16" s="723"/>
      <c r="LWP16" s="723"/>
      <c r="LWQ16" s="723"/>
      <c r="LWR16" s="723"/>
      <c r="LWS16" s="723"/>
      <c r="LWT16" s="723"/>
      <c r="LWU16" s="723"/>
      <c r="LWV16" s="723"/>
      <c r="LWW16" s="723"/>
      <c r="LWX16" s="723"/>
      <c r="LWY16" s="723"/>
      <c r="LWZ16" s="723"/>
      <c r="LXA16" s="723"/>
      <c r="LXB16" s="723"/>
      <c r="LXC16" s="723"/>
      <c r="LXD16" s="723"/>
      <c r="LXE16" s="723"/>
      <c r="LXF16" s="723"/>
      <c r="LXG16" s="723"/>
      <c r="LXH16" s="723"/>
      <c r="LXI16" s="723"/>
      <c r="LXJ16" s="723"/>
      <c r="LXK16" s="723"/>
      <c r="LXL16" s="723"/>
      <c r="LXM16" s="723"/>
      <c r="LXN16" s="723"/>
      <c r="LXO16" s="723"/>
      <c r="LXP16" s="723"/>
      <c r="LXQ16" s="723"/>
      <c r="LXR16" s="723"/>
      <c r="LXS16" s="723"/>
      <c r="LXT16" s="723"/>
      <c r="LXU16" s="723"/>
      <c r="LXV16" s="723"/>
      <c r="LXW16" s="723"/>
      <c r="LXX16" s="723"/>
      <c r="LXY16" s="723"/>
      <c r="LXZ16" s="723"/>
      <c r="LYA16" s="723"/>
      <c r="LYB16" s="723"/>
      <c r="LYC16" s="723"/>
      <c r="LYD16" s="723"/>
      <c r="LYE16" s="723"/>
      <c r="LYF16" s="723"/>
      <c r="LYG16" s="723"/>
      <c r="LYH16" s="723"/>
      <c r="LYI16" s="723"/>
      <c r="LYJ16" s="723"/>
      <c r="LYK16" s="723"/>
      <c r="LYL16" s="723"/>
      <c r="LYM16" s="723"/>
      <c r="LYN16" s="723"/>
      <c r="LYO16" s="723"/>
      <c r="LYP16" s="723"/>
      <c r="LYQ16" s="723"/>
      <c r="LYR16" s="723"/>
      <c r="LYS16" s="723"/>
      <c r="LYT16" s="723"/>
      <c r="LYU16" s="723"/>
      <c r="LYV16" s="723"/>
      <c r="LYW16" s="723"/>
      <c r="LYX16" s="723"/>
      <c r="LYY16" s="723"/>
      <c r="LYZ16" s="723"/>
      <c r="LZA16" s="723"/>
      <c r="LZB16" s="723"/>
      <c r="LZC16" s="723"/>
      <c r="LZD16" s="723"/>
      <c r="LZE16" s="723"/>
      <c r="LZF16" s="723"/>
      <c r="LZG16" s="723"/>
      <c r="LZH16" s="723"/>
      <c r="LZI16" s="723"/>
      <c r="LZJ16" s="723"/>
      <c r="LZK16" s="723"/>
      <c r="LZL16" s="723"/>
      <c r="LZM16" s="723"/>
      <c r="LZN16" s="723"/>
      <c r="LZO16" s="723"/>
      <c r="LZP16" s="723"/>
      <c r="LZQ16" s="723"/>
      <c r="LZR16" s="723"/>
      <c r="LZS16" s="723"/>
      <c r="LZT16" s="723"/>
      <c r="LZU16" s="723"/>
      <c r="LZV16" s="723"/>
      <c r="LZW16" s="723"/>
      <c r="LZX16" s="723"/>
      <c r="LZY16" s="723"/>
      <c r="LZZ16" s="723"/>
      <c r="MAA16" s="723"/>
      <c r="MAB16" s="723"/>
      <c r="MAC16" s="723"/>
      <c r="MAD16" s="723"/>
      <c r="MAE16" s="723"/>
      <c r="MAF16" s="723"/>
      <c r="MAG16" s="723"/>
      <c r="MAH16" s="723"/>
      <c r="MAI16" s="723"/>
      <c r="MAJ16" s="723"/>
      <c r="MAK16" s="723"/>
      <c r="MAL16" s="723"/>
      <c r="MAM16" s="723"/>
      <c r="MAN16" s="723"/>
      <c r="MAO16" s="723"/>
      <c r="MAP16" s="723"/>
      <c r="MAQ16" s="723"/>
      <c r="MAR16" s="723"/>
      <c r="MAS16" s="723"/>
      <c r="MAT16" s="723"/>
      <c r="MAU16" s="723"/>
      <c r="MAV16" s="723"/>
      <c r="MAW16" s="723"/>
      <c r="MAX16" s="723"/>
      <c r="MAY16" s="723"/>
      <c r="MAZ16" s="723"/>
      <c r="MBA16" s="723"/>
      <c r="MBB16" s="723"/>
      <c r="MBC16" s="723"/>
      <c r="MBD16" s="723"/>
      <c r="MBE16" s="723"/>
      <c r="MBF16" s="723"/>
      <c r="MBG16" s="723"/>
      <c r="MBH16" s="723"/>
      <c r="MBI16" s="723"/>
      <c r="MBJ16" s="723"/>
      <c r="MBK16" s="723"/>
      <c r="MBL16" s="723"/>
      <c r="MBM16" s="723"/>
      <c r="MBN16" s="723"/>
      <c r="MBO16" s="723"/>
      <c r="MBP16" s="723"/>
      <c r="MBQ16" s="723"/>
      <c r="MBR16" s="723"/>
      <c r="MBS16" s="723"/>
      <c r="MBT16" s="723"/>
      <c r="MBU16" s="723"/>
      <c r="MBV16" s="723"/>
      <c r="MBW16" s="723"/>
      <c r="MBX16" s="723"/>
      <c r="MBY16" s="723"/>
      <c r="MBZ16" s="723"/>
      <c r="MCA16" s="723"/>
      <c r="MCB16" s="723"/>
      <c r="MCC16" s="723"/>
      <c r="MCD16" s="723"/>
      <c r="MCE16" s="723"/>
      <c r="MCF16" s="723"/>
      <c r="MCG16" s="723"/>
      <c r="MCH16" s="723"/>
      <c r="MCI16" s="723"/>
      <c r="MCJ16" s="723"/>
      <c r="MCK16" s="723"/>
      <c r="MCL16" s="723"/>
      <c r="MCM16" s="723"/>
      <c r="MCN16" s="723"/>
      <c r="MCO16" s="723"/>
      <c r="MCP16" s="723"/>
      <c r="MCQ16" s="723"/>
      <c r="MCR16" s="723"/>
      <c r="MCS16" s="723"/>
      <c r="MCT16" s="723"/>
      <c r="MCU16" s="723"/>
      <c r="MCV16" s="723"/>
      <c r="MCW16" s="723"/>
      <c r="MCX16" s="723"/>
      <c r="MCY16" s="723"/>
      <c r="MCZ16" s="723"/>
      <c r="MDA16" s="723"/>
      <c r="MDB16" s="723"/>
      <c r="MDC16" s="723"/>
      <c r="MDD16" s="723"/>
      <c r="MDE16" s="723"/>
      <c r="MDF16" s="723"/>
      <c r="MDG16" s="723"/>
      <c r="MDH16" s="723"/>
      <c r="MDI16" s="723"/>
      <c r="MDJ16" s="723"/>
      <c r="MDK16" s="723"/>
      <c r="MDL16" s="723"/>
      <c r="MDM16" s="723"/>
      <c r="MDN16" s="723"/>
      <c r="MDO16" s="723"/>
      <c r="MDP16" s="723"/>
      <c r="MDQ16" s="723"/>
      <c r="MDR16" s="723"/>
      <c r="MDS16" s="723"/>
      <c r="MDT16" s="723"/>
      <c r="MDU16" s="723"/>
      <c r="MDV16" s="723"/>
      <c r="MDW16" s="723"/>
      <c r="MDX16" s="723"/>
      <c r="MDY16" s="723"/>
      <c r="MDZ16" s="723"/>
      <c r="MEA16" s="723"/>
      <c r="MEB16" s="723"/>
      <c r="MEC16" s="723"/>
      <c r="MED16" s="723"/>
      <c r="MEE16" s="723"/>
      <c r="MEF16" s="723"/>
      <c r="MEG16" s="723"/>
      <c r="MEH16" s="723"/>
      <c r="MEI16" s="723"/>
      <c r="MEJ16" s="723"/>
      <c r="MEK16" s="723"/>
      <c r="MEL16" s="723"/>
      <c r="MEM16" s="723"/>
      <c r="MEN16" s="723"/>
      <c r="MEO16" s="723"/>
      <c r="MEP16" s="723"/>
      <c r="MEQ16" s="723"/>
      <c r="MER16" s="723"/>
      <c r="MES16" s="723"/>
      <c r="MET16" s="723"/>
      <c r="MEU16" s="723"/>
      <c r="MEV16" s="723"/>
      <c r="MEW16" s="723"/>
      <c r="MEX16" s="723"/>
      <c r="MEY16" s="723"/>
      <c r="MEZ16" s="723"/>
      <c r="MFA16" s="723"/>
      <c r="MFB16" s="723"/>
      <c r="MFC16" s="723"/>
      <c r="MFD16" s="723"/>
      <c r="MFE16" s="723"/>
      <c r="MFF16" s="723"/>
      <c r="MFG16" s="723"/>
      <c r="MFH16" s="723"/>
      <c r="MFI16" s="723"/>
      <c r="MFJ16" s="723"/>
      <c r="MFK16" s="723"/>
      <c r="MFL16" s="723"/>
      <c r="MFM16" s="723"/>
      <c r="MFN16" s="723"/>
      <c r="MFO16" s="723"/>
      <c r="MFP16" s="723"/>
      <c r="MFQ16" s="723"/>
      <c r="MFR16" s="723"/>
      <c r="MFS16" s="723"/>
      <c r="MFT16" s="723"/>
      <c r="MFU16" s="723"/>
      <c r="MFV16" s="723"/>
      <c r="MFW16" s="723"/>
      <c r="MFX16" s="723"/>
      <c r="MFY16" s="723"/>
      <c r="MFZ16" s="723"/>
      <c r="MGA16" s="723"/>
      <c r="MGB16" s="723"/>
      <c r="MGC16" s="723"/>
      <c r="MGD16" s="723"/>
      <c r="MGE16" s="723"/>
      <c r="MGF16" s="723"/>
      <c r="MGG16" s="723"/>
      <c r="MGH16" s="723"/>
      <c r="MGI16" s="723"/>
      <c r="MGJ16" s="723"/>
      <c r="MGK16" s="723"/>
      <c r="MGL16" s="723"/>
      <c r="MGM16" s="723"/>
      <c r="MGN16" s="723"/>
      <c r="MGO16" s="723"/>
      <c r="MGP16" s="723"/>
      <c r="MGQ16" s="723"/>
      <c r="MGR16" s="723"/>
      <c r="MGS16" s="723"/>
      <c r="MGT16" s="723"/>
      <c r="MGU16" s="723"/>
      <c r="MGV16" s="723"/>
      <c r="MGW16" s="723"/>
      <c r="MGX16" s="723"/>
      <c r="MGY16" s="723"/>
      <c r="MGZ16" s="723"/>
      <c r="MHA16" s="723"/>
      <c r="MHB16" s="723"/>
      <c r="MHC16" s="723"/>
      <c r="MHD16" s="723"/>
      <c r="MHE16" s="723"/>
      <c r="MHF16" s="723"/>
      <c r="MHG16" s="723"/>
      <c r="MHH16" s="723"/>
      <c r="MHI16" s="723"/>
      <c r="MHJ16" s="723"/>
      <c r="MHK16" s="723"/>
      <c r="MHL16" s="723"/>
      <c r="MHM16" s="723"/>
      <c r="MHN16" s="723"/>
      <c r="MHO16" s="723"/>
      <c r="MHP16" s="723"/>
      <c r="MHQ16" s="723"/>
      <c r="MHR16" s="723"/>
      <c r="MHS16" s="723"/>
      <c r="MHT16" s="723"/>
      <c r="MHU16" s="723"/>
      <c r="MHV16" s="723"/>
      <c r="MHW16" s="723"/>
      <c r="MHX16" s="723"/>
      <c r="MHY16" s="723"/>
      <c r="MHZ16" s="723"/>
      <c r="MIA16" s="723"/>
      <c r="MIB16" s="723"/>
      <c r="MIC16" s="723"/>
      <c r="MID16" s="723"/>
      <c r="MIE16" s="723"/>
      <c r="MIF16" s="723"/>
      <c r="MIG16" s="723"/>
      <c r="MIH16" s="723"/>
      <c r="MII16" s="723"/>
      <c r="MIJ16" s="723"/>
      <c r="MIK16" s="723"/>
      <c r="MIL16" s="723"/>
      <c r="MIM16" s="723"/>
      <c r="MIN16" s="723"/>
      <c r="MIO16" s="723"/>
      <c r="MIP16" s="723"/>
      <c r="MIQ16" s="723"/>
      <c r="MIR16" s="723"/>
      <c r="MIS16" s="723"/>
      <c r="MIT16" s="723"/>
      <c r="MIU16" s="723"/>
      <c r="MIV16" s="723"/>
      <c r="MIW16" s="723"/>
      <c r="MIX16" s="723"/>
      <c r="MIY16" s="723"/>
      <c r="MIZ16" s="723"/>
      <c r="MJA16" s="723"/>
      <c r="MJB16" s="723"/>
      <c r="MJC16" s="723"/>
      <c r="MJD16" s="723"/>
      <c r="MJE16" s="723"/>
      <c r="MJF16" s="723"/>
      <c r="MJG16" s="723"/>
      <c r="MJH16" s="723"/>
      <c r="MJI16" s="723"/>
      <c r="MJJ16" s="723"/>
      <c r="MJK16" s="723"/>
      <c r="MJL16" s="723"/>
      <c r="MJM16" s="723"/>
      <c r="MJN16" s="723"/>
      <c r="MJO16" s="723"/>
      <c r="MJP16" s="723"/>
      <c r="MJQ16" s="723"/>
      <c r="MJR16" s="723"/>
      <c r="MJS16" s="723"/>
      <c r="MJT16" s="723"/>
      <c r="MJU16" s="723"/>
      <c r="MJV16" s="723"/>
      <c r="MJW16" s="723"/>
      <c r="MJX16" s="723"/>
      <c r="MJY16" s="723"/>
      <c r="MJZ16" s="723"/>
      <c r="MKA16" s="723"/>
      <c r="MKB16" s="723"/>
      <c r="MKC16" s="723"/>
      <c r="MKD16" s="723"/>
      <c r="MKE16" s="723"/>
      <c r="MKF16" s="723"/>
      <c r="MKG16" s="723"/>
      <c r="MKH16" s="723"/>
      <c r="MKI16" s="723"/>
      <c r="MKJ16" s="723"/>
      <c r="MKK16" s="723"/>
      <c r="MKL16" s="723"/>
      <c r="MKM16" s="723"/>
      <c r="MKN16" s="723"/>
      <c r="MKO16" s="723"/>
      <c r="MKP16" s="723"/>
      <c r="MKQ16" s="723"/>
      <c r="MKR16" s="723"/>
      <c r="MKS16" s="723"/>
      <c r="MKT16" s="723"/>
      <c r="MKU16" s="723"/>
      <c r="MKV16" s="723"/>
      <c r="MKW16" s="723"/>
      <c r="MKX16" s="723"/>
      <c r="MKY16" s="723"/>
      <c r="MKZ16" s="723"/>
      <c r="MLA16" s="723"/>
      <c r="MLB16" s="723"/>
      <c r="MLC16" s="723"/>
      <c r="MLD16" s="723"/>
      <c r="MLE16" s="723"/>
      <c r="MLF16" s="723"/>
      <c r="MLG16" s="723"/>
      <c r="MLH16" s="723"/>
      <c r="MLI16" s="723"/>
      <c r="MLJ16" s="723"/>
      <c r="MLK16" s="723"/>
      <c r="MLL16" s="723"/>
      <c r="MLM16" s="723"/>
      <c r="MLN16" s="723"/>
      <c r="MLO16" s="723"/>
      <c r="MLP16" s="723"/>
      <c r="MLQ16" s="723"/>
      <c r="MLR16" s="723"/>
      <c r="MLS16" s="723"/>
      <c r="MLT16" s="723"/>
      <c r="MLU16" s="723"/>
      <c r="MLV16" s="723"/>
      <c r="MLW16" s="723"/>
      <c r="MLX16" s="723"/>
      <c r="MLY16" s="723"/>
      <c r="MLZ16" s="723"/>
      <c r="MMA16" s="723"/>
      <c r="MMB16" s="723"/>
      <c r="MMC16" s="723"/>
      <c r="MMD16" s="723"/>
      <c r="MME16" s="723"/>
      <c r="MMF16" s="723"/>
      <c r="MMG16" s="723"/>
      <c r="MMH16" s="723"/>
      <c r="MMI16" s="723"/>
      <c r="MMJ16" s="723"/>
      <c r="MMK16" s="723"/>
      <c r="MML16" s="723"/>
      <c r="MMM16" s="723"/>
      <c r="MMN16" s="723"/>
      <c r="MMO16" s="723"/>
      <c r="MMP16" s="723"/>
      <c r="MMQ16" s="723"/>
      <c r="MMR16" s="723"/>
      <c r="MMS16" s="723"/>
      <c r="MMT16" s="723"/>
      <c r="MMU16" s="723"/>
      <c r="MMV16" s="723"/>
      <c r="MMW16" s="723"/>
      <c r="MMX16" s="723"/>
      <c r="MMY16" s="723"/>
      <c r="MMZ16" s="723"/>
      <c r="MNA16" s="723"/>
      <c r="MNB16" s="723"/>
      <c r="MNC16" s="723"/>
      <c r="MND16" s="723"/>
      <c r="MNE16" s="723"/>
      <c r="MNF16" s="723"/>
      <c r="MNG16" s="723"/>
      <c r="MNH16" s="723"/>
      <c r="MNI16" s="723"/>
      <c r="MNJ16" s="723"/>
      <c r="MNK16" s="723"/>
      <c r="MNL16" s="723"/>
      <c r="MNM16" s="723"/>
      <c r="MNN16" s="723"/>
      <c r="MNO16" s="723"/>
      <c r="MNP16" s="723"/>
      <c r="MNQ16" s="723"/>
      <c r="MNR16" s="723"/>
      <c r="MNS16" s="723"/>
      <c r="MNT16" s="723"/>
      <c r="MNU16" s="723"/>
      <c r="MNV16" s="723"/>
      <c r="MNW16" s="723"/>
      <c r="MNX16" s="723"/>
      <c r="MNY16" s="723"/>
      <c r="MNZ16" s="723"/>
      <c r="MOA16" s="723"/>
      <c r="MOB16" s="723"/>
      <c r="MOC16" s="723"/>
      <c r="MOD16" s="723"/>
      <c r="MOE16" s="723"/>
      <c r="MOF16" s="723"/>
      <c r="MOG16" s="723"/>
      <c r="MOH16" s="723"/>
      <c r="MOI16" s="723"/>
      <c r="MOJ16" s="723"/>
      <c r="MOK16" s="723"/>
      <c r="MOL16" s="723"/>
      <c r="MOM16" s="723"/>
      <c r="MON16" s="723"/>
      <c r="MOO16" s="723"/>
      <c r="MOP16" s="723"/>
      <c r="MOQ16" s="723"/>
      <c r="MOR16" s="723"/>
      <c r="MOS16" s="723"/>
      <c r="MOT16" s="723"/>
      <c r="MOU16" s="723"/>
      <c r="MOV16" s="723"/>
      <c r="MOW16" s="723"/>
      <c r="MOX16" s="723"/>
      <c r="MOY16" s="723"/>
      <c r="MOZ16" s="723"/>
      <c r="MPA16" s="723"/>
      <c r="MPB16" s="723"/>
      <c r="MPC16" s="723"/>
      <c r="MPD16" s="723"/>
      <c r="MPE16" s="723"/>
      <c r="MPF16" s="723"/>
      <c r="MPG16" s="723"/>
      <c r="MPH16" s="723"/>
      <c r="MPI16" s="723"/>
      <c r="MPJ16" s="723"/>
      <c r="MPK16" s="723"/>
      <c r="MPL16" s="723"/>
      <c r="MPM16" s="723"/>
      <c r="MPN16" s="723"/>
      <c r="MPO16" s="723"/>
      <c r="MPP16" s="723"/>
      <c r="MPQ16" s="723"/>
      <c r="MPR16" s="723"/>
      <c r="MPS16" s="723"/>
      <c r="MPT16" s="723"/>
      <c r="MPU16" s="723"/>
      <c r="MPV16" s="723"/>
      <c r="MPW16" s="723"/>
      <c r="MPX16" s="723"/>
      <c r="MPY16" s="723"/>
      <c r="MPZ16" s="723"/>
      <c r="MQA16" s="723"/>
      <c r="MQB16" s="723"/>
      <c r="MQC16" s="723"/>
      <c r="MQD16" s="723"/>
      <c r="MQE16" s="723"/>
      <c r="MQF16" s="723"/>
      <c r="MQG16" s="723"/>
      <c r="MQH16" s="723"/>
      <c r="MQI16" s="723"/>
      <c r="MQJ16" s="723"/>
      <c r="MQK16" s="723"/>
      <c r="MQL16" s="723"/>
      <c r="MQM16" s="723"/>
      <c r="MQN16" s="723"/>
      <c r="MQO16" s="723"/>
      <c r="MQP16" s="723"/>
      <c r="MQQ16" s="723"/>
      <c r="MQR16" s="723"/>
      <c r="MQS16" s="723"/>
      <c r="MQT16" s="723"/>
      <c r="MQU16" s="723"/>
      <c r="MQV16" s="723"/>
      <c r="MQW16" s="723"/>
      <c r="MQX16" s="723"/>
      <c r="MQY16" s="723"/>
      <c r="MQZ16" s="723"/>
      <c r="MRA16" s="723"/>
      <c r="MRB16" s="723"/>
      <c r="MRC16" s="723"/>
      <c r="MRD16" s="723"/>
      <c r="MRE16" s="723"/>
      <c r="MRF16" s="723"/>
      <c r="MRG16" s="723"/>
      <c r="MRH16" s="723"/>
      <c r="MRI16" s="723"/>
      <c r="MRJ16" s="723"/>
      <c r="MRK16" s="723"/>
      <c r="MRL16" s="723"/>
      <c r="MRM16" s="723"/>
      <c r="MRN16" s="723"/>
      <c r="MRO16" s="723"/>
      <c r="MRP16" s="723"/>
      <c r="MRQ16" s="723"/>
      <c r="MRR16" s="723"/>
      <c r="MRS16" s="723"/>
      <c r="MRT16" s="723"/>
      <c r="MRU16" s="723"/>
      <c r="MRV16" s="723"/>
      <c r="MRW16" s="723"/>
      <c r="MRX16" s="723"/>
      <c r="MRY16" s="723"/>
      <c r="MRZ16" s="723"/>
      <c r="MSA16" s="723"/>
      <c r="MSB16" s="723"/>
      <c r="MSC16" s="723"/>
      <c r="MSD16" s="723"/>
      <c r="MSE16" s="723"/>
      <c r="MSF16" s="723"/>
      <c r="MSG16" s="723"/>
      <c r="MSH16" s="723"/>
      <c r="MSI16" s="723"/>
      <c r="MSJ16" s="723"/>
      <c r="MSK16" s="723"/>
      <c r="MSL16" s="723"/>
      <c r="MSM16" s="723"/>
      <c r="MSN16" s="723"/>
      <c r="MSO16" s="723"/>
      <c r="MSP16" s="723"/>
      <c r="MSQ16" s="723"/>
      <c r="MSR16" s="723"/>
      <c r="MSS16" s="723"/>
      <c r="MST16" s="723"/>
      <c r="MSU16" s="723"/>
      <c r="MSV16" s="723"/>
      <c r="MSW16" s="723"/>
      <c r="MSX16" s="723"/>
      <c r="MSY16" s="723"/>
      <c r="MSZ16" s="723"/>
      <c r="MTA16" s="723"/>
      <c r="MTB16" s="723"/>
      <c r="MTC16" s="723"/>
      <c r="MTD16" s="723"/>
      <c r="MTE16" s="723"/>
      <c r="MTF16" s="723"/>
      <c r="MTG16" s="723"/>
      <c r="MTH16" s="723"/>
      <c r="MTI16" s="723"/>
      <c r="MTJ16" s="723"/>
      <c r="MTK16" s="723"/>
      <c r="MTL16" s="723"/>
      <c r="MTM16" s="723"/>
      <c r="MTN16" s="723"/>
      <c r="MTO16" s="723"/>
      <c r="MTP16" s="723"/>
      <c r="MTQ16" s="723"/>
      <c r="MTR16" s="723"/>
      <c r="MTS16" s="723"/>
      <c r="MTT16" s="723"/>
      <c r="MTU16" s="723"/>
      <c r="MTV16" s="723"/>
      <c r="MTW16" s="723"/>
      <c r="MTX16" s="723"/>
      <c r="MTY16" s="723"/>
      <c r="MTZ16" s="723"/>
      <c r="MUA16" s="723"/>
      <c r="MUB16" s="723"/>
      <c r="MUC16" s="723"/>
      <c r="MUD16" s="723"/>
      <c r="MUE16" s="723"/>
      <c r="MUF16" s="723"/>
      <c r="MUG16" s="723"/>
      <c r="MUH16" s="723"/>
      <c r="MUI16" s="723"/>
      <c r="MUJ16" s="723"/>
      <c r="MUK16" s="723"/>
      <c r="MUL16" s="723"/>
      <c r="MUM16" s="723"/>
      <c r="MUN16" s="723"/>
      <c r="MUO16" s="723"/>
      <c r="MUP16" s="723"/>
      <c r="MUQ16" s="723"/>
      <c r="MUR16" s="723"/>
      <c r="MUS16" s="723"/>
      <c r="MUT16" s="723"/>
      <c r="MUU16" s="723"/>
      <c r="MUV16" s="723"/>
      <c r="MUW16" s="723"/>
      <c r="MUX16" s="723"/>
      <c r="MUY16" s="723"/>
      <c r="MUZ16" s="723"/>
      <c r="MVA16" s="723"/>
      <c r="MVB16" s="723"/>
      <c r="MVC16" s="723"/>
      <c r="MVD16" s="723"/>
      <c r="MVE16" s="723"/>
      <c r="MVF16" s="723"/>
      <c r="MVG16" s="723"/>
      <c r="MVH16" s="723"/>
      <c r="MVI16" s="723"/>
      <c r="MVJ16" s="723"/>
      <c r="MVK16" s="723"/>
      <c r="MVL16" s="723"/>
      <c r="MVM16" s="723"/>
      <c r="MVN16" s="723"/>
      <c r="MVO16" s="723"/>
      <c r="MVP16" s="723"/>
      <c r="MVQ16" s="723"/>
      <c r="MVR16" s="723"/>
      <c r="MVS16" s="723"/>
      <c r="MVT16" s="723"/>
      <c r="MVU16" s="723"/>
      <c r="MVV16" s="723"/>
      <c r="MVW16" s="723"/>
      <c r="MVX16" s="723"/>
      <c r="MVY16" s="723"/>
      <c r="MVZ16" s="723"/>
      <c r="MWA16" s="723"/>
      <c r="MWB16" s="723"/>
      <c r="MWC16" s="723"/>
      <c r="MWD16" s="723"/>
      <c r="MWE16" s="723"/>
      <c r="MWF16" s="723"/>
      <c r="MWG16" s="723"/>
      <c r="MWH16" s="723"/>
      <c r="MWI16" s="723"/>
      <c r="MWJ16" s="723"/>
      <c r="MWK16" s="723"/>
      <c r="MWL16" s="723"/>
      <c r="MWM16" s="723"/>
      <c r="MWN16" s="723"/>
      <c r="MWO16" s="723"/>
      <c r="MWP16" s="723"/>
      <c r="MWQ16" s="723"/>
      <c r="MWR16" s="723"/>
      <c r="MWS16" s="723"/>
      <c r="MWT16" s="723"/>
      <c r="MWU16" s="723"/>
      <c r="MWV16" s="723"/>
      <c r="MWW16" s="723"/>
      <c r="MWX16" s="723"/>
      <c r="MWY16" s="723"/>
      <c r="MWZ16" s="723"/>
      <c r="MXA16" s="723"/>
      <c r="MXB16" s="723"/>
      <c r="MXC16" s="723"/>
      <c r="MXD16" s="723"/>
      <c r="MXE16" s="723"/>
      <c r="MXF16" s="723"/>
      <c r="MXG16" s="723"/>
      <c r="MXH16" s="723"/>
      <c r="MXI16" s="723"/>
      <c r="MXJ16" s="723"/>
      <c r="MXK16" s="723"/>
      <c r="MXL16" s="723"/>
      <c r="MXM16" s="723"/>
      <c r="MXN16" s="723"/>
      <c r="MXO16" s="723"/>
      <c r="MXP16" s="723"/>
      <c r="MXQ16" s="723"/>
      <c r="MXR16" s="723"/>
      <c r="MXS16" s="723"/>
      <c r="MXT16" s="723"/>
      <c r="MXU16" s="723"/>
      <c r="MXV16" s="723"/>
      <c r="MXW16" s="723"/>
      <c r="MXX16" s="723"/>
      <c r="MXY16" s="723"/>
      <c r="MXZ16" s="723"/>
      <c r="MYA16" s="723"/>
      <c r="MYB16" s="723"/>
      <c r="MYC16" s="723"/>
      <c r="MYD16" s="723"/>
      <c r="MYE16" s="723"/>
      <c r="MYF16" s="723"/>
      <c r="MYG16" s="723"/>
      <c r="MYH16" s="723"/>
      <c r="MYI16" s="723"/>
      <c r="MYJ16" s="723"/>
      <c r="MYK16" s="723"/>
      <c r="MYL16" s="723"/>
      <c r="MYM16" s="723"/>
      <c r="MYN16" s="723"/>
      <c r="MYO16" s="723"/>
      <c r="MYP16" s="723"/>
      <c r="MYQ16" s="723"/>
      <c r="MYR16" s="723"/>
      <c r="MYS16" s="723"/>
      <c r="MYT16" s="723"/>
      <c r="MYU16" s="723"/>
      <c r="MYV16" s="723"/>
      <c r="MYW16" s="723"/>
      <c r="MYX16" s="723"/>
      <c r="MYY16" s="723"/>
      <c r="MYZ16" s="723"/>
      <c r="MZA16" s="723"/>
      <c r="MZB16" s="723"/>
      <c r="MZC16" s="723"/>
      <c r="MZD16" s="723"/>
      <c r="MZE16" s="723"/>
      <c r="MZF16" s="723"/>
      <c r="MZG16" s="723"/>
      <c r="MZH16" s="723"/>
      <c r="MZI16" s="723"/>
      <c r="MZJ16" s="723"/>
      <c r="MZK16" s="723"/>
      <c r="MZL16" s="723"/>
      <c r="MZM16" s="723"/>
      <c r="MZN16" s="723"/>
      <c r="MZO16" s="723"/>
      <c r="MZP16" s="723"/>
      <c r="MZQ16" s="723"/>
      <c r="MZR16" s="723"/>
      <c r="MZS16" s="723"/>
      <c r="MZT16" s="723"/>
      <c r="MZU16" s="723"/>
      <c r="MZV16" s="723"/>
      <c r="MZW16" s="723"/>
      <c r="MZX16" s="723"/>
      <c r="MZY16" s="723"/>
      <c r="MZZ16" s="723"/>
      <c r="NAA16" s="723"/>
      <c r="NAB16" s="723"/>
      <c r="NAC16" s="723"/>
      <c r="NAD16" s="723"/>
      <c r="NAE16" s="723"/>
      <c r="NAF16" s="723"/>
      <c r="NAG16" s="723"/>
      <c r="NAH16" s="723"/>
      <c r="NAI16" s="723"/>
      <c r="NAJ16" s="723"/>
      <c r="NAK16" s="723"/>
      <c r="NAL16" s="723"/>
      <c r="NAM16" s="723"/>
      <c r="NAN16" s="723"/>
      <c r="NAO16" s="723"/>
      <c r="NAP16" s="723"/>
      <c r="NAQ16" s="723"/>
      <c r="NAR16" s="723"/>
      <c r="NAS16" s="723"/>
      <c r="NAT16" s="723"/>
      <c r="NAU16" s="723"/>
      <c r="NAV16" s="723"/>
      <c r="NAW16" s="723"/>
      <c r="NAX16" s="723"/>
      <c r="NAY16" s="723"/>
      <c r="NAZ16" s="723"/>
      <c r="NBA16" s="723"/>
      <c r="NBB16" s="723"/>
      <c r="NBC16" s="723"/>
      <c r="NBD16" s="723"/>
      <c r="NBE16" s="723"/>
      <c r="NBF16" s="723"/>
      <c r="NBG16" s="723"/>
      <c r="NBH16" s="723"/>
      <c r="NBI16" s="723"/>
      <c r="NBJ16" s="723"/>
      <c r="NBK16" s="723"/>
      <c r="NBL16" s="723"/>
      <c r="NBM16" s="723"/>
      <c r="NBN16" s="723"/>
      <c r="NBO16" s="723"/>
      <c r="NBP16" s="723"/>
      <c r="NBQ16" s="723"/>
      <c r="NBR16" s="723"/>
      <c r="NBS16" s="723"/>
      <c r="NBT16" s="723"/>
      <c r="NBU16" s="723"/>
      <c r="NBV16" s="723"/>
      <c r="NBW16" s="723"/>
      <c r="NBX16" s="723"/>
      <c r="NBY16" s="723"/>
      <c r="NBZ16" s="723"/>
      <c r="NCA16" s="723"/>
      <c r="NCB16" s="723"/>
      <c r="NCC16" s="723"/>
      <c r="NCD16" s="723"/>
      <c r="NCE16" s="723"/>
      <c r="NCF16" s="723"/>
      <c r="NCG16" s="723"/>
      <c r="NCH16" s="723"/>
      <c r="NCI16" s="723"/>
      <c r="NCJ16" s="723"/>
      <c r="NCK16" s="723"/>
      <c r="NCL16" s="723"/>
      <c r="NCM16" s="723"/>
      <c r="NCN16" s="723"/>
      <c r="NCO16" s="723"/>
      <c r="NCP16" s="723"/>
      <c r="NCQ16" s="723"/>
      <c r="NCR16" s="723"/>
      <c r="NCS16" s="723"/>
      <c r="NCT16" s="723"/>
      <c r="NCU16" s="723"/>
      <c r="NCV16" s="723"/>
      <c r="NCW16" s="723"/>
      <c r="NCX16" s="723"/>
      <c r="NCY16" s="723"/>
      <c r="NCZ16" s="723"/>
      <c r="NDA16" s="723"/>
      <c r="NDB16" s="723"/>
      <c r="NDC16" s="723"/>
      <c r="NDD16" s="723"/>
      <c r="NDE16" s="723"/>
      <c r="NDF16" s="723"/>
      <c r="NDG16" s="723"/>
      <c r="NDH16" s="723"/>
      <c r="NDI16" s="723"/>
      <c r="NDJ16" s="723"/>
      <c r="NDK16" s="723"/>
      <c r="NDL16" s="723"/>
      <c r="NDM16" s="723"/>
      <c r="NDN16" s="723"/>
      <c r="NDO16" s="723"/>
      <c r="NDP16" s="723"/>
      <c r="NDQ16" s="723"/>
      <c r="NDR16" s="723"/>
      <c r="NDS16" s="723"/>
      <c r="NDT16" s="723"/>
      <c r="NDU16" s="723"/>
      <c r="NDV16" s="723"/>
      <c r="NDW16" s="723"/>
      <c r="NDX16" s="723"/>
      <c r="NDY16" s="723"/>
      <c r="NDZ16" s="723"/>
      <c r="NEA16" s="723"/>
      <c r="NEB16" s="723"/>
      <c r="NEC16" s="723"/>
      <c r="NED16" s="723"/>
      <c r="NEE16" s="723"/>
      <c r="NEF16" s="723"/>
      <c r="NEG16" s="723"/>
      <c r="NEH16" s="723"/>
      <c r="NEI16" s="723"/>
      <c r="NEJ16" s="723"/>
      <c r="NEK16" s="723"/>
      <c r="NEL16" s="723"/>
      <c r="NEM16" s="723"/>
      <c r="NEN16" s="723"/>
      <c r="NEO16" s="723"/>
      <c r="NEP16" s="723"/>
      <c r="NEQ16" s="723"/>
      <c r="NER16" s="723"/>
      <c r="NES16" s="723"/>
      <c r="NET16" s="723"/>
      <c r="NEU16" s="723"/>
      <c r="NEV16" s="723"/>
      <c r="NEW16" s="723"/>
      <c r="NEX16" s="723"/>
      <c r="NEY16" s="723"/>
      <c r="NEZ16" s="723"/>
      <c r="NFA16" s="723"/>
      <c r="NFB16" s="723"/>
      <c r="NFC16" s="723"/>
      <c r="NFD16" s="723"/>
      <c r="NFE16" s="723"/>
      <c r="NFF16" s="723"/>
      <c r="NFG16" s="723"/>
      <c r="NFH16" s="723"/>
      <c r="NFI16" s="723"/>
      <c r="NFJ16" s="723"/>
      <c r="NFK16" s="723"/>
      <c r="NFL16" s="723"/>
      <c r="NFM16" s="723"/>
      <c r="NFN16" s="723"/>
      <c r="NFO16" s="723"/>
      <c r="NFP16" s="723"/>
      <c r="NFQ16" s="723"/>
      <c r="NFR16" s="723"/>
      <c r="NFS16" s="723"/>
      <c r="NFT16" s="723"/>
      <c r="NFU16" s="723"/>
      <c r="NFV16" s="723"/>
      <c r="NFW16" s="723"/>
      <c r="NFX16" s="723"/>
      <c r="NFY16" s="723"/>
      <c r="NFZ16" s="723"/>
      <c r="NGA16" s="723"/>
      <c r="NGB16" s="723"/>
      <c r="NGC16" s="723"/>
      <c r="NGD16" s="723"/>
      <c r="NGE16" s="723"/>
      <c r="NGF16" s="723"/>
      <c r="NGG16" s="723"/>
      <c r="NGH16" s="723"/>
      <c r="NGI16" s="723"/>
      <c r="NGJ16" s="723"/>
      <c r="NGK16" s="723"/>
      <c r="NGL16" s="723"/>
      <c r="NGM16" s="723"/>
      <c r="NGN16" s="723"/>
      <c r="NGO16" s="723"/>
      <c r="NGP16" s="723"/>
      <c r="NGQ16" s="723"/>
      <c r="NGR16" s="723"/>
      <c r="NGS16" s="723"/>
      <c r="NGT16" s="723"/>
      <c r="NGU16" s="723"/>
      <c r="NGV16" s="723"/>
      <c r="NGW16" s="723"/>
      <c r="NGX16" s="723"/>
      <c r="NGY16" s="723"/>
      <c r="NGZ16" s="723"/>
      <c r="NHA16" s="723"/>
      <c r="NHB16" s="723"/>
      <c r="NHC16" s="723"/>
      <c r="NHD16" s="723"/>
      <c r="NHE16" s="723"/>
      <c r="NHF16" s="723"/>
      <c r="NHG16" s="723"/>
      <c r="NHH16" s="723"/>
      <c r="NHI16" s="723"/>
      <c r="NHJ16" s="723"/>
      <c r="NHK16" s="723"/>
      <c r="NHL16" s="723"/>
      <c r="NHM16" s="723"/>
      <c r="NHN16" s="723"/>
      <c r="NHO16" s="723"/>
      <c r="NHP16" s="723"/>
      <c r="NHQ16" s="723"/>
      <c r="NHR16" s="723"/>
      <c r="NHS16" s="723"/>
      <c r="NHT16" s="723"/>
      <c r="NHU16" s="723"/>
      <c r="NHV16" s="723"/>
      <c r="NHW16" s="723"/>
      <c r="NHX16" s="723"/>
      <c r="NHY16" s="723"/>
      <c r="NHZ16" s="723"/>
      <c r="NIA16" s="723"/>
      <c r="NIB16" s="723"/>
      <c r="NIC16" s="723"/>
      <c r="NID16" s="723"/>
      <c r="NIE16" s="723"/>
      <c r="NIF16" s="723"/>
      <c r="NIG16" s="723"/>
      <c r="NIH16" s="723"/>
      <c r="NII16" s="723"/>
      <c r="NIJ16" s="723"/>
      <c r="NIK16" s="723"/>
      <c r="NIL16" s="723"/>
      <c r="NIM16" s="723"/>
      <c r="NIN16" s="723"/>
      <c r="NIO16" s="723"/>
      <c r="NIP16" s="723"/>
      <c r="NIQ16" s="723"/>
      <c r="NIR16" s="723"/>
      <c r="NIS16" s="723"/>
      <c r="NIT16" s="723"/>
      <c r="NIU16" s="723"/>
      <c r="NIV16" s="723"/>
      <c r="NIW16" s="723"/>
      <c r="NIX16" s="723"/>
      <c r="NIY16" s="723"/>
      <c r="NIZ16" s="723"/>
      <c r="NJA16" s="723"/>
      <c r="NJB16" s="723"/>
      <c r="NJC16" s="723"/>
      <c r="NJD16" s="723"/>
      <c r="NJE16" s="723"/>
      <c r="NJF16" s="723"/>
      <c r="NJG16" s="723"/>
      <c r="NJH16" s="723"/>
      <c r="NJI16" s="723"/>
      <c r="NJJ16" s="723"/>
      <c r="NJK16" s="723"/>
      <c r="NJL16" s="723"/>
      <c r="NJM16" s="723"/>
      <c r="NJN16" s="723"/>
      <c r="NJO16" s="723"/>
      <c r="NJP16" s="723"/>
      <c r="NJQ16" s="723"/>
      <c r="NJR16" s="723"/>
      <c r="NJS16" s="723"/>
      <c r="NJT16" s="723"/>
      <c r="NJU16" s="723"/>
      <c r="NJV16" s="723"/>
      <c r="NJW16" s="723"/>
      <c r="NJX16" s="723"/>
      <c r="NJY16" s="723"/>
      <c r="NJZ16" s="723"/>
      <c r="NKA16" s="723"/>
      <c r="NKB16" s="723"/>
      <c r="NKC16" s="723"/>
      <c r="NKD16" s="723"/>
      <c r="NKE16" s="723"/>
      <c r="NKF16" s="723"/>
      <c r="NKG16" s="723"/>
      <c r="NKH16" s="723"/>
      <c r="NKI16" s="723"/>
      <c r="NKJ16" s="723"/>
      <c r="NKK16" s="723"/>
      <c r="NKL16" s="723"/>
      <c r="NKM16" s="723"/>
      <c r="NKN16" s="723"/>
      <c r="NKO16" s="723"/>
      <c r="NKP16" s="723"/>
      <c r="NKQ16" s="723"/>
      <c r="NKR16" s="723"/>
      <c r="NKS16" s="723"/>
      <c r="NKT16" s="723"/>
      <c r="NKU16" s="723"/>
      <c r="NKV16" s="723"/>
      <c r="NKW16" s="723"/>
      <c r="NKX16" s="723"/>
      <c r="NKY16" s="723"/>
      <c r="NKZ16" s="723"/>
      <c r="NLA16" s="723"/>
      <c r="NLB16" s="723"/>
      <c r="NLC16" s="723"/>
      <c r="NLD16" s="723"/>
      <c r="NLE16" s="723"/>
      <c r="NLF16" s="723"/>
      <c r="NLG16" s="723"/>
      <c r="NLH16" s="723"/>
      <c r="NLI16" s="723"/>
      <c r="NLJ16" s="723"/>
      <c r="NLK16" s="723"/>
      <c r="NLL16" s="723"/>
      <c r="NLM16" s="723"/>
      <c r="NLN16" s="723"/>
      <c r="NLO16" s="723"/>
      <c r="NLP16" s="723"/>
      <c r="NLQ16" s="723"/>
      <c r="NLR16" s="723"/>
      <c r="NLS16" s="723"/>
      <c r="NLT16" s="723"/>
      <c r="NLU16" s="723"/>
      <c r="NLV16" s="723"/>
      <c r="NLW16" s="723"/>
      <c r="NLX16" s="723"/>
      <c r="NLY16" s="723"/>
      <c r="NLZ16" s="723"/>
      <c r="NMA16" s="723"/>
      <c r="NMB16" s="723"/>
      <c r="NMC16" s="723"/>
      <c r="NMD16" s="723"/>
      <c r="NME16" s="723"/>
      <c r="NMF16" s="723"/>
      <c r="NMG16" s="723"/>
      <c r="NMH16" s="723"/>
      <c r="NMI16" s="723"/>
      <c r="NMJ16" s="723"/>
      <c r="NMK16" s="723"/>
      <c r="NML16" s="723"/>
      <c r="NMM16" s="723"/>
      <c r="NMN16" s="723"/>
      <c r="NMO16" s="723"/>
      <c r="NMP16" s="723"/>
      <c r="NMQ16" s="723"/>
      <c r="NMR16" s="723"/>
      <c r="NMS16" s="723"/>
      <c r="NMT16" s="723"/>
      <c r="NMU16" s="723"/>
      <c r="NMV16" s="723"/>
      <c r="NMW16" s="723"/>
      <c r="NMX16" s="723"/>
      <c r="NMY16" s="723"/>
      <c r="NMZ16" s="723"/>
      <c r="NNA16" s="723"/>
      <c r="NNB16" s="723"/>
      <c r="NNC16" s="723"/>
      <c r="NND16" s="723"/>
      <c r="NNE16" s="723"/>
      <c r="NNF16" s="723"/>
      <c r="NNG16" s="723"/>
      <c r="NNH16" s="723"/>
      <c r="NNI16" s="723"/>
      <c r="NNJ16" s="723"/>
      <c r="NNK16" s="723"/>
      <c r="NNL16" s="723"/>
      <c r="NNM16" s="723"/>
      <c r="NNN16" s="723"/>
      <c r="NNO16" s="723"/>
      <c r="NNP16" s="723"/>
      <c r="NNQ16" s="723"/>
      <c r="NNR16" s="723"/>
      <c r="NNS16" s="723"/>
      <c r="NNT16" s="723"/>
      <c r="NNU16" s="723"/>
      <c r="NNV16" s="723"/>
      <c r="NNW16" s="723"/>
      <c r="NNX16" s="723"/>
      <c r="NNY16" s="723"/>
      <c r="NNZ16" s="723"/>
      <c r="NOA16" s="723"/>
      <c r="NOB16" s="723"/>
      <c r="NOC16" s="723"/>
      <c r="NOD16" s="723"/>
      <c r="NOE16" s="723"/>
      <c r="NOF16" s="723"/>
      <c r="NOG16" s="723"/>
      <c r="NOH16" s="723"/>
      <c r="NOI16" s="723"/>
      <c r="NOJ16" s="723"/>
      <c r="NOK16" s="723"/>
      <c r="NOL16" s="723"/>
      <c r="NOM16" s="723"/>
      <c r="NON16" s="723"/>
      <c r="NOO16" s="723"/>
      <c r="NOP16" s="723"/>
      <c r="NOQ16" s="723"/>
      <c r="NOR16" s="723"/>
      <c r="NOS16" s="723"/>
      <c r="NOT16" s="723"/>
      <c r="NOU16" s="723"/>
      <c r="NOV16" s="723"/>
      <c r="NOW16" s="723"/>
      <c r="NOX16" s="723"/>
      <c r="NOY16" s="723"/>
      <c r="NOZ16" s="723"/>
      <c r="NPA16" s="723"/>
      <c r="NPB16" s="723"/>
      <c r="NPC16" s="723"/>
      <c r="NPD16" s="723"/>
      <c r="NPE16" s="723"/>
      <c r="NPF16" s="723"/>
      <c r="NPG16" s="723"/>
      <c r="NPH16" s="723"/>
      <c r="NPI16" s="723"/>
      <c r="NPJ16" s="723"/>
      <c r="NPK16" s="723"/>
      <c r="NPL16" s="723"/>
      <c r="NPM16" s="723"/>
      <c r="NPN16" s="723"/>
      <c r="NPO16" s="723"/>
      <c r="NPP16" s="723"/>
      <c r="NPQ16" s="723"/>
      <c r="NPR16" s="723"/>
      <c r="NPS16" s="723"/>
      <c r="NPT16" s="723"/>
      <c r="NPU16" s="723"/>
      <c r="NPV16" s="723"/>
      <c r="NPW16" s="723"/>
      <c r="NPX16" s="723"/>
      <c r="NPY16" s="723"/>
      <c r="NPZ16" s="723"/>
      <c r="NQA16" s="723"/>
      <c r="NQB16" s="723"/>
      <c r="NQC16" s="723"/>
      <c r="NQD16" s="723"/>
      <c r="NQE16" s="723"/>
      <c r="NQF16" s="723"/>
      <c r="NQG16" s="723"/>
      <c r="NQH16" s="723"/>
      <c r="NQI16" s="723"/>
      <c r="NQJ16" s="723"/>
      <c r="NQK16" s="723"/>
      <c r="NQL16" s="723"/>
      <c r="NQM16" s="723"/>
      <c r="NQN16" s="723"/>
      <c r="NQO16" s="723"/>
      <c r="NQP16" s="723"/>
      <c r="NQQ16" s="723"/>
      <c r="NQR16" s="723"/>
      <c r="NQS16" s="723"/>
      <c r="NQT16" s="723"/>
      <c r="NQU16" s="723"/>
      <c r="NQV16" s="723"/>
      <c r="NQW16" s="723"/>
      <c r="NQX16" s="723"/>
      <c r="NQY16" s="723"/>
      <c r="NQZ16" s="723"/>
      <c r="NRA16" s="723"/>
      <c r="NRB16" s="723"/>
      <c r="NRC16" s="723"/>
      <c r="NRD16" s="723"/>
      <c r="NRE16" s="723"/>
      <c r="NRF16" s="723"/>
      <c r="NRG16" s="723"/>
      <c r="NRH16" s="723"/>
      <c r="NRI16" s="723"/>
      <c r="NRJ16" s="723"/>
      <c r="NRK16" s="723"/>
      <c r="NRL16" s="723"/>
      <c r="NRM16" s="723"/>
      <c r="NRN16" s="723"/>
      <c r="NRO16" s="723"/>
      <c r="NRP16" s="723"/>
      <c r="NRQ16" s="723"/>
      <c r="NRR16" s="723"/>
      <c r="NRS16" s="723"/>
      <c r="NRT16" s="723"/>
      <c r="NRU16" s="723"/>
      <c r="NRV16" s="723"/>
      <c r="NRW16" s="723"/>
      <c r="NRX16" s="723"/>
      <c r="NRY16" s="723"/>
      <c r="NRZ16" s="723"/>
      <c r="NSA16" s="723"/>
      <c r="NSB16" s="723"/>
      <c r="NSC16" s="723"/>
      <c r="NSD16" s="723"/>
      <c r="NSE16" s="723"/>
      <c r="NSF16" s="723"/>
      <c r="NSG16" s="723"/>
      <c r="NSH16" s="723"/>
      <c r="NSI16" s="723"/>
      <c r="NSJ16" s="723"/>
      <c r="NSK16" s="723"/>
      <c r="NSL16" s="723"/>
      <c r="NSM16" s="723"/>
      <c r="NSN16" s="723"/>
      <c r="NSO16" s="723"/>
      <c r="NSP16" s="723"/>
      <c r="NSQ16" s="723"/>
      <c r="NSR16" s="723"/>
      <c r="NSS16" s="723"/>
      <c r="NST16" s="723"/>
      <c r="NSU16" s="723"/>
      <c r="NSV16" s="723"/>
      <c r="NSW16" s="723"/>
      <c r="NSX16" s="723"/>
      <c r="NSY16" s="723"/>
      <c r="NSZ16" s="723"/>
      <c r="NTA16" s="723"/>
      <c r="NTB16" s="723"/>
      <c r="NTC16" s="723"/>
      <c r="NTD16" s="723"/>
      <c r="NTE16" s="723"/>
      <c r="NTF16" s="723"/>
      <c r="NTG16" s="723"/>
      <c r="NTH16" s="723"/>
      <c r="NTI16" s="723"/>
      <c r="NTJ16" s="723"/>
      <c r="NTK16" s="723"/>
      <c r="NTL16" s="723"/>
      <c r="NTM16" s="723"/>
      <c r="NTN16" s="723"/>
      <c r="NTO16" s="723"/>
      <c r="NTP16" s="723"/>
      <c r="NTQ16" s="723"/>
      <c r="NTR16" s="723"/>
      <c r="NTS16" s="723"/>
      <c r="NTT16" s="723"/>
      <c r="NTU16" s="723"/>
      <c r="NTV16" s="723"/>
      <c r="NTW16" s="723"/>
      <c r="NTX16" s="723"/>
      <c r="NTY16" s="723"/>
      <c r="NTZ16" s="723"/>
      <c r="NUA16" s="723"/>
      <c r="NUB16" s="723"/>
      <c r="NUC16" s="723"/>
      <c r="NUD16" s="723"/>
      <c r="NUE16" s="723"/>
      <c r="NUF16" s="723"/>
      <c r="NUG16" s="723"/>
      <c r="NUH16" s="723"/>
      <c r="NUI16" s="723"/>
      <c r="NUJ16" s="723"/>
      <c r="NUK16" s="723"/>
      <c r="NUL16" s="723"/>
      <c r="NUM16" s="723"/>
      <c r="NUN16" s="723"/>
      <c r="NUO16" s="723"/>
      <c r="NUP16" s="723"/>
      <c r="NUQ16" s="723"/>
      <c r="NUR16" s="723"/>
      <c r="NUS16" s="723"/>
      <c r="NUT16" s="723"/>
      <c r="NUU16" s="723"/>
      <c r="NUV16" s="723"/>
      <c r="NUW16" s="723"/>
      <c r="NUX16" s="723"/>
      <c r="NUY16" s="723"/>
      <c r="NUZ16" s="723"/>
      <c r="NVA16" s="723"/>
      <c r="NVB16" s="723"/>
      <c r="NVC16" s="723"/>
      <c r="NVD16" s="723"/>
      <c r="NVE16" s="723"/>
      <c r="NVF16" s="723"/>
      <c r="NVG16" s="723"/>
      <c r="NVH16" s="723"/>
      <c r="NVI16" s="723"/>
      <c r="NVJ16" s="723"/>
      <c r="NVK16" s="723"/>
      <c r="NVL16" s="723"/>
      <c r="NVM16" s="723"/>
      <c r="NVN16" s="723"/>
      <c r="NVO16" s="723"/>
      <c r="NVP16" s="723"/>
      <c r="NVQ16" s="723"/>
      <c r="NVR16" s="723"/>
      <c r="NVS16" s="723"/>
      <c r="NVT16" s="723"/>
      <c r="NVU16" s="723"/>
      <c r="NVV16" s="723"/>
      <c r="NVW16" s="723"/>
      <c r="NVX16" s="723"/>
      <c r="NVY16" s="723"/>
      <c r="NVZ16" s="723"/>
      <c r="NWA16" s="723"/>
      <c r="NWB16" s="723"/>
      <c r="NWC16" s="723"/>
      <c r="NWD16" s="723"/>
      <c r="NWE16" s="723"/>
      <c r="NWF16" s="723"/>
      <c r="NWG16" s="723"/>
      <c r="NWH16" s="723"/>
      <c r="NWI16" s="723"/>
      <c r="NWJ16" s="723"/>
      <c r="NWK16" s="723"/>
      <c r="NWL16" s="723"/>
      <c r="NWM16" s="723"/>
      <c r="NWN16" s="723"/>
      <c r="NWO16" s="723"/>
      <c r="NWP16" s="723"/>
      <c r="NWQ16" s="723"/>
      <c r="NWR16" s="723"/>
      <c r="NWS16" s="723"/>
      <c r="NWT16" s="723"/>
      <c r="NWU16" s="723"/>
      <c r="NWV16" s="723"/>
      <c r="NWW16" s="723"/>
      <c r="NWX16" s="723"/>
      <c r="NWY16" s="723"/>
      <c r="NWZ16" s="723"/>
      <c r="NXA16" s="723"/>
      <c r="NXB16" s="723"/>
      <c r="NXC16" s="723"/>
      <c r="NXD16" s="723"/>
      <c r="NXE16" s="723"/>
      <c r="NXF16" s="723"/>
      <c r="NXG16" s="723"/>
      <c r="NXH16" s="723"/>
      <c r="NXI16" s="723"/>
      <c r="NXJ16" s="723"/>
      <c r="NXK16" s="723"/>
      <c r="NXL16" s="723"/>
      <c r="NXM16" s="723"/>
      <c r="NXN16" s="723"/>
      <c r="NXO16" s="723"/>
      <c r="NXP16" s="723"/>
      <c r="NXQ16" s="723"/>
      <c r="NXR16" s="723"/>
      <c r="NXS16" s="723"/>
      <c r="NXT16" s="723"/>
      <c r="NXU16" s="723"/>
      <c r="NXV16" s="723"/>
      <c r="NXW16" s="723"/>
      <c r="NXX16" s="723"/>
      <c r="NXY16" s="723"/>
      <c r="NXZ16" s="723"/>
      <c r="NYA16" s="723"/>
      <c r="NYB16" s="723"/>
      <c r="NYC16" s="723"/>
      <c r="NYD16" s="723"/>
      <c r="NYE16" s="723"/>
      <c r="NYF16" s="723"/>
      <c r="NYG16" s="723"/>
      <c r="NYH16" s="723"/>
      <c r="NYI16" s="723"/>
      <c r="NYJ16" s="723"/>
      <c r="NYK16" s="723"/>
      <c r="NYL16" s="723"/>
      <c r="NYM16" s="723"/>
      <c r="NYN16" s="723"/>
      <c r="NYO16" s="723"/>
      <c r="NYP16" s="723"/>
      <c r="NYQ16" s="723"/>
      <c r="NYR16" s="723"/>
      <c r="NYS16" s="723"/>
      <c r="NYT16" s="723"/>
      <c r="NYU16" s="723"/>
      <c r="NYV16" s="723"/>
      <c r="NYW16" s="723"/>
      <c r="NYX16" s="723"/>
      <c r="NYY16" s="723"/>
      <c r="NYZ16" s="723"/>
      <c r="NZA16" s="723"/>
      <c r="NZB16" s="723"/>
      <c r="NZC16" s="723"/>
      <c r="NZD16" s="723"/>
      <c r="NZE16" s="723"/>
      <c r="NZF16" s="723"/>
      <c r="NZG16" s="723"/>
      <c r="NZH16" s="723"/>
      <c r="NZI16" s="723"/>
      <c r="NZJ16" s="723"/>
      <c r="NZK16" s="723"/>
      <c r="NZL16" s="723"/>
      <c r="NZM16" s="723"/>
      <c r="NZN16" s="723"/>
      <c r="NZO16" s="723"/>
      <c r="NZP16" s="723"/>
      <c r="NZQ16" s="723"/>
      <c r="NZR16" s="723"/>
      <c r="NZS16" s="723"/>
      <c r="NZT16" s="723"/>
      <c r="NZU16" s="723"/>
      <c r="NZV16" s="723"/>
      <c r="NZW16" s="723"/>
      <c r="NZX16" s="723"/>
      <c r="NZY16" s="723"/>
      <c r="NZZ16" s="723"/>
      <c r="OAA16" s="723"/>
      <c r="OAB16" s="723"/>
      <c r="OAC16" s="723"/>
      <c r="OAD16" s="723"/>
      <c r="OAE16" s="723"/>
      <c r="OAF16" s="723"/>
      <c r="OAG16" s="723"/>
      <c r="OAH16" s="723"/>
      <c r="OAI16" s="723"/>
      <c r="OAJ16" s="723"/>
      <c r="OAK16" s="723"/>
      <c r="OAL16" s="723"/>
      <c r="OAM16" s="723"/>
      <c r="OAN16" s="723"/>
      <c r="OAO16" s="723"/>
      <c r="OAP16" s="723"/>
      <c r="OAQ16" s="723"/>
      <c r="OAR16" s="723"/>
      <c r="OAS16" s="723"/>
      <c r="OAT16" s="723"/>
      <c r="OAU16" s="723"/>
      <c r="OAV16" s="723"/>
      <c r="OAW16" s="723"/>
      <c r="OAX16" s="723"/>
      <c r="OAY16" s="723"/>
      <c r="OAZ16" s="723"/>
      <c r="OBA16" s="723"/>
      <c r="OBB16" s="723"/>
      <c r="OBC16" s="723"/>
      <c r="OBD16" s="723"/>
      <c r="OBE16" s="723"/>
      <c r="OBF16" s="723"/>
      <c r="OBG16" s="723"/>
      <c r="OBH16" s="723"/>
      <c r="OBI16" s="723"/>
      <c r="OBJ16" s="723"/>
      <c r="OBK16" s="723"/>
      <c r="OBL16" s="723"/>
      <c r="OBM16" s="723"/>
      <c r="OBN16" s="723"/>
      <c r="OBO16" s="723"/>
      <c r="OBP16" s="723"/>
      <c r="OBQ16" s="723"/>
      <c r="OBR16" s="723"/>
      <c r="OBS16" s="723"/>
      <c r="OBT16" s="723"/>
      <c r="OBU16" s="723"/>
      <c r="OBV16" s="723"/>
      <c r="OBW16" s="723"/>
      <c r="OBX16" s="723"/>
      <c r="OBY16" s="723"/>
      <c r="OBZ16" s="723"/>
      <c r="OCA16" s="723"/>
      <c r="OCB16" s="723"/>
      <c r="OCC16" s="723"/>
      <c r="OCD16" s="723"/>
      <c r="OCE16" s="723"/>
      <c r="OCF16" s="723"/>
      <c r="OCG16" s="723"/>
      <c r="OCH16" s="723"/>
      <c r="OCI16" s="723"/>
      <c r="OCJ16" s="723"/>
      <c r="OCK16" s="723"/>
      <c r="OCL16" s="723"/>
      <c r="OCM16" s="723"/>
      <c r="OCN16" s="723"/>
      <c r="OCO16" s="723"/>
      <c r="OCP16" s="723"/>
      <c r="OCQ16" s="723"/>
      <c r="OCR16" s="723"/>
      <c r="OCS16" s="723"/>
      <c r="OCT16" s="723"/>
      <c r="OCU16" s="723"/>
      <c r="OCV16" s="723"/>
      <c r="OCW16" s="723"/>
      <c r="OCX16" s="723"/>
      <c r="OCY16" s="723"/>
      <c r="OCZ16" s="723"/>
      <c r="ODA16" s="723"/>
      <c r="ODB16" s="723"/>
      <c r="ODC16" s="723"/>
      <c r="ODD16" s="723"/>
      <c r="ODE16" s="723"/>
      <c r="ODF16" s="723"/>
      <c r="ODG16" s="723"/>
      <c r="ODH16" s="723"/>
      <c r="ODI16" s="723"/>
      <c r="ODJ16" s="723"/>
      <c r="ODK16" s="723"/>
      <c r="ODL16" s="723"/>
      <c r="ODM16" s="723"/>
      <c r="ODN16" s="723"/>
      <c r="ODO16" s="723"/>
      <c r="ODP16" s="723"/>
      <c r="ODQ16" s="723"/>
      <c r="ODR16" s="723"/>
      <c r="ODS16" s="723"/>
      <c r="ODT16" s="723"/>
      <c r="ODU16" s="723"/>
      <c r="ODV16" s="723"/>
      <c r="ODW16" s="723"/>
      <c r="ODX16" s="723"/>
      <c r="ODY16" s="723"/>
      <c r="ODZ16" s="723"/>
      <c r="OEA16" s="723"/>
      <c r="OEB16" s="723"/>
      <c r="OEC16" s="723"/>
      <c r="OED16" s="723"/>
      <c r="OEE16" s="723"/>
      <c r="OEF16" s="723"/>
      <c r="OEG16" s="723"/>
      <c r="OEH16" s="723"/>
      <c r="OEI16" s="723"/>
      <c r="OEJ16" s="723"/>
      <c r="OEK16" s="723"/>
      <c r="OEL16" s="723"/>
      <c r="OEM16" s="723"/>
      <c r="OEN16" s="723"/>
      <c r="OEO16" s="723"/>
      <c r="OEP16" s="723"/>
      <c r="OEQ16" s="723"/>
      <c r="OER16" s="723"/>
      <c r="OES16" s="723"/>
      <c r="OET16" s="723"/>
      <c r="OEU16" s="723"/>
      <c r="OEV16" s="723"/>
      <c r="OEW16" s="723"/>
      <c r="OEX16" s="723"/>
      <c r="OEY16" s="723"/>
      <c r="OEZ16" s="723"/>
      <c r="OFA16" s="723"/>
      <c r="OFB16" s="723"/>
      <c r="OFC16" s="723"/>
      <c r="OFD16" s="723"/>
      <c r="OFE16" s="723"/>
      <c r="OFF16" s="723"/>
      <c r="OFG16" s="723"/>
      <c r="OFH16" s="723"/>
      <c r="OFI16" s="723"/>
      <c r="OFJ16" s="723"/>
      <c r="OFK16" s="723"/>
      <c r="OFL16" s="723"/>
      <c r="OFM16" s="723"/>
      <c r="OFN16" s="723"/>
      <c r="OFO16" s="723"/>
      <c r="OFP16" s="723"/>
      <c r="OFQ16" s="723"/>
      <c r="OFR16" s="723"/>
      <c r="OFS16" s="723"/>
      <c r="OFT16" s="723"/>
      <c r="OFU16" s="723"/>
      <c r="OFV16" s="723"/>
      <c r="OFW16" s="723"/>
      <c r="OFX16" s="723"/>
      <c r="OFY16" s="723"/>
      <c r="OFZ16" s="723"/>
      <c r="OGA16" s="723"/>
      <c r="OGB16" s="723"/>
      <c r="OGC16" s="723"/>
      <c r="OGD16" s="723"/>
      <c r="OGE16" s="723"/>
      <c r="OGF16" s="723"/>
      <c r="OGG16" s="723"/>
      <c r="OGH16" s="723"/>
      <c r="OGI16" s="723"/>
      <c r="OGJ16" s="723"/>
      <c r="OGK16" s="723"/>
      <c r="OGL16" s="723"/>
      <c r="OGM16" s="723"/>
      <c r="OGN16" s="723"/>
      <c r="OGO16" s="723"/>
      <c r="OGP16" s="723"/>
      <c r="OGQ16" s="723"/>
      <c r="OGR16" s="723"/>
      <c r="OGS16" s="723"/>
      <c r="OGT16" s="723"/>
      <c r="OGU16" s="723"/>
      <c r="OGV16" s="723"/>
      <c r="OGW16" s="723"/>
      <c r="OGX16" s="723"/>
      <c r="OGY16" s="723"/>
      <c r="OGZ16" s="723"/>
      <c r="OHA16" s="723"/>
      <c r="OHB16" s="723"/>
      <c r="OHC16" s="723"/>
      <c r="OHD16" s="723"/>
      <c r="OHE16" s="723"/>
      <c r="OHF16" s="723"/>
      <c r="OHG16" s="723"/>
      <c r="OHH16" s="723"/>
      <c r="OHI16" s="723"/>
      <c r="OHJ16" s="723"/>
      <c r="OHK16" s="723"/>
      <c r="OHL16" s="723"/>
      <c r="OHM16" s="723"/>
      <c r="OHN16" s="723"/>
      <c r="OHO16" s="723"/>
      <c r="OHP16" s="723"/>
      <c r="OHQ16" s="723"/>
      <c r="OHR16" s="723"/>
      <c r="OHS16" s="723"/>
      <c r="OHT16" s="723"/>
      <c r="OHU16" s="723"/>
      <c r="OHV16" s="723"/>
      <c r="OHW16" s="723"/>
      <c r="OHX16" s="723"/>
      <c r="OHY16" s="723"/>
      <c r="OHZ16" s="723"/>
      <c r="OIA16" s="723"/>
      <c r="OIB16" s="723"/>
      <c r="OIC16" s="723"/>
      <c r="OID16" s="723"/>
      <c r="OIE16" s="723"/>
      <c r="OIF16" s="723"/>
      <c r="OIG16" s="723"/>
      <c r="OIH16" s="723"/>
      <c r="OII16" s="723"/>
      <c r="OIJ16" s="723"/>
      <c r="OIK16" s="723"/>
      <c r="OIL16" s="723"/>
      <c r="OIM16" s="723"/>
      <c r="OIN16" s="723"/>
      <c r="OIO16" s="723"/>
      <c r="OIP16" s="723"/>
      <c r="OIQ16" s="723"/>
      <c r="OIR16" s="723"/>
      <c r="OIS16" s="723"/>
      <c r="OIT16" s="723"/>
      <c r="OIU16" s="723"/>
      <c r="OIV16" s="723"/>
      <c r="OIW16" s="723"/>
      <c r="OIX16" s="723"/>
      <c r="OIY16" s="723"/>
      <c r="OIZ16" s="723"/>
      <c r="OJA16" s="723"/>
      <c r="OJB16" s="723"/>
      <c r="OJC16" s="723"/>
      <c r="OJD16" s="723"/>
      <c r="OJE16" s="723"/>
      <c r="OJF16" s="723"/>
      <c r="OJG16" s="723"/>
      <c r="OJH16" s="723"/>
      <c r="OJI16" s="723"/>
      <c r="OJJ16" s="723"/>
      <c r="OJK16" s="723"/>
      <c r="OJL16" s="723"/>
      <c r="OJM16" s="723"/>
      <c r="OJN16" s="723"/>
      <c r="OJO16" s="723"/>
      <c r="OJP16" s="723"/>
      <c r="OJQ16" s="723"/>
      <c r="OJR16" s="723"/>
      <c r="OJS16" s="723"/>
      <c r="OJT16" s="723"/>
      <c r="OJU16" s="723"/>
      <c r="OJV16" s="723"/>
      <c r="OJW16" s="723"/>
      <c r="OJX16" s="723"/>
      <c r="OJY16" s="723"/>
      <c r="OJZ16" s="723"/>
      <c r="OKA16" s="723"/>
      <c r="OKB16" s="723"/>
      <c r="OKC16" s="723"/>
      <c r="OKD16" s="723"/>
      <c r="OKE16" s="723"/>
      <c r="OKF16" s="723"/>
      <c r="OKG16" s="723"/>
      <c r="OKH16" s="723"/>
      <c r="OKI16" s="723"/>
      <c r="OKJ16" s="723"/>
      <c r="OKK16" s="723"/>
      <c r="OKL16" s="723"/>
      <c r="OKM16" s="723"/>
      <c r="OKN16" s="723"/>
      <c r="OKO16" s="723"/>
      <c r="OKP16" s="723"/>
      <c r="OKQ16" s="723"/>
      <c r="OKR16" s="723"/>
      <c r="OKS16" s="723"/>
      <c r="OKT16" s="723"/>
      <c r="OKU16" s="723"/>
      <c r="OKV16" s="723"/>
      <c r="OKW16" s="723"/>
      <c r="OKX16" s="723"/>
      <c r="OKY16" s="723"/>
      <c r="OKZ16" s="723"/>
      <c r="OLA16" s="723"/>
      <c r="OLB16" s="723"/>
      <c r="OLC16" s="723"/>
      <c r="OLD16" s="723"/>
      <c r="OLE16" s="723"/>
      <c r="OLF16" s="723"/>
      <c r="OLG16" s="723"/>
      <c r="OLH16" s="723"/>
      <c r="OLI16" s="723"/>
      <c r="OLJ16" s="723"/>
      <c r="OLK16" s="723"/>
      <c r="OLL16" s="723"/>
      <c r="OLM16" s="723"/>
      <c r="OLN16" s="723"/>
      <c r="OLO16" s="723"/>
      <c r="OLP16" s="723"/>
      <c r="OLQ16" s="723"/>
      <c r="OLR16" s="723"/>
      <c r="OLS16" s="723"/>
      <c r="OLT16" s="723"/>
      <c r="OLU16" s="723"/>
      <c r="OLV16" s="723"/>
      <c r="OLW16" s="723"/>
      <c r="OLX16" s="723"/>
      <c r="OLY16" s="723"/>
      <c r="OLZ16" s="723"/>
      <c r="OMA16" s="723"/>
      <c r="OMB16" s="723"/>
      <c r="OMC16" s="723"/>
      <c r="OMD16" s="723"/>
      <c r="OME16" s="723"/>
      <c r="OMF16" s="723"/>
      <c r="OMG16" s="723"/>
      <c r="OMH16" s="723"/>
      <c r="OMI16" s="723"/>
      <c r="OMJ16" s="723"/>
      <c r="OMK16" s="723"/>
      <c r="OML16" s="723"/>
      <c r="OMM16" s="723"/>
      <c r="OMN16" s="723"/>
      <c r="OMO16" s="723"/>
      <c r="OMP16" s="723"/>
      <c r="OMQ16" s="723"/>
      <c r="OMR16" s="723"/>
      <c r="OMS16" s="723"/>
      <c r="OMT16" s="723"/>
      <c r="OMU16" s="723"/>
      <c r="OMV16" s="723"/>
      <c r="OMW16" s="723"/>
      <c r="OMX16" s="723"/>
      <c r="OMY16" s="723"/>
      <c r="OMZ16" s="723"/>
      <c r="ONA16" s="723"/>
      <c r="ONB16" s="723"/>
      <c r="ONC16" s="723"/>
      <c r="OND16" s="723"/>
      <c r="ONE16" s="723"/>
      <c r="ONF16" s="723"/>
      <c r="ONG16" s="723"/>
      <c r="ONH16" s="723"/>
      <c r="ONI16" s="723"/>
      <c r="ONJ16" s="723"/>
      <c r="ONK16" s="723"/>
      <c r="ONL16" s="723"/>
      <c r="ONM16" s="723"/>
      <c r="ONN16" s="723"/>
      <c r="ONO16" s="723"/>
      <c r="ONP16" s="723"/>
      <c r="ONQ16" s="723"/>
      <c r="ONR16" s="723"/>
      <c r="ONS16" s="723"/>
      <c r="ONT16" s="723"/>
      <c r="ONU16" s="723"/>
      <c r="ONV16" s="723"/>
      <c r="ONW16" s="723"/>
      <c r="ONX16" s="723"/>
      <c r="ONY16" s="723"/>
      <c r="ONZ16" s="723"/>
      <c r="OOA16" s="723"/>
      <c r="OOB16" s="723"/>
      <c r="OOC16" s="723"/>
      <c r="OOD16" s="723"/>
      <c r="OOE16" s="723"/>
      <c r="OOF16" s="723"/>
      <c r="OOG16" s="723"/>
      <c r="OOH16" s="723"/>
      <c r="OOI16" s="723"/>
      <c r="OOJ16" s="723"/>
      <c r="OOK16" s="723"/>
      <c r="OOL16" s="723"/>
      <c r="OOM16" s="723"/>
      <c r="OON16" s="723"/>
      <c r="OOO16" s="723"/>
      <c r="OOP16" s="723"/>
      <c r="OOQ16" s="723"/>
      <c r="OOR16" s="723"/>
      <c r="OOS16" s="723"/>
      <c r="OOT16" s="723"/>
      <c r="OOU16" s="723"/>
      <c r="OOV16" s="723"/>
      <c r="OOW16" s="723"/>
      <c r="OOX16" s="723"/>
      <c r="OOY16" s="723"/>
      <c r="OOZ16" s="723"/>
      <c r="OPA16" s="723"/>
      <c r="OPB16" s="723"/>
      <c r="OPC16" s="723"/>
      <c r="OPD16" s="723"/>
      <c r="OPE16" s="723"/>
      <c r="OPF16" s="723"/>
      <c r="OPG16" s="723"/>
      <c r="OPH16" s="723"/>
      <c r="OPI16" s="723"/>
      <c r="OPJ16" s="723"/>
      <c r="OPK16" s="723"/>
      <c r="OPL16" s="723"/>
      <c r="OPM16" s="723"/>
      <c r="OPN16" s="723"/>
      <c r="OPO16" s="723"/>
      <c r="OPP16" s="723"/>
      <c r="OPQ16" s="723"/>
      <c r="OPR16" s="723"/>
      <c r="OPS16" s="723"/>
      <c r="OPT16" s="723"/>
      <c r="OPU16" s="723"/>
      <c r="OPV16" s="723"/>
      <c r="OPW16" s="723"/>
      <c r="OPX16" s="723"/>
      <c r="OPY16" s="723"/>
      <c r="OPZ16" s="723"/>
      <c r="OQA16" s="723"/>
      <c r="OQB16" s="723"/>
      <c r="OQC16" s="723"/>
      <c r="OQD16" s="723"/>
      <c r="OQE16" s="723"/>
      <c r="OQF16" s="723"/>
      <c r="OQG16" s="723"/>
      <c r="OQH16" s="723"/>
      <c r="OQI16" s="723"/>
      <c r="OQJ16" s="723"/>
      <c r="OQK16" s="723"/>
      <c r="OQL16" s="723"/>
      <c r="OQM16" s="723"/>
      <c r="OQN16" s="723"/>
      <c r="OQO16" s="723"/>
      <c r="OQP16" s="723"/>
      <c r="OQQ16" s="723"/>
      <c r="OQR16" s="723"/>
      <c r="OQS16" s="723"/>
      <c r="OQT16" s="723"/>
      <c r="OQU16" s="723"/>
      <c r="OQV16" s="723"/>
      <c r="OQW16" s="723"/>
      <c r="OQX16" s="723"/>
      <c r="OQY16" s="723"/>
      <c r="OQZ16" s="723"/>
      <c r="ORA16" s="723"/>
      <c r="ORB16" s="723"/>
      <c r="ORC16" s="723"/>
      <c r="ORD16" s="723"/>
      <c r="ORE16" s="723"/>
      <c r="ORF16" s="723"/>
      <c r="ORG16" s="723"/>
      <c r="ORH16" s="723"/>
      <c r="ORI16" s="723"/>
      <c r="ORJ16" s="723"/>
      <c r="ORK16" s="723"/>
      <c r="ORL16" s="723"/>
      <c r="ORM16" s="723"/>
      <c r="ORN16" s="723"/>
      <c r="ORO16" s="723"/>
      <c r="ORP16" s="723"/>
      <c r="ORQ16" s="723"/>
      <c r="ORR16" s="723"/>
      <c r="ORS16" s="723"/>
      <c r="ORT16" s="723"/>
      <c r="ORU16" s="723"/>
      <c r="ORV16" s="723"/>
      <c r="ORW16" s="723"/>
      <c r="ORX16" s="723"/>
      <c r="ORY16" s="723"/>
      <c r="ORZ16" s="723"/>
      <c r="OSA16" s="723"/>
      <c r="OSB16" s="723"/>
      <c r="OSC16" s="723"/>
      <c r="OSD16" s="723"/>
      <c r="OSE16" s="723"/>
      <c r="OSF16" s="723"/>
      <c r="OSG16" s="723"/>
      <c r="OSH16" s="723"/>
      <c r="OSI16" s="723"/>
      <c r="OSJ16" s="723"/>
      <c r="OSK16" s="723"/>
      <c r="OSL16" s="723"/>
      <c r="OSM16" s="723"/>
      <c r="OSN16" s="723"/>
      <c r="OSO16" s="723"/>
      <c r="OSP16" s="723"/>
      <c r="OSQ16" s="723"/>
      <c r="OSR16" s="723"/>
      <c r="OSS16" s="723"/>
      <c r="OST16" s="723"/>
      <c r="OSU16" s="723"/>
      <c r="OSV16" s="723"/>
      <c r="OSW16" s="723"/>
      <c r="OSX16" s="723"/>
      <c r="OSY16" s="723"/>
      <c r="OSZ16" s="723"/>
      <c r="OTA16" s="723"/>
      <c r="OTB16" s="723"/>
      <c r="OTC16" s="723"/>
      <c r="OTD16" s="723"/>
      <c r="OTE16" s="723"/>
      <c r="OTF16" s="723"/>
      <c r="OTG16" s="723"/>
      <c r="OTH16" s="723"/>
      <c r="OTI16" s="723"/>
      <c r="OTJ16" s="723"/>
      <c r="OTK16" s="723"/>
      <c r="OTL16" s="723"/>
      <c r="OTM16" s="723"/>
      <c r="OTN16" s="723"/>
      <c r="OTO16" s="723"/>
      <c r="OTP16" s="723"/>
      <c r="OTQ16" s="723"/>
      <c r="OTR16" s="723"/>
      <c r="OTS16" s="723"/>
      <c r="OTT16" s="723"/>
      <c r="OTU16" s="723"/>
      <c r="OTV16" s="723"/>
      <c r="OTW16" s="723"/>
      <c r="OTX16" s="723"/>
      <c r="OTY16" s="723"/>
      <c r="OTZ16" s="723"/>
      <c r="OUA16" s="723"/>
      <c r="OUB16" s="723"/>
      <c r="OUC16" s="723"/>
      <c r="OUD16" s="723"/>
      <c r="OUE16" s="723"/>
      <c r="OUF16" s="723"/>
      <c r="OUG16" s="723"/>
      <c r="OUH16" s="723"/>
      <c r="OUI16" s="723"/>
      <c r="OUJ16" s="723"/>
      <c r="OUK16" s="723"/>
      <c r="OUL16" s="723"/>
      <c r="OUM16" s="723"/>
      <c r="OUN16" s="723"/>
      <c r="OUO16" s="723"/>
      <c r="OUP16" s="723"/>
      <c r="OUQ16" s="723"/>
      <c r="OUR16" s="723"/>
      <c r="OUS16" s="723"/>
      <c r="OUT16" s="723"/>
      <c r="OUU16" s="723"/>
      <c r="OUV16" s="723"/>
      <c r="OUW16" s="723"/>
      <c r="OUX16" s="723"/>
      <c r="OUY16" s="723"/>
      <c r="OUZ16" s="723"/>
      <c r="OVA16" s="723"/>
      <c r="OVB16" s="723"/>
      <c r="OVC16" s="723"/>
      <c r="OVD16" s="723"/>
      <c r="OVE16" s="723"/>
      <c r="OVF16" s="723"/>
      <c r="OVG16" s="723"/>
      <c r="OVH16" s="723"/>
      <c r="OVI16" s="723"/>
      <c r="OVJ16" s="723"/>
      <c r="OVK16" s="723"/>
      <c r="OVL16" s="723"/>
      <c r="OVM16" s="723"/>
      <c r="OVN16" s="723"/>
      <c r="OVO16" s="723"/>
      <c r="OVP16" s="723"/>
      <c r="OVQ16" s="723"/>
      <c r="OVR16" s="723"/>
      <c r="OVS16" s="723"/>
      <c r="OVT16" s="723"/>
      <c r="OVU16" s="723"/>
      <c r="OVV16" s="723"/>
      <c r="OVW16" s="723"/>
      <c r="OVX16" s="723"/>
      <c r="OVY16" s="723"/>
      <c r="OVZ16" s="723"/>
      <c r="OWA16" s="723"/>
      <c r="OWB16" s="723"/>
      <c r="OWC16" s="723"/>
      <c r="OWD16" s="723"/>
      <c r="OWE16" s="723"/>
      <c r="OWF16" s="723"/>
      <c r="OWG16" s="723"/>
      <c r="OWH16" s="723"/>
      <c r="OWI16" s="723"/>
      <c r="OWJ16" s="723"/>
      <c r="OWK16" s="723"/>
      <c r="OWL16" s="723"/>
      <c r="OWM16" s="723"/>
      <c r="OWN16" s="723"/>
      <c r="OWO16" s="723"/>
      <c r="OWP16" s="723"/>
      <c r="OWQ16" s="723"/>
      <c r="OWR16" s="723"/>
      <c r="OWS16" s="723"/>
      <c r="OWT16" s="723"/>
      <c r="OWU16" s="723"/>
      <c r="OWV16" s="723"/>
      <c r="OWW16" s="723"/>
      <c r="OWX16" s="723"/>
      <c r="OWY16" s="723"/>
      <c r="OWZ16" s="723"/>
      <c r="OXA16" s="723"/>
      <c r="OXB16" s="723"/>
      <c r="OXC16" s="723"/>
      <c r="OXD16" s="723"/>
      <c r="OXE16" s="723"/>
      <c r="OXF16" s="723"/>
      <c r="OXG16" s="723"/>
      <c r="OXH16" s="723"/>
      <c r="OXI16" s="723"/>
      <c r="OXJ16" s="723"/>
      <c r="OXK16" s="723"/>
      <c r="OXL16" s="723"/>
      <c r="OXM16" s="723"/>
      <c r="OXN16" s="723"/>
      <c r="OXO16" s="723"/>
      <c r="OXP16" s="723"/>
      <c r="OXQ16" s="723"/>
      <c r="OXR16" s="723"/>
      <c r="OXS16" s="723"/>
      <c r="OXT16" s="723"/>
      <c r="OXU16" s="723"/>
      <c r="OXV16" s="723"/>
      <c r="OXW16" s="723"/>
      <c r="OXX16" s="723"/>
      <c r="OXY16" s="723"/>
      <c r="OXZ16" s="723"/>
      <c r="OYA16" s="723"/>
      <c r="OYB16" s="723"/>
      <c r="OYC16" s="723"/>
      <c r="OYD16" s="723"/>
      <c r="OYE16" s="723"/>
      <c r="OYF16" s="723"/>
      <c r="OYG16" s="723"/>
      <c r="OYH16" s="723"/>
      <c r="OYI16" s="723"/>
      <c r="OYJ16" s="723"/>
      <c r="OYK16" s="723"/>
      <c r="OYL16" s="723"/>
      <c r="OYM16" s="723"/>
      <c r="OYN16" s="723"/>
      <c r="OYO16" s="723"/>
      <c r="OYP16" s="723"/>
      <c r="OYQ16" s="723"/>
      <c r="OYR16" s="723"/>
      <c r="OYS16" s="723"/>
      <c r="OYT16" s="723"/>
      <c r="OYU16" s="723"/>
      <c r="OYV16" s="723"/>
      <c r="OYW16" s="723"/>
      <c r="OYX16" s="723"/>
      <c r="OYY16" s="723"/>
      <c r="OYZ16" s="723"/>
      <c r="OZA16" s="723"/>
      <c r="OZB16" s="723"/>
      <c r="OZC16" s="723"/>
      <c r="OZD16" s="723"/>
      <c r="OZE16" s="723"/>
      <c r="OZF16" s="723"/>
      <c r="OZG16" s="723"/>
      <c r="OZH16" s="723"/>
      <c r="OZI16" s="723"/>
      <c r="OZJ16" s="723"/>
      <c r="OZK16" s="723"/>
      <c r="OZL16" s="723"/>
      <c r="OZM16" s="723"/>
      <c r="OZN16" s="723"/>
      <c r="OZO16" s="723"/>
      <c r="OZP16" s="723"/>
      <c r="OZQ16" s="723"/>
      <c r="OZR16" s="723"/>
      <c r="OZS16" s="723"/>
      <c r="OZT16" s="723"/>
      <c r="OZU16" s="723"/>
      <c r="OZV16" s="723"/>
      <c r="OZW16" s="723"/>
      <c r="OZX16" s="723"/>
      <c r="OZY16" s="723"/>
      <c r="OZZ16" s="723"/>
      <c r="PAA16" s="723"/>
      <c r="PAB16" s="723"/>
      <c r="PAC16" s="723"/>
      <c r="PAD16" s="723"/>
      <c r="PAE16" s="723"/>
      <c r="PAF16" s="723"/>
      <c r="PAG16" s="723"/>
      <c r="PAH16" s="723"/>
      <c r="PAI16" s="723"/>
      <c r="PAJ16" s="723"/>
      <c r="PAK16" s="723"/>
      <c r="PAL16" s="723"/>
      <c r="PAM16" s="723"/>
      <c r="PAN16" s="723"/>
      <c r="PAO16" s="723"/>
      <c r="PAP16" s="723"/>
      <c r="PAQ16" s="723"/>
      <c r="PAR16" s="723"/>
      <c r="PAS16" s="723"/>
      <c r="PAT16" s="723"/>
      <c r="PAU16" s="723"/>
      <c r="PAV16" s="723"/>
      <c r="PAW16" s="723"/>
      <c r="PAX16" s="723"/>
      <c r="PAY16" s="723"/>
      <c r="PAZ16" s="723"/>
      <c r="PBA16" s="723"/>
      <c r="PBB16" s="723"/>
      <c r="PBC16" s="723"/>
      <c r="PBD16" s="723"/>
      <c r="PBE16" s="723"/>
      <c r="PBF16" s="723"/>
      <c r="PBG16" s="723"/>
      <c r="PBH16" s="723"/>
      <c r="PBI16" s="723"/>
      <c r="PBJ16" s="723"/>
      <c r="PBK16" s="723"/>
      <c r="PBL16" s="723"/>
      <c r="PBM16" s="723"/>
      <c r="PBN16" s="723"/>
      <c r="PBO16" s="723"/>
      <c r="PBP16" s="723"/>
      <c r="PBQ16" s="723"/>
      <c r="PBR16" s="723"/>
      <c r="PBS16" s="723"/>
      <c r="PBT16" s="723"/>
      <c r="PBU16" s="723"/>
      <c r="PBV16" s="723"/>
      <c r="PBW16" s="723"/>
      <c r="PBX16" s="723"/>
      <c r="PBY16" s="723"/>
      <c r="PBZ16" s="723"/>
      <c r="PCA16" s="723"/>
      <c r="PCB16" s="723"/>
      <c r="PCC16" s="723"/>
      <c r="PCD16" s="723"/>
      <c r="PCE16" s="723"/>
      <c r="PCF16" s="723"/>
      <c r="PCG16" s="723"/>
      <c r="PCH16" s="723"/>
      <c r="PCI16" s="723"/>
      <c r="PCJ16" s="723"/>
      <c r="PCK16" s="723"/>
      <c r="PCL16" s="723"/>
      <c r="PCM16" s="723"/>
      <c r="PCN16" s="723"/>
      <c r="PCO16" s="723"/>
      <c r="PCP16" s="723"/>
      <c r="PCQ16" s="723"/>
      <c r="PCR16" s="723"/>
      <c r="PCS16" s="723"/>
      <c r="PCT16" s="723"/>
      <c r="PCU16" s="723"/>
      <c r="PCV16" s="723"/>
      <c r="PCW16" s="723"/>
      <c r="PCX16" s="723"/>
      <c r="PCY16" s="723"/>
      <c r="PCZ16" s="723"/>
      <c r="PDA16" s="723"/>
      <c r="PDB16" s="723"/>
      <c r="PDC16" s="723"/>
      <c r="PDD16" s="723"/>
      <c r="PDE16" s="723"/>
      <c r="PDF16" s="723"/>
      <c r="PDG16" s="723"/>
      <c r="PDH16" s="723"/>
      <c r="PDI16" s="723"/>
      <c r="PDJ16" s="723"/>
      <c r="PDK16" s="723"/>
      <c r="PDL16" s="723"/>
      <c r="PDM16" s="723"/>
      <c r="PDN16" s="723"/>
      <c r="PDO16" s="723"/>
      <c r="PDP16" s="723"/>
      <c r="PDQ16" s="723"/>
      <c r="PDR16" s="723"/>
      <c r="PDS16" s="723"/>
      <c r="PDT16" s="723"/>
      <c r="PDU16" s="723"/>
      <c r="PDV16" s="723"/>
      <c r="PDW16" s="723"/>
      <c r="PDX16" s="723"/>
      <c r="PDY16" s="723"/>
      <c r="PDZ16" s="723"/>
      <c r="PEA16" s="723"/>
      <c r="PEB16" s="723"/>
      <c r="PEC16" s="723"/>
      <c r="PED16" s="723"/>
      <c r="PEE16" s="723"/>
      <c r="PEF16" s="723"/>
      <c r="PEG16" s="723"/>
      <c r="PEH16" s="723"/>
      <c r="PEI16" s="723"/>
      <c r="PEJ16" s="723"/>
      <c r="PEK16" s="723"/>
      <c r="PEL16" s="723"/>
      <c r="PEM16" s="723"/>
      <c r="PEN16" s="723"/>
      <c r="PEO16" s="723"/>
      <c r="PEP16" s="723"/>
      <c r="PEQ16" s="723"/>
      <c r="PER16" s="723"/>
      <c r="PES16" s="723"/>
      <c r="PET16" s="723"/>
      <c r="PEU16" s="723"/>
      <c r="PEV16" s="723"/>
      <c r="PEW16" s="723"/>
      <c r="PEX16" s="723"/>
      <c r="PEY16" s="723"/>
      <c r="PEZ16" s="723"/>
      <c r="PFA16" s="723"/>
      <c r="PFB16" s="723"/>
      <c r="PFC16" s="723"/>
      <c r="PFD16" s="723"/>
      <c r="PFE16" s="723"/>
      <c r="PFF16" s="723"/>
      <c r="PFG16" s="723"/>
      <c r="PFH16" s="723"/>
      <c r="PFI16" s="723"/>
      <c r="PFJ16" s="723"/>
      <c r="PFK16" s="723"/>
      <c r="PFL16" s="723"/>
      <c r="PFM16" s="723"/>
      <c r="PFN16" s="723"/>
      <c r="PFO16" s="723"/>
      <c r="PFP16" s="723"/>
      <c r="PFQ16" s="723"/>
      <c r="PFR16" s="723"/>
      <c r="PFS16" s="723"/>
      <c r="PFT16" s="723"/>
      <c r="PFU16" s="723"/>
      <c r="PFV16" s="723"/>
      <c r="PFW16" s="723"/>
      <c r="PFX16" s="723"/>
      <c r="PFY16" s="723"/>
      <c r="PFZ16" s="723"/>
      <c r="PGA16" s="723"/>
      <c r="PGB16" s="723"/>
      <c r="PGC16" s="723"/>
      <c r="PGD16" s="723"/>
      <c r="PGE16" s="723"/>
      <c r="PGF16" s="723"/>
      <c r="PGG16" s="723"/>
      <c r="PGH16" s="723"/>
      <c r="PGI16" s="723"/>
      <c r="PGJ16" s="723"/>
      <c r="PGK16" s="723"/>
      <c r="PGL16" s="723"/>
      <c r="PGM16" s="723"/>
      <c r="PGN16" s="723"/>
      <c r="PGO16" s="723"/>
      <c r="PGP16" s="723"/>
      <c r="PGQ16" s="723"/>
      <c r="PGR16" s="723"/>
      <c r="PGS16" s="723"/>
      <c r="PGT16" s="723"/>
      <c r="PGU16" s="723"/>
      <c r="PGV16" s="723"/>
      <c r="PGW16" s="723"/>
      <c r="PGX16" s="723"/>
      <c r="PGY16" s="723"/>
      <c r="PGZ16" s="723"/>
      <c r="PHA16" s="723"/>
      <c r="PHB16" s="723"/>
      <c r="PHC16" s="723"/>
      <c r="PHD16" s="723"/>
      <c r="PHE16" s="723"/>
      <c r="PHF16" s="723"/>
      <c r="PHG16" s="723"/>
      <c r="PHH16" s="723"/>
      <c r="PHI16" s="723"/>
      <c r="PHJ16" s="723"/>
      <c r="PHK16" s="723"/>
      <c r="PHL16" s="723"/>
      <c r="PHM16" s="723"/>
      <c r="PHN16" s="723"/>
      <c r="PHO16" s="723"/>
      <c r="PHP16" s="723"/>
      <c r="PHQ16" s="723"/>
      <c r="PHR16" s="723"/>
      <c r="PHS16" s="723"/>
      <c r="PHT16" s="723"/>
      <c r="PHU16" s="723"/>
      <c r="PHV16" s="723"/>
      <c r="PHW16" s="723"/>
      <c r="PHX16" s="723"/>
      <c r="PHY16" s="723"/>
      <c r="PHZ16" s="723"/>
      <c r="PIA16" s="723"/>
      <c r="PIB16" s="723"/>
      <c r="PIC16" s="723"/>
      <c r="PID16" s="723"/>
      <c r="PIE16" s="723"/>
      <c r="PIF16" s="723"/>
      <c r="PIG16" s="723"/>
      <c r="PIH16" s="723"/>
      <c r="PII16" s="723"/>
      <c r="PIJ16" s="723"/>
      <c r="PIK16" s="723"/>
      <c r="PIL16" s="723"/>
      <c r="PIM16" s="723"/>
      <c r="PIN16" s="723"/>
      <c r="PIO16" s="723"/>
      <c r="PIP16" s="723"/>
      <c r="PIQ16" s="723"/>
      <c r="PIR16" s="723"/>
      <c r="PIS16" s="723"/>
      <c r="PIT16" s="723"/>
      <c r="PIU16" s="723"/>
      <c r="PIV16" s="723"/>
      <c r="PIW16" s="723"/>
      <c r="PIX16" s="723"/>
      <c r="PIY16" s="723"/>
      <c r="PIZ16" s="723"/>
      <c r="PJA16" s="723"/>
      <c r="PJB16" s="723"/>
      <c r="PJC16" s="723"/>
      <c r="PJD16" s="723"/>
      <c r="PJE16" s="723"/>
      <c r="PJF16" s="723"/>
      <c r="PJG16" s="723"/>
      <c r="PJH16" s="723"/>
      <c r="PJI16" s="723"/>
      <c r="PJJ16" s="723"/>
      <c r="PJK16" s="723"/>
      <c r="PJL16" s="723"/>
      <c r="PJM16" s="723"/>
      <c r="PJN16" s="723"/>
      <c r="PJO16" s="723"/>
      <c r="PJP16" s="723"/>
      <c r="PJQ16" s="723"/>
      <c r="PJR16" s="723"/>
      <c r="PJS16" s="723"/>
      <c r="PJT16" s="723"/>
      <c r="PJU16" s="723"/>
      <c r="PJV16" s="723"/>
      <c r="PJW16" s="723"/>
      <c r="PJX16" s="723"/>
      <c r="PJY16" s="723"/>
      <c r="PJZ16" s="723"/>
      <c r="PKA16" s="723"/>
      <c r="PKB16" s="723"/>
      <c r="PKC16" s="723"/>
      <c r="PKD16" s="723"/>
      <c r="PKE16" s="723"/>
      <c r="PKF16" s="723"/>
      <c r="PKG16" s="723"/>
      <c r="PKH16" s="723"/>
      <c r="PKI16" s="723"/>
      <c r="PKJ16" s="723"/>
      <c r="PKK16" s="723"/>
      <c r="PKL16" s="723"/>
      <c r="PKM16" s="723"/>
      <c r="PKN16" s="723"/>
      <c r="PKO16" s="723"/>
      <c r="PKP16" s="723"/>
      <c r="PKQ16" s="723"/>
      <c r="PKR16" s="723"/>
      <c r="PKS16" s="723"/>
      <c r="PKT16" s="723"/>
      <c r="PKU16" s="723"/>
      <c r="PKV16" s="723"/>
      <c r="PKW16" s="723"/>
      <c r="PKX16" s="723"/>
      <c r="PKY16" s="723"/>
      <c r="PKZ16" s="723"/>
      <c r="PLA16" s="723"/>
      <c r="PLB16" s="723"/>
      <c r="PLC16" s="723"/>
      <c r="PLD16" s="723"/>
      <c r="PLE16" s="723"/>
      <c r="PLF16" s="723"/>
      <c r="PLG16" s="723"/>
      <c r="PLH16" s="723"/>
      <c r="PLI16" s="723"/>
      <c r="PLJ16" s="723"/>
      <c r="PLK16" s="723"/>
      <c r="PLL16" s="723"/>
      <c r="PLM16" s="723"/>
      <c r="PLN16" s="723"/>
      <c r="PLO16" s="723"/>
      <c r="PLP16" s="723"/>
      <c r="PLQ16" s="723"/>
      <c r="PLR16" s="723"/>
      <c r="PLS16" s="723"/>
      <c r="PLT16" s="723"/>
      <c r="PLU16" s="723"/>
      <c r="PLV16" s="723"/>
      <c r="PLW16" s="723"/>
      <c r="PLX16" s="723"/>
      <c r="PLY16" s="723"/>
      <c r="PLZ16" s="723"/>
      <c r="PMA16" s="723"/>
      <c r="PMB16" s="723"/>
      <c r="PMC16" s="723"/>
      <c r="PMD16" s="723"/>
      <c r="PME16" s="723"/>
      <c r="PMF16" s="723"/>
      <c r="PMG16" s="723"/>
      <c r="PMH16" s="723"/>
      <c r="PMI16" s="723"/>
      <c r="PMJ16" s="723"/>
      <c r="PMK16" s="723"/>
      <c r="PML16" s="723"/>
      <c r="PMM16" s="723"/>
      <c r="PMN16" s="723"/>
      <c r="PMO16" s="723"/>
      <c r="PMP16" s="723"/>
      <c r="PMQ16" s="723"/>
      <c r="PMR16" s="723"/>
      <c r="PMS16" s="723"/>
      <c r="PMT16" s="723"/>
      <c r="PMU16" s="723"/>
      <c r="PMV16" s="723"/>
      <c r="PMW16" s="723"/>
      <c r="PMX16" s="723"/>
      <c r="PMY16" s="723"/>
      <c r="PMZ16" s="723"/>
      <c r="PNA16" s="723"/>
      <c r="PNB16" s="723"/>
      <c r="PNC16" s="723"/>
      <c r="PND16" s="723"/>
      <c r="PNE16" s="723"/>
      <c r="PNF16" s="723"/>
      <c r="PNG16" s="723"/>
      <c r="PNH16" s="723"/>
      <c r="PNI16" s="723"/>
      <c r="PNJ16" s="723"/>
      <c r="PNK16" s="723"/>
      <c r="PNL16" s="723"/>
      <c r="PNM16" s="723"/>
      <c r="PNN16" s="723"/>
      <c r="PNO16" s="723"/>
      <c r="PNP16" s="723"/>
      <c r="PNQ16" s="723"/>
      <c r="PNR16" s="723"/>
      <c r="PNS16" s="723"/>
      <c r="PNT16" s="723"/>
      <c r="PNU16" s="723"/>
      <c r="PNV16" s="723"/>
      <c r="PNW16" s="723"/>
      <c r="PNX16" s="723"/>
      <c r="PNY16" s="723"/>
      <c r="PNZ16" s="723"/>
      <c r="POA16" s="723"/>
      <c r="POB16" s="723"/>
      <c r="POC16" s="723"/>
      <c r="POD16" s="723"/>
      <c r="POE16" s="723"/>
      <c r="POF16" s="723"/>
      <c r="POG16" s="723"/>
      <c r="POH16" s="723"/>
      <c r="POI16" s="723"/>
      <c r="POJ16" s="723"/>
      <c r="POK16" s="723"/>
      <c r="POL16" s="723"/>
      <c r="POM16" s="723"/>
      <c r="PON16" s="723"/>
      <c r="POO16" s="723"/>
      <c r="POP16" s="723"/>
      <c r="POQ16" s="723"/>
      <c r="POR16" s="723"/>
      <c r="POS16" s="723"/>
      <c r="POT16" s="723"/>
      <c r="POU16" s="723"/>
      <c r="POV16" s="723"/>
      <c r="POW16" s="723"/>
      <c r="POX16" s="723"/>
      <c r="POY16" s="723"/>
      <c r="POZ16" s="723"/>
      <c r="PPA16" s="723"/>
      <c r="PPB16" s="723"/>
      <c r="PPC16" s="723"/>
      <c r="PPD16" s="723"/>
      <c r="PPE16" s="723"/>
      <c r="PPF16" s="723"/>
      <c r="PPG16" s="723"/>
      <c r="PPH16" s="723"/>
      <c r="PPI16" s="723"/>
      <c r="PPJ16" s="723"/>
      <c r="PPK16" s="723"/>
      <c r="PPL16" s="723"/>
      <c r="PPM16" s="723"/>
      <c r="PPN16" s="723"/>
      <c r="PPO16" s="723"/>
      <c r="PPP16" s="723"/>
      <c r="PPQ16" s="723"/>
      <c r="PPR16" s="723"/>
      <c r="PPS16" s="723"/>
      <c r="PPT16" s="723"/>
      <c r="PPU16" s="723"/>
      <c r="PPV16" s="723"/>
      <c r="PPW16" s="723"/>
      <c r="PPX16" s="723"/>
      <c r="PPY16" s="723"/>
      <c r="PPZ16" s="723"/>
      <c r="PQA16" s="723"/>
      <c r="PQB16" s="723"/>
      <c r="PQC16" s="723"/>
      <c r="PQD16" s="723"/>
      <c r="PQE16" s="723"/>
      <c r="PQF16" s="723"/>
      <c r="PQG16" s="723"/>
      <c r="PQH16" s="723"/>
      <c r="PQI16" s="723"/>
      <c r="PQJ16" s="723"/>
      <c r="PQK16" s="723"/>
      <c r="PQL16" s="723"/>
      <c r="PQM16" s="723"/>
      <c r="PQN16" s="723"/>
      <c r="PQO16" s="723"/>
      <c r="PQP16" s="723"/>
      <c r="PQQ16" s="723"/>
      <c r="PQR16" s="723"/>
      <c r="PQS16" s="723"/>
      <c r="PQT16" s="723"/>
      <c r="PQU16" s="723"/>
      <c r="PQV16" s="723"/>
      <c r="PQW16" s="723"/>
      <c r="PQX16" s="723"/>
      <c r="PQY16" s="723"/>
      <c r="PQZ16" s="723"/>
      <c r="PRA16" s="723"/>
      <c r="PRB16" s="723"/>
      <c r="PRC16" s="723"/>
      <c r="PRD16" s="723"/>
      <c r="PRE16" s="723"/>
      <c r="PRF16" s="723"/>
      <c r="PRG16" s="723"/>
      <c r="PRH16" s="723"/>
      <c r="PRI16" s="723"/>
      <c r="PRJ16" s="723"/>
      <c r="PRK16" s="723"/>
      <c r="PRL16" s="723"/>
      <c r="PRM16" s="723"/>
      <c r="PRN16" s="723"/>
      <c r="PRO16" s="723"/>
      <c r="PRP16" s="723"/>
      <c r="PRQ16" s="723"/>
      <c r="PRR16" s="723"/>
      <c r="PRS16" s="723"/>
      <c r="PRT16" s="723"/>
      <c r="PRU16" s="723"/>
      <c r="PRV16" s="723"/>
      <c r="PRW16" s="723"/>
      <c r="PRX16" s="723"/>
      <c r="PRY16" s="723"/>
      <c r="PRZ16" s="723"/>
      <c r="PSA16" s="723"/>
      <c r="PSB16" s="723"/>
      <c r="PSC16" s="723"/>
      <c r="PSD16" s="723"/>
      <c r="PSE16" s="723"/>
      <c r="PSF16" s="723"/>
      <c r="PSG16" s="723"/>
      <c r="PSH16" s="723"/>
      <c r="PSI16" s="723"/>
      <c r="PSJ16" s="723"/>
      <c r="PSK16" s="723"/>
      <c r="PSL16" s="723"/>
      <c r="PSM16" s="723"/>
      <c r="PSN16" s="723"/>
      <c r="PSO16" s="723"/>
      <c r="PSP16" s="723"/>
      <c r="PSQ16" s="723"/>
      <c r="PSR16" s="723"/>
      <c r="PSS16" s="723"/>
      <c r="PST16" s="723"/>
      <c r="PSU16" s="723"/>
      <c r="PSV16" s="723"/>
      <c r="PSW16" s="723"/>
      <c r="PSX16" s="723"/>
      <c r="PSY16" s="723"/>
      <c r="PSZ16" s="723"/>
      <c r="PTA16" s="723"/>
      <c r="PTB16" s="723"/>
      <c r="PTC16" s="723"/>
      <c r="PTD16" s="723"/>
      <c r="PTE16" s="723"/>
      <c r="PTF16" s="723"/>
      <c r="PTG16" s="723"/>
      <c r="PTH16" s="723"/>
      <c r="PTI16" s="723"/>
      <c r="PTJ16" s="723"/>
      <c r="PTK16" s="723"/>
      <c r="PTL16" s="723"/>
      <c r="PTM16" s="723"/>
      <c r="PTN16" s="723"/>
      <c r="PTO16" s="723"/>
      <c r="PTP16" s="723"/>
      <c r="PTQ16" s="723"/>
      <c r="PTR16" s="723"/>
      <c r="PTS16" s="723"/>
      <c r="PTT16" s="723"/>
      <c r="PTU16" s="723"/>
      <c r="PTV16" s="723"/>
      <c r="PTW16" s="723"/>
      <c r="PTX16" s="723"/>
      <c r="PTY16" s="723"/>
      <c r="PTZ16" s="723"/>
      <c r="PUA16" s="723"/>
      <c r="PUB16" s="723"/>
      <c r="PUC16" s="723"/>
      <c r="PUD16" s="723"/>
      <c r="PUE16" s="723"/>
      <c r="PUF16" s="723"/>
      <c r="PUG16" s="723"/>
      <c r="PUH16" s="723"/>
      <c r="PUI16" s="723"/>
      <c r="PUJ16" s="723"/>
      <c r="PUK16" s="723"/>
      <c r="PUL16" s="723"/>
      <c r="PUM16" s="723"/>
      <c r="PUN16" s="723"/>
      <c r="PUO16" s="723"/>
      <c r="PUP16" s="723"/>
      <c r="PUQ16" s="723"/>
      <c r="PUR16" s="723"/>
      <c r="PUS16" s="723"/>
      <c r="PUT16" s="723"/>
      <c r="PUU16" s="723"/>
      <c r="PUV16" s="723"/>
      <c r="PUW16" s="723"/>
      <c r="PUX16" s="723"/>
      <c r="PUY16" s="723"/>
      <c r="PUZ16" s="723"/>
      <c r="PVA16" s="723"/>
      <c r="PVB16" s="723"/>
      <c r="PVC16" s="723"/>
      <c r="PVD16" s="723"/>
      <c r="PVE16" s="723"/>
      <c r="PVF16" s="723"/>
      <c r="PVG16" s="723"/>
      <c r="PVH16" s="723"/>
      <c r="PVI16" s="723"/>
      <c r="PVJ16" s="723"/>
      <c r="PVK16" s="723"/>
      <c r="PVL16" s="723"/>
      <c r="PVM16" s="723"/>
      <c r="PVN16" s="723"/>
      <c r="PVO16" s="723"/>
      <c r="PVP16" s="723"/>
      <c r="PVQ16" s="723"/>
      <c r="PVR16" s="723"/>
      <c r="PVS16" s="723"/>
      <c r="PVT16" s="723"/>
      <c r="PVU16" s="723"/>
      <c r="PVV16" s="723"/>
      <c r="PVW16" s="723"/>
      <c r="PVX16" s="723"/>
      <c r="PVY16" s="723"/>
      <c r="PVZ16" s="723"/>
      <c r="PWA16" s="723"/>
      <c r="PWB16" s="723"/>
      <c r="PWC16" s="723"/>
      <c r="PWD16" s="723"/>
      <c r="PWE16" s="723"/>
      <c r="PWF16" s="723"/>
      <c r="PWG16" s="723"/>
      <c r="PWH16" s="723"/>
      <c r="PWI16" s="723"/>
      <c r="PWJ16" s="723"/>
      <c r="PWK16" s="723"/>
      <c r="PWL16" s="723"/>
      <c r="PWM16" s="723"/>
      <c r="PWN16" s="723"/>
      <c r="PWO16" s="723"/>
      <c r="PWP16" s="723"/>
      <c r="PWQ16" s="723"/>
      <c r="PWR16" s="723"/>
      <c r="PWS16" s="723"/>
      <c r="PWT16" s="723"/>
      <c r="PWU16" s="723"/>
      <c r="PWV16" s="723"/>
      <c r="PWW16" s="723"/>
      <c r="PWX16" s="723"/>
      <c r="PWY16" s="723"/>
      <c r="PWZ16" s="723"/>
      <c r="PXA16" s="723"/>
      <c r="PXB16" s="723"/>
      <c r="PXC16" s="723"/>
      <c r="PXD16" s="723"/>
      <c r="PXE16" s="723"/>
      <c r="PXF16" s="723"/>
      <c r="PXG16" s="723"/>
      <c r="PXH16" s="723"/>
      <c r="PXI16" s="723"/>
      <c r="PXJ16" s="723"/>
      <c r="PXK16" s="723"/>
      <c r="PXL16" s="723"/>
      <c r="PXM16" s="723"/>
      <c r="PXN16" s="723"/>
      <c r="PXO16" s="723"/>
      <c r="PXP16" s="723"/>
      <c r="PXQ16" s="723"/>
      <c r="PXR16" s="723"/>
      <c r="PXS16" s="723"/>
      <c r="PXT16" s="723"/>
      <c r="PXU16" s="723"/>
      <c r="PXV16" s="723"/>
      <c r="PXW16" s="723"/>
      <c r="PXX16" s="723"/>
      <c r="PXY16" s="723"/>
      <c r="PXZ16" s="723"/>
      <c r="PYA16" s="723"/>
      <c r="PYB16" s="723"/>
      <c r="PYC16" s="723"/>
      <c r="PYD16" s="723"/>
      <c r="PYE16" s="723"/>
      <c r="PYF16" s="723"/>
      <c r="PYG16" s="723"/>
      <c r="PYH16" s="723"/>
      <c r="PYI16" s="723"/>
      <c r="PYJ16" s="723"/>
      <c r="PYK16" s="723"/>
      <c r="PYL16" s="723"/>
      <c r="PYM16" s="723"/>
      <c r="PYN16" s="723"/>
      <c r="PYO16" s="723"/>
      <c r="PYP16" s="723"/>
      <c r="PYQ16" s="723"/>
      <c r="PYR16" s="723"/>
      <c r="PYS16" s="723"/>
      <c r="PYT16" s="723"/>
      <c r="PYU16" s="723"/>
      <c r="PYV16" s="723"/>
      <c r="PYW16" s="723"/>
      <c r="PYX16" s="723"/>
      <c r="PYY16" s="723"/>
      <c r="PYZ16" s="723"/>
      <c r="PZA16" s="723"/>
      <c r="PZB16" s="723"/>
      <c r="PZC16" s="723"/>
      <c r="PZD16" s="723"/>
      <c r="PZE16" s="723"/>
      <c r="PZF16" s="723"/>
      <c r="PZG16" s="723"/>
      <c r="PZH16" s="723"/>
      <c r="PZI16" s="723"/>
      <c r="PZJ16" s="723"/>
      <c r="PZK16" s="723"/>
      <c r="PZL16" s="723"/>
      <c r="PZM16" s="723"/>
      <c r="PZN16" s="723"/>
      <c r="PZO16" s="723"/>
      <c r="PZP16" s="723"/>
      <c r="PZQ16" s="723"/>
      <c r="PZR16" s="723"/>
      <c r="PZS16" s="723"/>
      <c r="PZT16" s="723"/>
      <c r="PZU16" s="723"/>
      <c r="PZV16" s="723"/>
      <c r="PZW16" s="723"/>
      <c r="PZX16" s="723"/>
      <c r="PZY16" s="723"/>
      <c r="PZZ16" s="723"/>
      <c r="QAA16" s="723"/>
      <c r="QAB16" s="723"/>
      <c r="QAC16" s="723"/>
      <c r="QAD16" s="723"/>
      <c r="QAE16" s="723"/>
      <c r="QAF16" s="723"/>
      <c r="QAG16" s="723"/>
      <c r="QAH16" s="723"/>
      <c r="QAI16" s="723"/>
      <c r="QAJ16" s="723"/>
      <c r="QAK16" s="723"/>
      <c r="QAL16" s="723"/>
      <c r="QAM16" s="723"/>
      <c r="QAN16" s="723"/>
      <c r="QAO16" s="723"/>
      <c r="QAP16" s="723"/>
      <c r="QAQ16" s="723"/>
      <c r="QAR16" s="723"/>
      <c r="QAS16" s="723"/>
      <c r="QAT16" s="723"/>
      <c r="QAU16" s="723"/>
      <c r="QAV16" s="723"/>
      <c r="QAW16" s="723"/>
      <c r="QAX16" s="723"/>
      <c r="QAY16" s="723"/>
      <c r="QAZ16" s="723"/>
      <c r="QBA16" s="723"/>
      <c r="QBB16" s="723"/>
      <c r="QBC16" s="723"/>
      <c r="QBD16" s="723"/>
      <c r="QBE16" s="723"/>
      <c r="QBF16" s="723"/>
      <c r="QBG16" s="723"/>
      <c r="QBH16" s="723"/>
      <c r="QBI16" s="723"/>
      <c r="QBJ16" s="723"/>
      <c r="QBK16" s="723"/>
      <c r="QBL16" s="723"/>
      <c r="QBM16" s="723"/>
      <c r="QBN16" s="723"/>
      <c r="QBO16" s="723"/>
      <c r="QBP16" s="723"/>
      <c r="QBQ16" s="723"/>
      <c r="QBR16" s="723"/>
      <c r="QBS16" s="723"/>
      <c r="QBT16" s="723"/>
      <c r="QBU16" s="723"/>
      <c r="QBV16" s="723"/>
      <c r="QBW16" s="723"/>
      <c r="QBX16" s="723"/>
      <c r="QBY16" s="723"/>
      <c r="QBZ16" s="723"/>
      <c r="QCA16" s="723"/>
      <c r="QCB16" s="723"/>
      <c r="QCC16" s="723"/>
      <c r="QCD16" s="723"/>
      <c r="QCE16" s="723"/>
      <c r="QCF16" s="723"/>
      <c r="QCG16" s="723"/>
      <c r="QCH16" s="723"/>
      <c r="QCI16" s="723"/>
      <c r="QCJ16" s="723"/>
      <c r="QCK16" s="723"/>
      <c r="QCL16" s="723"/>
      <c r="QCM16" s="723"/>
      <c r="QCN16" s="723"/>
      <c r="QCO16" s="723"/>
      <c r="QCP16" s="723"/>
      <c r="QCQ16" s="723"/>
      <c r="QCR16" s="723"/>
      <c r="QCS16" s="723"/>
      <c r="QCT16" s="723"/>
      <c r="QCU16" s="723"/>
      <c r="QCV16" s="723"/>
      <c r="QCW16" s="723"/>
      <c r="QCX16" s="723"/>
      <c r="QCY16" s="723"/>
      <c r="QCZ16" s="723"/>
      <c r="QDA16" s="723"/>
      <c r="QDB16" s="723"/>
      <c r="QDC16" s="723"/>
      <c r="QDD16" s="723"/>
      <c r="QDE16" s="723"/>
      <c r="QDF16" s="723"/>
      <c r="QDG16" s="723"/>
      <c r="QDH16" s="723"/>
      <c r="QDI16" s="723"/>
      <c r="QDJ16" s="723"/>
      <c r="QDK16" s="723"/>
      <c r="QDL16" s="723"/>
      <c r="QDM16" s="723"/>
      <c r="QDN16" s="723"/>
      <c r="QDO16" s="723"/>
      <c r="QDP16" s="723"/>
      <c r="QDQ16" s="723"/>
      <c r="QDR16" s="723"/>
      <c r="QDS16" s="723"/>
      <c r="QDT16" s="723"/>
      <c r="QDU16" s="723"/>
      <c r="QDV16" s="723"/>
      <c r="QDW16" s="723"/>
      <c r="QDX16" s="723"/>
      <c r="QDY16" s="723"/>
      <c r="QDZ16" s="723"/>
      <c r="QEA16" s="723"/>
      <c r="QEB16" s="723"/>
      <c r="QEC16" s="723"/>
      <c r="QED16" s="723"/>
      <c r="QEE16" s="723"/>
      <c r="QEF16" s="723"/>
      <c r="QEG16" s="723"/>
      <c r="QEH16" s="723"/>
      <c r="QEI16" s="723"/>
      <c r="QEJ16" s="723"/>
      <c r="QEK16" s="723"/>
      <c r="QEL16" s="723"/>
      <c r="QEM16" s="723"/>
      <c r="QEN16" s="723"/>
      <c r="QEO16" s="723"/>
      <c r="QEP16" s="723"/>
      <c r="QEQ16" s="723"/>
      <c r="QER16" s="723"/>
      <c r="QES16" s="723"/>
      <c r="QET16" s="723"/>
      <c r="QEU16" s="723"/>
      <c r="QEV16" s="723"/>
      <c r="QEW16" s="723"/>
      <c r="QEX16" s="723"/>
      <c r="QEY16" s="723"/>
      <c r="QEZ16" s="723"/>
      <c r="QFA16" s="723"/>
      <c r="QFB16" s="723"/>
      <c r="QFC16" s="723"/>
      <c r="QFD16" s="723"/>
      <c r="QFE16" s="723"/>
      <c r="QFF16" s="723"/>
      <c r="QFG16" s="723"/>
      <c r="QFH16" s="723"/>
      <c r="QFI16" s="723"/>
      <c r="QFJ16" s="723"/>
      <c r="QFK16" s="723"/>
      <c r="QFL16" s="723"/>
      <c r="QFM16" s="723"/>
      <c r="QFN16" s="723"/>
      <c r="QFO16" s="723"/>
      <c r="QFP16" s="723"/>
      <c r="QFQ16" s="723"/>
      <c r="QFR16" s="723"/>
      <c r="QFS16" s="723"/>
      <c r="QFT16" s="723"/>
      <c r="QFU16" s="723"/>
      <c r="QFV16" s="723"/>
      <c r="QFW16" s="723"/>
      <c r="QFX16" s="723"/>
      <c r="QFY16" s="723"/>
      <c r="QFZ16" s="723"/>
      <c r="QGA16" s="723"/>
      <c r="QGB16" s="723"/>
      <c r="QGC16" s="723"/>
      <c r="QGD16" s="723"/>
      <c r="QGE16" s="723"/>
      <c r="QGF16" s="723"/>
      <c r="QGG16" s="723"/>
      <c r="QGH16" s="723"/>
      <c r="QGI16" s="723"/>
      <c r="QGJ16" s="723"/>
      <c r="QGK16" s="723"/>
      <c r="QGL16" s="723"/>
      <c r="QGM16" s="723"/>
      <c r="QGN16" s="723"/>
      <c r="QGO16" s="723"/>
      <c r="QGP16" s="723"/>
      <c r="QGQ16" s="723"/>
      <c r="QGR16" s="723"/>
      <c r="QGS16" s="723"/>
      <c r="QGT16" s="723"/>
      <c r="QGU16" s="723"/>
      <c r="QGV16" s="723"/>
      <c r="QGW16" s="723"/>
      <c r="QGX16" s="723"/>
      <c r="QGY16" s="723"/>
      <c r="QGZ16" s="723"/>
      <c r="QHA16" s="723"/>
      <c r="QHB16" s="723"/>
      <c r="QHC16" s="723"/>
      <c r="QHD16" s="723"/>
      <c r="QHE16" s="723"/>
      <c r="QHF16" s="723"/>
      <c r="QHG16" s="723"/>
      <c r="QHH16" s="723"/>
      <c r="QHI16" s="723"/>
      <c r="QHJ16" s="723"/>
      <c r="QHK16" s="723"/>
      <c r="QHL16" s="723"/>
      <c r="QHM16" s="723"/>
      <c r="QHN16" s="723"/>
      <c r="QHO16" s="723"/>
      <c r="QHP16" s="723"/>
      <c r="QHQ16" s="723"/>
      <c r="QHR16" s="723"/>
      <c r="QHS16" s="723"/>
      <c r="QHT16" s="723"/>
      <c r="QHU16" s="723"/>
      <c r="QHV16" s="723"/>
      <c r="QHW16" s="723"/>
      <c r="QHX16" s="723"/>
      <c r="QHY16" s="723"/>
      <c r="QHZ16" s="723"/>
      <c r="QIA16" s="723"/>
      <c r="QIB16" s="723"/>
      <c r="QIC16" s="723"/>
      <c r="QID16" s="723"/>
      <c r="QIE16" s="723"/>
      <c r="QIF16" s="723"/>
      <c r="QIG16" s="723"/>
      <c r="QIH16" s="723"/>
      <c r="QII16" s="723"/>
      <c r="QIJ16" s="723"/>
      <c r="QIK16" s="723"/>
      <c r="QIL16" s="723"/>
      <c r="QIM16" s="723"/>
      <c r="QIN16" s="723"/>
      <c r="QIO16" s="723"/>
      <c r="QIP16" s="723"/>
      <c r="QIQ16" s="723"/>
      <c r="QIR16" s="723"/>
      <c r="QIS16" s="723"/>
      <c r="QIT16" s="723"/>
      <c r="QIU16" s="723"/>
      <c r="QIV16" s="723"/>
      <c r="QIW16" s="723"/>
      <c r="QIX16" s="723"/>
      <c r="QIY16" s="723"/>
      <c r="QIZ16" s="723"/>
      <c r="QJA16" s="723"/>
      <c r="QJB16" s="723"/>
      <c r="QJC16" s="723"/>
      <c r="QJD16" s="723"/>
      <c r="QJE16" s="723"/>
      <c r="QJF16" s="723"/>
      <c r="QJG16" s="723"/>
      <c r="QJH16" s="723"/>
      <c r="QJI16" s="723"/>
      <c r="QJJ16" s="723"/>
      <c r="QJK16" s="723"/>
      <c r="QJL16" s="723"/>
      <c r="QJM16" s="723"/>
      <c r="QJN16" s="723"/>
      <c r="QJO16" s="723"/>
      <c r="QJP16" s="723"/>
      <c r="QJQ16" s="723"/>
      <c r="QJR16" s="723"/>
      <c r="QJS16" s="723"/>
      <c r="QJT16" s="723"/>
      <c r="QJU16" s="723"/>
      <c r="QJV16" s="723"/>
      <c r="QJW16" s="723"/>
      <c r="QJX16" s="723"/>
      <c r="QJY16" s="723"/>
      <c r="QJZ16" s="723"/>
      <c r="QKA16" s="723"/>
      <c r="QKB16" s="723"/>
      <c r="QKC16" s="723"/>
      <c r="QKD16" s="723"/>
      <c r="QKE16" s="723"/>
      <c r="QKF16" s="723"/>
      <c r="QKG16" s="723"/>
      <c r="QKH16" s="723"/>
      <c r="QKI16" s="723"/>
      <c r="QKJ16" s="723"/>
      <c r="QKK16" s="723"/>
      <c r="QKL16" s="723"/>
      <c r="QKM16" s="723"/>
      <c r="QKN16" s="723"/>
      <c r="QKO16" s="723"/>
      <c r="QKP16" s="723"/>
      <c r="QKQ16" s="723"/>
      <c r="QKR16" s="723"/>
      <c r="QKS16" s="723"/>
      <c r="QKT16" s="723"/>
      <c r="QKU16" s="723"/>
      <c r="QKV16" s="723"/>
      <c r="QKW16" s="723"/>
      <c r="QKX16" s="723"/>
      <c r="QKY16" s="723"/>
      <c r="QKZ16" s="723"/>
      <c r="QLA16" s="723"/>
      <c r="QLB16" s="723"/>
      <c r="QLC16" s="723"/>
      <c r="QLD16" s="723"/>
      <c r="QLE16" s="723"/>
      <c r="QLF16" s="723"/>
      <c r="QLG16" s="723"/>
      <c r="QLH16" s="723"/>
      <c r="QLI16" s="723"/>
      <c r="QLJ16" s="723"/>
      <c r="QLK16" s="723"/>
      <c r="QLL16" s="723"/>
      <c r="QLM16" s="723"/>
      <c r="QLN16" s="723"/>
      <c r="QLO16" s="723"/>
      <c r="QLP16" s="723"/>
      <c r="QLQ16" s="723"/>
      <c r="QLR16" s="723"/>
      <c r="QLS16" s="723"/>
      <c r="QLT16" s="723"/>
      <c r="QLU16" s="723"/>
      <c r="QLV16" s="723"/>
      <c r="QLW16" s="723"/>
      <c r="QLX16" s="723"/>
      <c r="QLY16" s="723"/>
      <c r="QLZ16" s="723"/>
      <c r="QMA16" s="723"/>
      <c r="QMB16" s="723"/>
      <c r="QMC16" s="723"/>
      <c r="QMD16" s="723"/>
      <c r="QME16" s="723"/>
      <c r="QMF16" s="723"/>
      <c r="QMG16" s="723"/>
      <c r="QMH16" s="723"/>
      <c r="QMI16" s="723"/>
      <c r="QMJ16" s="723"/>
      <c r="QMK16" s="723"/>
      <c r="QML16" s="723"/>
      <c r="QMM16" s="723"/>
      <c r="QMN16" s="723"/>
      <c r="QMO16" s="723"/>
      <c r="QMP16" s="723"/>
      <c r="QMQ16" s="723"/>
      <c r="QMR16" s="723"/>
      <c r="QMS16" s="723"/>
      <c r="QMT16" s="723"/>
      <c r="QMU16" s="723"/>
      <c r="QMV16" s="723"/>
      <c r="QMW16" s="723"/>
      <c r="QMX16" s="723"/>
      <c r="QMY16" s="723"/>
      <c r="QMZ16" s="723"/>
      <c r="QNA16" s="723"/>
      <c r="QNB16" s="723"/>
      <c r="QNC16" s="723"/>
      <c r="QND16" s="723"/>
      <c r="QNE16" s="723"/>
      <c r="QNF16" s="723"/>
      <c r="QNG16" s="723"/>
      <c r="QNH16" s="723"/>
      <c r="QNI16" s="723"/>
      <c r="QNJ16" s="723"/>
      <c r="QNK16" s="723"/>
      <c r="QNL16" s="723"/>
      <c r="QNM16" s="723"/>
      <c r="QNN16" s="723"/>
      <c r="QNO16" s="723"/>
      <c r="QNP16" s="723"/>
      <c r="QNQ16" s="723"/>
      <c r="QNR16" s="723"/>
      <c r="QNS16" s="723"/>
      <c r="QNT16" s="723"/>
      <c r="QNU16" s="723"/>
      <c r="QNV16" s="723"/>
      <c r="QNW16" s="723"/>
      <c r="QNX16" s="723"/>
      <c r="QNY16" s="723"/>
      <c r="QNZ16" s="723"/>
      <c r="QOA16" s="723"/>
      <c r="QOB16" s="723"/>
      <c r="QOC16" s="723"/>
      <c r="QOD16" s="723"/>
      <c r="QOE16" s="723"/>
      <c r="QOF16" s="723"/>
      <c r="QOG16" s="723"/>
      <c r="QOH16" s="723"/>
      <c r="QOI16" s="723"/>
      <c r="QOJ16" s="723"/>
      <c r="QOK16" s="723"/>
      <c r="QOL16" s="723"/>
      <c r="QOM16" s="723"/>
      <c r="QON16" s="723"/>
      <c r="QOO16" s="723"/>
      <c r="QOP16" s="723"/>
      <c r="QOQ16" s="723"/>
      <c r="QOR16" s="723"/>
      <c r="QOS16" s="723"/>
      <c r="QOT16" s="723"/>
      <c r="QOU16" s="723"/>
      <c r="QOV16" s="723"/>
      <c r="QOW16" s="723"/>
      <c r="QOX16" s="723"/>
      <c r="QOY16" s="723"/>
      <c r="QOZ16" s="723"/>
      <c r="QPA16" s="723"/>
      <c r="QPB16" s="723"/>
      <c r="QPC16" s="723"/>
      <c r="QPD16" s="723"/>
      <c r="QPE16" s="723"/>
      <c r="QPF16" s="723"/>
      <c r="QPG16" s="723"/>
      <c r="QPH16" s="723"/>
      <c r="QPI16" s="723"/>
      <c r="QPJ16" s="723"/>
      <c r="QPK16" s="723"/>
      <c r="QPL16" s="723"/>
      <c r="QPM16" s="723"/>
      <c r="QPN16" s="723"/>
      <c r="QPO16" s="723"/>
      <c r="QPP16" s="723"/>
      <c r="QPQ16" s="723"/>
      <c r="QPR16" s="723"/>
      <c r="QPS16" s="723"/>
      <c r="QPT16" s="723"/>
      <c r="QPU16" s="723"/>
      <c r="QPV16" s="723"/>
      <c r="QPW16" s="723"/>
      <c r="QPX16" s="723"/>
      <c r="QPY16" s="723"/>
      <c r="QPZ16" s="723"/>
      <c r="QQA16" s="723"/>
      <c r="QQB16" s="723"/>
      <c r="QQC16" s="723"/>
      <c r="QQD16" s="723"/>
      <c r="QQE16" s="723"/>
      <c r="QQF16" s="723"/>
      <c r="QQG16" s="723"/>
      <c r="QQH16" s="723"/>
      <c r="QQI16" s="723"/>
      <c r="QQJ16" s="723"/>
      <c r="QQK16" s="723"/>
      <c r="QQL16" s="723"/>
      <c r="QQM16" s="723"/>
      <c r="QQN16" s="723"/>
      <c r="QQO16" s="723"/>
      <c r="QQP16" s="723"/>
      <c r="QQQ16" s="723"/>
      <c r="QQR16" s="723"/>
      <c r="QQS16" s="723"/>
      <c r="QQT16" s="723"/>
      <c r="QQU16" s="723"/>
      <c r="QQV16" s="723"/>
      <c r="QQW16" s="723"/>
      <c r="QQX16" s="723"/>
      <c r="QQY16" s="723"/>
      <c r="QQZ16" s="723"/>
      <c r="QRA16" s="723"/>
      <c r="QRB16" s="723"/>
      <c r="QRC16" s="723"/>
      <c r="QRD16" s="723"/>
      <c r="QRE16" s="723"/>
      <c r="QRF16" s="723"/>
      <c r="QRG16" s="723"/>
      <c r="QRH16" s="723"/>
      <c r="QRI16" s="723"/>
      <c r="QRJ16" s="723"/>
      <c r="QRK16" s="723"/>
      <c r="QRL16" s="723"/>
      <c r="QRM16" s="723"/>
      <c r="QRN16" s="723"/>
      <c r="QRO16" s="723"/>
      <c r="QRP16" s="723"/>
      <c r="QRQ16" s="723"/>
      <c r="QRR16" s="723"/>
      <c r="QRS16" s="723"/>
      <c r="QRT16" s="723"/>
      <c r="QRU16" s="723"/>
      <c r="QRV16" s="723"/>
      <c r="QRW16" s="723"/>
      <c r="QRX16" s="723"/>
      <c r="QRY16" s="723"/>
      <c r="QRZ16" s="723"/>
      <c r="QSA16" s="723"/>
      <c r="QSB16" s="723"/>
      <c r="QSC16" s="723"/>
      <c r="QSD16" s="723"/>
      <c r="QSE16" s="723"/>
      <c r="QSF16" s="723"/>
      <c r="QSG16" s="723"/>
      <c r="QSH16" s="723"/>
      <c r="QSI16" s="723"/>
      <c r="QSJ16" s="723"/>
      <c r="QSK16" s="723"/>
      <c r="QSL16" s="723"/>
      <c r="QSM16" s="723"/>
      <c r="QSN16" s="723"/>
      <c r="QSO16" s="723"/>
      <c r="QSP16" s="723"/>
      <c r="QSQ16" s="723"/>
      <c r="QSR16" s="723"/>
      <c r="QSS16" s="723"/>
      <c r="QST16" s="723"/>
      <c r="QSU16" s="723"/>
      <c r="QSV16" s="723"/>
      <c r="QSW16" s="723"/>
      <c r="QSX16" s="723"/>
      <c r="QSY16" s="723"/>
      <c r="QSZ16" s="723"/>
      <c r="QTA16" s="723"/>
      <c r="QTB16" s="723"/>
      <c r="QTC16" s="723"/>
      <c r="QTD16" s="723"/>
      <c r="QTE16" s="723"/>
      <c r="QTF16" s="723"/>
      <c r="QTG16" s="723"/>
      <c r="QTH16" s="723"/>
      <c r="QTI16" s="723"/>
      <c r="QTJ16" s="723"/>
      <c r="QTK16" s="723"/>
      <c r="QTL16" s="723"/>
      <c r="QTM16" s="723"/>
      <c r="QTN16" s="723"/>
      <c r="QTO16" s="723"/>
      <c r="QTP16" s="723"/>
      <c r="QTQ16" s="723"/>
      <c r="QTR16" s="723"/>
      <c r="QTS16" s="723"/>
      <c r="QTT16" s="723"/>
      <c r="QTU16" s="723"/>
      <c r="QTV16" s="723"/>
      <c r="QTW16" s="723"/>
      <c r="QTX16" s="723"/>
      <c r="QTY16" s="723"/>
      <c r="QTZ16" s="723"/>
      <c r="QUA16" s="723"/>
      <c r="QUB16" s="723"/>
      <c r="QUC16" s="723"/>
      <c r="QUD16" s="723"/>
      <c r="QUE16" s="723"/>
      <c r="QUF16" s="723"/>
      <c r="QUG16" s="723"/>
      <c r="QUH16" s="723"/>
      <c r="QUI16" s="723"/>
      <c r="QUJ16" s="723"/>
      <c r="QUK16" s="723"/>
      <c r="QUL16" s="723"/>
      <c r="QUM16" s="723"/>
      <c r="QUN16" s="723"/>
      <c r="QUO16" s="723"/>
      <c r="QUP16" s="723"/>
      <c r="QUQ16" s="723"/>
      <c r="QUR16" s="723"/>
      <c r="QUS16" s="723"/>
      <c r="QUT16" s="723"/>
      <c r="QUU16" s="723"/>
      <c r="QUV16" s="723"/>
      <c r="QUW16" s="723"/>
      <c r="QUX16" s="723"/>
      <c r="QUY16" s="723"/>
      <c r="QUZ16" s="723"/>
      <c r="QVA16" s="723"/>
      <c r="QVB16" s="723"/>
      <c r="QVC16" s="723"/>
      <c r="QVD16" s="723"/>
      <c r="QVE16" s="723"/>
      <c r="QVF16" s="723"/>
      <c r="QVG16" s="723"/>
      <c r="QVH16" s="723"/>
      <c r="QVI16" s="723"/>
      <c r="QVJ16" s="723"/>
      <c r="QVK16" s="723"/>
      <c r="QVL16" s="723"/>
      <c r="QVM16" s="723"/>
      <c r="QVN16" s="723"/>
      <c r="QVO16" s="723"/>
      <c r="QVP16" s="723"/>
      <c r="QVQ16" s="723"/>
      <c r="QVR16" s="723"/>
      <c r="QVS16" s="723"/>
      <c r="QVT16" s="723"/>
      <c r="QVU16" s="723"/>
      <c r="QVV16" s="723"/>
      <c r="QVW16" s="723"/>
      <c r="QVX16" s="723"/>
      <c r="QVY16" s="723"/>
      <c r="QVZ16" s="723"/>
      <c r="QWA16" s="723"/>
      <c r="QWB16" s="723"/>
      <c r="QWC16" s="723"/>
      <c r="QWD16" s="723"/>
      <c r="QWE16" s="723"/>
      <c r="QWF16" s="723"/>
      <c r="QWG16" s="723"/>
      <c r="QWH16" s="723"/>
      <c r="QWI16" s="723"/>
      <c r="QWJ16" s="723"/>
      <c r="QWK16" s="723"/>
      <c r="QWL16" s="723"/>
      <c r="QWM16" s="723"/>
      <c r="QWN16" s="723"/>
      <c r="QWO16" s="723"/>
      <c r="QWP16" s="723"/>
      <c r="QWQ16" s="723"/>
      <c r="QWR16" s="723"/>
      <c r="QWS16" s="723"/>
      <c r="QWT16" s="723"/>
      <c r="QWU16" s="723"/>
      <c r="QWV16" s="723"/>
      <c r="QWW16" s="723"/>
      <c r="QWX16" s="723"/>
      <c r="QWY16" s="723"/>
      <c r="QWZ16" s="723"/>
      <c r="QXA16" s="723"/>
      <c r="QXB16" s="723"/>
      <c r="QXC16" s="723"/>
      <c r="QXD16" s="723"/>
      <c r="QXE16" s="723"/>
      <c r="QXF16" s="723"/>
      <c r="QXG16" s="723"/>
      <c r="QXH16" s="723"/>
      <c r="QXI16" s="723"/>
      <c r="QXJ16" s="723"/>
      <c r="QXK16" s="723"/>
      <c r="QXL16" s="723"/>
      <c r="QXM16" s="723"/>
      <c r="QXN16" s="723"/>
      <c r="QXO16" s="723"/>
      <c r="QXP16" s="723"/>
      <c r="QXQ16" s="723"/>
      <c r="QXR16" s="723"/>
      <c r="QXS16" s="723"/>
      <c r="QXT16" s="723"/>
      <c r="QXU16" s="723"/>
      <c r="QXV16" s="723"/>
      <c r="QXW16" s="723"/>
      <c r="QXX16" s="723"/>
      <c r="QXY16" s="723"/>
      <c r="QXZ16" s="723"/>
      <c r="QYA16" s="723"/>
      <c r="QYB16" s="723"/>
      <c r="QYC16" s="723"/>
      <c r="QYD16" s="723"/>
      <c r="QYE16" s="723"/>
      <c r="QYF16" s="723"/>
      <c r="QYG16" s="723"/>
      <c r="QYH16" s="723"/>
      <c r="QYI16" s="723"/>
      <c r="QYJ16" s="723"/>
      <c r="QYK16" s="723"/>
      <c r="QYL16" s="723"/>
      <c r="QYM16" s="723"/>
      <c r="QYN16" s="723"/>
      <c r="QYO16" s="723"/>
      <c r="QYP16" s="723"/>
      <c r="QYQ16" s="723"/>
      <c r="QYR16" s="723"/>
      <c r="QYS16" s="723"/>
      <c r="QYT16" s="723"/>
      <c r="QYU16" s="723"/>
      <c r="QYV16" s="723"/>
      <c r="QYW16" s="723"/>
      <c r="QYX16" s="723"/>
      <c r="QYY16" s="723"/>
      <c r="QYZ16" s="723"/>
      <c r="QZA16" s="723"/>
      <c r="QZB16" s="723"/>
      <c r="QZC16" s="723"/>
      <c r="QZD16" s="723"/>
      <c r="QZE16" s="723"/>
      <c r="QZF16" s="723"/>
      <c r="QZG16" s="723"/>
      <c r="QZH16" s="723"/>
      <c r="QZI16" s="723"/>
      <c r="QZJ16" s="723"/>
      <c r="QZK16" s="723"/>
      <c r="QZL16" s="723"/>
      <c r="QZM16" s="723"/>
      <c r="QZN16" s="723"/>
      <c r="QZO16" s="723"/>
      <c r="QZP16" s="723"/>
      <c r="QZQ16" s="723"/>
      <c r="QZR16" s="723"/>
      <c r="QZS16" s="723"/>
      <c r="QZT16" s="723"/>
      <c r="QZU16" s="723"/>
      <c r="QZV16" s="723"/>
      <c r="QZW16" s="723"/>
      <c r="QZX16" s="723"/>
      <c r="QZY16" s="723"/>
      <c r="QZZ16" s="723"/>
      <c r="RAA16" s="723"/>
      <c r="RAB16" s="723"/>
      <c r="RAC16" s="723"/>
      <c r="RAD16" s="723"/>
      <c r="RAE16" s="723"/>
      <c r="RAF16" s="723"/>
      <c r="RAG16" s="723"/>
      <c r="RAH16" s="723"/>
      <c r="RAI16" s="723"/>
      <c r="RAJ16" s="723"/>
      <c r="RAK16" s="723"/>
      <c r="RAL16" s="723"/>
      <c r="RAM16" s="723"/>
      <c r="RAN16" s="723"/>
      <c r="RAO16" s="723"/>
      <c r="RAP16" s="723"/>
      <c r="RAQ16" s="723"/>
      <c r="RAR16" s="723"/>
      <c r="RAS16" s="723"/>
      <c r="RAT16" s="723"/>
      <c r="RAU16" s="723"/>
      <c r="RAV16" s="723"/>
      <c r="RAW16" s="723"/>
      <c r="RAX16" s="723"/>
      <c r="RAY16" s="723"/>
      <c r="RAZ16" s="723"/>
      <c r="RBA16" s="723"/>
      <c r="RBB16" s="723"/>
      <c r="RBC16" s="723"/>
      <c r="RBD16" s="723"/>
      <c r="RBE16" s="723"/>
      <c r="RBF16" s="723"/>
      <c r="RBG16" s="723"/>
      <c r="RBH16" s="723"/>
      <c r="RBI16" s="723"/>
      <c r="RBJ16" s="723"/>
      <c r="RBK16" s="723"/>
      <c r="RBL16" s="723"/>
      <c r="RBM16" s="723"/>
      <c r="RBN16" s="723"/>
      <c r="RBO16" s="723"/>
      <c r="RBP16" s="723"/>
      <c r="RBQ16" s="723"/>
      <c r="RBR16" s="723"/>
      <c r="RBS16" s="723"/>
      <c r="RBT16" s="723"/>
      <c r="RBU16" s="723"/>
      <c r="RBV16" s="723"/>
      <c r="RBW16" s="723"/>
      <c r="RBX16" s="723"/>
      <c r="RBY16" s="723"/>
      <c r="RBZ16" s="723"/>
      <c r="RCA16" s="723"/>
      <c r="RCB16" s="723"/>
      <c r="RCC16" s="723"/>
      <c r="RCD16" s="723"/>
      <c r="RCE16" s="723"/>
      <c r="RCF16" s="723"/>
      <c r="RCG16" s="723"/>
      <c r="RCH16" s="723"/>
      <c r="RCI16" s="723"/>
      <c r="RCJ16" s="723"/>
      <c r="RCK16" s="723"/>
      <c r="RCL16" s="723"/>
      <c r="RCM16" s="723"/>
      <c r="RCN16" s="723"/>
      <c r="RCO16" s="723"/>
      <c r="RCP16" s="723"/>
      <c r="RCQ16" s="723"/>
      <c r="RCR16" s="723"/>
      <c r="RCS16" s="723"/>
      <c r="RCT16" s="723"/>
      <c r="RCU16" s="723"/>
      <c r="RCV16" s="723"/>
      <c r="RCW16" s="723"/>
      <c r="RCX16" s="723"/>
      <c r="RCY16" s="723"/>
      <c r="RCZ16" s="723"/>
      <c r="RDA16" s="723"/>
      <c r="RDB16" s="723"/>
      <c r="RDC16" s="723"/>
      <c r="RDD16" s="723"/>
      <c r="RDE16" s="723"/>
      <c r="RDF16" s="723"/>
      <c r="RDG16" s="723"/>
      <c r="RDH16" s="723"/>
      <c r="RDI16" s="723"/>
      <c r="RDJ16" s="723"/>
      <c r="RDK16" s="723"/>
      <c r="RDL16" s="723"/>
      <c r="RDM16" s="723"/>
      <c r="RDN16" s="723"/>
      <c r="RDO16" s="723"/>
      <c r="RDP16" s="723"/>
      <c r="RDQ16" s="723"/>
      <c r="RDR16" s="723"/>
      <c r="RDS16" s="723"/>
      <c r="RDT16" s="723"/>
      <c r="RDU16" s="723"/>
      <c r="RDV16" s="723"/>
      <c r="RDW16" s="723"/>
      <c r="RDX16" s="723"/>
      <c r="RDY16" s="723"/>
      <c r="RDZ16" s="723"/>
      <c r="REA16" s="723"/>
      <c r="REB16" s="723"/>
      <c r="REC16" s="723"/>
      <c r="RED16" s="723"/>
      <c r="REE16" s="723"/>
      <c r="REF16" s="723"/>
      <c r="REG16" s="723"/>
      <c r="REH16" s="723"/>
      <c r="REI16" s="723"/>
      <c r="REJ16" s="723"/>
      <c r="REK16" s="723"/>
      <c r="REL16" s="723"/>
      <c r="REM16" s="723"/>
      <c r="REN16" s="723"/>
      <c r="REO16" s="723"/>
      <c r="REP16" s="723"/>
      <c r="REQ16" s="723"/>
      <c r="RER16" s="723"/>
      <c r="RES16" s="723"/>
      <c r="RET16" s="723"/>
      <c r="REU16" s="723"/>
      <c r="REV16" s="723"/>
      <c r="REW16" s="723"/>
      <c r="REX16" s="723"/>
      <c r="REY16" s="723"/>
      <c r="REZ16" s="723"/>
      <c r="RFA16" s="723"/>
      <c r="RFB16" s="723"/>
      <c r="RFC16" s="723"/>
      <c r="RFD16" s="723"/>
      <c r="RFE16" s="723"/>
      <c r="RFF16" s="723"/>
      <c r="RFG16" s="723"/>
      <c r="RFH16" s="723"/>
      <c r="RFI16" s="723"/>
      <c r="RFJ16" s="723"/>
      <c r="RFK16" s="723"/>
      <c r="RFL16" s="723"/>
      <c r="RFM16" s="723"/>
      <c r="RFN16" s="723"/>
      <c r="RFO16" s="723"/>
      <c r="RFP16" s="723"/>
      <c r="RFQ16" s="723"/>
      <c r="RFR16" s="723"/>
      <c r="RFS16" s="723"/>
      <c r="RFT16" s="723"/>
      <c r="RFU16" s="723"/>
      <c r="RFV16" s="723"/>
      <c r="RFW16" s="723"/>
      <c r="RFX16" s="723"/>
      <c r="RFY16" s="723"/>
      <c r="RFZ16" s="723"/>
      <c r="RGA16" s="723"/>
      <c r="RGB16" s="723"/>
      <c r="RGC16" s="723"/>
      <c r="RGD16" s="723"/>
      <c r="RGE16" s="723"/>
      <c r="RGF16" s="723"/>
      <c r="RGG16" s="723"/>
      <c r="RGH16" s="723"/>
      <c r="RGI16" s="723"/>
      <c r="RGJ16" s="723"/>
      <c r="RGK16" s="723"/>
      <c r="RGL16" s="723"/>
      <c r="RGM16" s="723"/>
      <c r="RGN16" s="723"/>
      <c r="RGO16" s="723"/>
      <c r="RGP16" s="723"/>
      <c r="RGQ16" s="723"/>
      <c r="RGR16" s="723"/>
      <c r="RGS16" s="723"/>
      <c r="RGT16" s="723"/>
      <c r="RGU16" s="723"/>
      <c r="RGV16" s="723"/>
      <c r="RGW16" s="723"/>
      <c r="RGX16" s="723"/>
      <c r="RGY16" s="723"/>
      <c r="RGZ16" s="723"/>
      <c r="RHA16" s="723"/>
      <c r="RHB16" s="723"/>
      <c r="RHC16" s="723"/>
      <c r="RHD16" s="723"/>
      <c r="RHE16" s="723"/>
      <c r="RHF16" s="723"/>
      <c r="RHG16" s="723"/>
      <c r="RHH16" s="723"/>
      <c r="RHI16" s="723"/>
      <c r="RHJ16" s="723"/>
      <c r="RHK16" s="723"/>
      <c r="RHL16" s="723"/>
      <c r="RHM16" s="723"/>
      <c r="RHN16" s="723"/>
      <c r="RHO16" s="723"/>
      <c r="RHP16" s="723"/>
      <c r="RHQ16" s="723"/>
      <c r="RHR16" s="723"/>
      <c r="RHS16" s="723"/>
      <c r="RHT16" s="723"/>
      <c r="RHU16" s="723"/>
      <c r="RHV16" s="723"/>
      <c r="RHW16" s="723"/>
      <c r="RHX16" s="723"/>
      <c r="RHY16" s="723"/>
      <c r="RHZ16" s="723"/>
      <c r="RIA16" s="723"/>
      <c r="RIB16" s="723"/>
      <c r="RIC16" s="723"/>
      <c r="RID16" s="723"/>
      <c r="RIE16" s="723"/>
      <c r="RIF16" s="723"/>
      <c r="RIG16" s="723"/>
      <c r="RIH16" s="723"/>
      <c r="RII16" s="723"/>
      <c r="RIJ16" s="723"/>
      <c r="RIK16" s="723"/>
      <c r="RIL16" s="723"/>
      <c r="RIM16" s="723"/>
      <c r="RIN16" s="723"/>
      <c r="RIO16" s="723"/>
      <c r="RIP16" s="723"/>
      <c r="RIQ16" s="723"/>
      <c r="RIR16" s="723"/>
      <c r="RIS16" s="723"/>
      <c r="RIT16" s="723"/>
      <c r="RIU16" s="723"/>
      <c r="RIV16" s="723"/>
      <c r="RIW16" s="723"/>
      <c r="RIX16" s="723"/>
      <c r="RIY16" s="723"/>
      <c r="RIZ16" s="723"/>
      <c r="RJA16" s="723"/>
      <c r="RJB16" s="723"/>
      <c r="RJC16" s="723"/>
      <c r="RJD16" s="723"/>
      <c r="RJE16" s="723"/>
      <c r="RJF16" s="723"/>
      <c r="RJG16" s="723"/>
      <c r="RJH16" s="723"/>
      <c r="RJI16" s="723"/>
      <c r="RJJ16" s="723"/>
      <c r="RJK16" s="723"/>
      <c r="RJL16" s="723"/>
      <c r="RJM16" s="723"/>
      <c r="RJN16" s="723"/>
      <c r="RJO16" s="723"/>
      <c r="RJP16" s="723"/>
      <c r="RJQ16" s="723"/>
      <c r="RJR16" s="723"/>
      <c r="RJS16" s="723"/>
      <c r="RJT16" s="723"/>
      <c r="RJU16" s="723"/>
      <c r="RJV16" s="723"/>
      <c r="RJW16" s="723"/>
      <c r="RJX16" s="723"/>
      <c r="RJY16" s="723"/>
      <c r="RJZ16" s="723"/>
      <c r="RKA16" s="723"/>
      <c r="RKB16" s="723"/>
      <c r="RKC16" s="723"/>
      <c r="RKD16" s="723"/>
      <c r="RKE16" s="723"/>
      <c r="RKF16" s="723"/>
      <c r="RKG16" s="723"/>
      <c r="RKH16" s="723"/>
      <c r="RKI16" s="723"/>
      <c r="RKJ16" s="723"/>
      <c r="RKK16" s="723"/>
      <c r="RKL16" s="723"/>
      <c r="RKM16" s="723"/>
      <c r="RKN16" s="723"/>
      <c r="RKO16" s="723"/>
      <c r="RKP16" s="723"/>
      <c r="RKQ16" s="723"/>
      <c r="RKR16" s="723"/>
      <c r="RKS16" s="723"/>
      <c r="RKT16" s="723"/>
      <c r="RKU16" s="723"/>
      <c r="RKV16" s="723"/>
      <c r="RKW16" s="723"/>
      <c r="RKX16" s="723"/>
      <c r="RKY16" s="723"/>
      <c r="RKZ16" s="723"/>
      <c r="RLA16" s="723"/>
      <c r="RLB16" s="723"/>
      <c r="RLC16" s="723"/>
      <c r="RLD16" s="723"/>
      <c r="RLE16" s="723"/>
      <c r="RLF16" s="723"/>
      <c r="RLG16" s="723"/>
      <c r="RLH16" s="723"/>
      <c r="RLI16" s="723"/>
      <c r="RLJ16" s="723"/>
      <c r="RLK16" s="723"/>
      <c r="RLL16" s="723"/>
      <c r="RLM16" s="723"/>
      <c r="RLN16" s="723"/>
      <c r="RLO16" s="723"/>
      <c r="RLP16" s="723"/>
      <c r="RLQ16" s="723"/>
      <c r="RLR16" s="723"/>
      <c r="RLS16" s="723"/>
      <c r="RLT16" s="723"/>
      <c r="RLU16" s="723"/>
      <c r="RLV16" s="723"/>
      <c r="RLW16" s="723"/>
      <c r="RLX16" s="723"/>
      <c r="RLY16" s="723"/>
      <c r="RLZ16" s="723"/>
      <c r="RMA16" s="723"/>
      <c r="RMB16" s="723"/>
      <c r="RMC16" s="723"/>
      <c r="RMD16" s="723"/>
      <c r="RME16" s="723"/>
      <c r="RMF16" s="723"/>
      <c r="RMG16" s="723"/>
      <c r="RMH16" s="723"/>
      <c r="RMI16" s="723"/>
      <c r="RMJ16" s="723"/>
      <c r="RMK16" s="723"/>
      <c r="RML16" s="723"/>
      <c r="RMM16" s="723"/>
      <c r="RMN16" s="723"/>
      <c r="RMO16" s="723"/>
      <c r="RMP16" s="723"/>
      <c r="RMQ16" s="723"/>
      <c r="RMR16" s="723"/>
      <c r="RMS16" s="723"/>
      <c r="RMT16" s="723"/>
      <c r="RMU16" s="723"/>
      <c r="RMV16" s="723"/>
      <c r="RMW16" s="723"/>
      <c r="RMX16" s="723"/>
      <c r="RMY16" s="723"/>
      <c r="RMZ16" s="723"/>
      <c r="RNA16" s="723"/>
      <c r="RNB16" s="723"/>
      <c r="RNC16" s="723"/>
      <c r="RND16" s="723"/>
      <c r="RNE16" s="723"/>
      <c r="RNF16" s="723"/>
      <c r="RNG16" s="723"/>
      <c r="RNH16" s="723"/>
      <c r="RNI16" s="723"/>
      <c r="RNJ16" s="723"/>
      <c r="RNK16" s="723"/>
      <c r="RNL16" s="723"/>
      <c r="RNM16" s="723"/>
      <c r="RNN16" s="723"/>
      <c r="RNO16" s="723"/>
      <c r="RNP16" s="723"/>
      <c r="RNQ16" s="723"/>
      <c r="RNR16" s="723"/>
      <c r="RNS16" s="723"/>
      <c r="RNT16" s="723"/>
      <c r="RNU16" s="723"/>
      <c r="RNV16" s="723"/>
      <c r="RNW16" s="723"/>
      <c r="RNX16" s="723"/>
      <c r="RNY16" s="723"/>
      <c r="RNZ16" s="723"/>
      <c r="ROA16" s="723"/>
      <c r="ROB16" s="723"/>
      <c r="ROC16" s="723"/>
      <c r="ROD16" s="723"/>
      <c r="ROE16" s="723"/>
      <c r="ROF16" s="723"/>
      <c r="ROG16" s="723"/>
      <c r="ROH16" s="723"/>
      <c r="ROI16" s="723"/>
      <c r="ROJ16" s="723"/>
      <c r="ROK16" s="723"/>
      <c r="ROL16" s="723"/>
      <c r="ROM16" s="723"/>
      <c r="RON16" s="723"/>
      <c r="ROO16" s="723"/>
      <c r="ROP16" s="723"/>
      <c r="ROQ16" s="723"/>
      <c r="ROR16" s="723"/>
      <c r="ROS16" s="723"/>
      <c r="ROT16" s="723"/>
      <c r="ROU16" s="723"/>
      <c r="ROV16" s="723"/>
      <c r="ROW16" s="723"/>
      <c r="ROX16" s="723"/>
      <c r="ROY16" s="723"/>
      <c r="ROZ16" s="723"/>
      <c r="RPA16" s="723"/>
      <c r="RPB16" s="723"/>
      <c r="RPC16" s="723"/>
      <c r="RPD16" s="723"/>
      <c r="RPE16" s="723"/>
      <c r="RPF16" s="723"/>
      <c r="RPG16" s="723"/>
      <c r="RPH16" s="723"/>
      <c r="RPI16" s="723"/>
      <c r="RPJ16" s="723"/>
      <c r="RPK16" s="723"/>
      <c r="RPL16" s="723"/>
      <c r="RPM16" s="723"/>
      <c r="RPN16" s="723"/>
      <c r="RPO16" s="723"/>
      <c r="RPP16" s="723"/>
      <c r="RPQ16" s="723"/>
      <c r="RPR16" s="723"/>
      <c r="RPS16" s="723"/>
      <c r="RPT16" s="723"/>
      <c r="RPU16" s="723"/>
      <c r="RPV16" s="723"/>
      <c r="RPW16" s="723"/>
      <c r="RPX16" s="723"/>
      <c r="RPY16" s="723"/>
      <c r="RPZ16" s="723"/>
      <c r="RQA16" s="723"/>
      <c r="RQB16" s="723"/>
      <c r="RQC16" s="723"/>
      <c r="RQD16" s="723"/>
      <c r="RQE16" s="723"/>
      <c r="RQF16" s="723"/>
      <c r="RQG16" s="723"/>
      <c r="RQH16" s="723"/>
      <c r="RQI16" s="723"/>
      <c r="RQJ16" s="723"/>
      <c r="RQK16" s="723"/>
      <c r="RQL16" s="723"/>
      <c r="RQM16" s="723"/>
      <c r="RQN16" s="723"/>
      <c r="RQO16" s="723"/>
      <c r="RQP16" s="723"/>
      <c r="RQQ16" s="723"/>
      <c r="RQR16" s="723"/>
      <c r="RQS16" s="723"/>
      <c r="RQT16" s="723"/>
      <c r="RQU16" s="723"/>
      <c r="RQV16" s="723"/>
      <c r="RQW16" s="723"/>
      <c r="RQX16" s="723"/>
      <c r="RQY16" s="723"/>
      <c r="RQZ16" s="723"/>
      <c r="RRA16" s="723"/>
      <c r="RRB16" s="723"/>
      <c r="RRC16" s="723"/>
      <c r="RRD16" s="723"/>
      <c r="RRE16" s="723"/>
      <c r="RRF16" s="723"/>
      <c r="RRG16" s="723"/>
      <c r="RRH16" s="723"/>
      <c r="RRI16" s="723"/>
      <c r="RRJ16" s="723"/>
      <c r="RRK16" s="723"/>
      <c r="RRL16" s="723"/>
      <c r="RRM16" s="723"/>
      <c r="RRN16" s="723"/>
      <c r="RRO16" s="723"/>
      <c r="RRP16" s="723"/>
      <c r="RRQ16" s="723"/>
      <c r="RRR16" s="723"/>
      <c r="RRS16" s="723"/>
      <c r="RRT16" s="723"/>
      <c r="RRU16" s="723"/>
      <c r="RRV16" s="723"/>
      <c r="RRW16" s="723"/>
      <c r="RRX16" s="723"/>
      <c r="RRY16" s="723"/>
      <c r="RRZ16" s="723"/>
      <c r="RSA16" s="723"/>
      <c r="RSB16" s="723"/>
      <c r="RSC16" s="723"/>
      <c r="RSD16" s="723"/>
      <c r="RSE16" s="723"/>
      <c r="RSF16" s="723"/>
      <c r="RSG16" s="723"/>
      <c r="RSH16" s="723"/>
      <c r="RSI16" s="723"/>
      <c r="RSJ16" s="723"/>
      <c r="RSK16" s="723"/>
      <c r="RSL16" s="723"/>
      <c r="RSM16" s="723"/>
      <c r="RSN16" s="723"/>
      <c r="RSO16" s="723"/>
      <c r="RSP16" s="723"/>
      <c r="RSQ16" s="723"/>
      <c r="RSR16" s="723"/>
      <c r="RSS16" s="723"/>
      <c r="RST16" s="723"/>
      <c r="RSU16" s="723"/>
      <c r="RSV16" s="723"/>
      <c r="RSW16" s="723"/>
      <c r="RSX16" s="723"/>
      <c r="RSY16" s="723"/>
      <c r="RSZ16" s="723"/>
      <c r="RTA16" s="723"/>
      <c r="RTB16" s="723"/>
      <c r="RTC16" s="723"/>
      <c r="RTD16" s="723"/>
      <c r="RTE16" s="723"/>
      <c r="RTF16" s="723"/>
      <c r="RTG16" s="723"/>
      <c r="RTH16" s="723"/>
      <c r="RTI16" s="723"/>
      <c r="RTJ16" s="723"/>
      <c r="RTK16" s="723"/>
      <c r="RTL16" s="723"/>
      <c r="RTM16" s="723"/>
      <c r="RTN16" s="723"/>
      <c r="RTO16" s="723"/>
      <c r="RTP16" s="723"/>
      <c r="RTQ16" s="723"/>
      <c r="RTR16" s="723"/>
      <c r="RTS16" s="723"/>
      <c r="RTT16" s="723"/>
      <c r="RTU16" s="723"/>
      <c r="RTV16" s="723"/>
      <c r="RTW16" s="723"/>
      <c r="RTX16" s="723"/>
      <c r="RTY16" s="723"/>
      <c r="RTZ16" s="723"/>
      <c r="RUA16" s="723"/>
      <c r="RUB16" s="723"/>
      <c r="RUC16" s="723"/>
      <c r="RUD16" s="723"/>
      <c r="RUE16" s="723"/>
      <c r="RUF16" s="723"/>
      <c r="RUG16" s="723"/>
      <c r="RUH16" s="723"/>
      <c r="RUI16" s="723"/>
      <c r="RUJ16" s="723"/>
      <c r="RUK16" s="723"/>
      <c r="RUL16" s="723"/>
      <c r="RUM16" s="723"/>
      <c r="RUN16" s="723"/>
      <c r="RUO16" s="723"/>
      <c r="RUP16" s="723"/>
      <c r="RUQ16" s="723"/>
      <c r="RUR16" s="723"/>
      <c r="RUS16" s="723"/>
      <c r="RUT16" s="723"/>
      <c r="RUU16" s="723"/>
      <c r="RUV16" s="723"/>
      <c r="RUW16" s="723"/>
      <c r="RUX16" s="723"/>
      <c r="RUY16" s="723"/>
      <c r="RUZ16" s="723"/>
      <c r="RVA16" s="723"/>
      <c r="RVB16" s="723"/>
      <c r="RVC16" s="723"/>
      <c r="RVD16" s="723"/>
      <c r="RVE16" s="723"/>
      <c r="RVF16" s="723"/>
      <c r="RVG16" s="723"/>
      <c r="RVH16" s="723"/>
      <c r="RVI16" s="723"/>
      <c r="RVJ16" s="723"/>
      <c r="RVK16" s="723"/>
      <c r="RVL16" s="723"/>
      <c r="RVM16" s="723"/>
      <c r="RVN16" s="723"/>
      <c r="RVO16" s="723"/>
      <c r="RVP16" s="723"/>
      <c r="RVQ16" s="723"/>
      <c r="RVR16" s="723"/>
      <c r="RVS16" s="723"/>
      <c r="RVT16" s="723"/>
      <c r="RVU16" s="723"/>
      <c r="RVV16" s="723"/>
      <c r="RVW16" s="723"/>
      <c r="RVX16" s="723"/>
      <c r="RVY16" s="723"/>
      <c r="RVZ16" s="723"/>
      <c r="RWA16" s="723"/>
      <c r="RWB16" s="723"/>
      <c r="RWC16" s="723"/>
      <c r="RWD16" s="723"/>
      <c r="RWE16" s="723"/>
      <c r="RWF16" s="723"/>
      <c r="RWG16" s="723"/>
      <c r="RWH16" s="723"/>
      <c r="RWI16" s="723"/>
      <c r="RWJ16" s="723"/>
      <c r="RWK16" s="723"/>
      <c r="RWL16" s="723"/>
      <c r="RWM16" s="723"/>
      <c r="RWN16" s="723"/>
      <c r="RWO16" s="723"/>
      <c r="RWP16" s="723"/>
      <c r="RWQ16" s="723"/>
      <c r="RWR16" s="723"/>
      <c r="RWS16" s="723"/>
      <c r="RWT16" s="723"/>
      <c r="RWU16" s="723"/>
      <c r="RWV16" s="723"/>
      <c r="RWW16" s="723"/>
      <c r="RWX16" s="723"/>
      <c r="RWY16" s="723"/>
      <c r="RWZ16" s="723"/>
      <c r="RXA16" s="723"/>
      <c r="RXB16" s="723"/>
      <c r="RXC16" s="723"/>
      <c r="RXD16" s="723"/>
      <c r="RXE16" s="723"/>
      <c r="RXF16" s="723"/>
      <c r="RXG16" s="723"/>
      <c r="RXH16" s="723"/>
      <c r="RXI16" s="723"/>
      <c r="RXJ16" s="723"/>
      <c r="RXK16" s="723"/>
      <c r="RXL16" s="723"/>
      <c r="RXM16" s="723"/>
      <c r="RXN16" s="723"/>
      <c r="RXO16" s="723"/>
      <c r="RXP16" s="723"/>
      <c r="RXQ16" s="723"/>
      <c r="RXR16" s="723"/>
      <c r="RXS16" s="723"/>
      <c r="RXT16" s="723"/>
      <c r="RXU16" s="723"/>
      <c r="RXV16" s="723"/>
      <c r="RXW16" s="723"/>
      <c r="RXX16" s="723"/>
      <c r="RXY16" s="723"/>
      <c r="RXZ16" s="723"/>
      <c r="RYA16" s="723"/>
      <c r="RYB16" s="723"/>
      <c r="RYC16" s="723"/>
      <c r="RYD16" s="723"/>
      <c r="RYE16" s="723"/>
      <c r="RYF16" s="723"/>
      <c r="RYG16" s="723"/>
      <c r="RYH16" s="723"/>
      <c r="RYI16" s="723"/>
      <c r="RYJ16" s="723"/>
      <c r="RYK16" s="723"/>
      <c r="RYL16" s="723"/>
      <c r="RYM16" s="723"/>
      <c r="RYN16" s="723"/>
      <c r="RYO16" s="723"/>
      <c r="RYP16" s="723"/>
      <c r="RYQ16" s="723"/>
      <c r="RYR16" s="723"/>
      <c r="RYS16" s="723"/>
      <c r="RYT16" s="723"/>
      <c r="RYU16" s="723"/>
      <c r="RYV16" s="723"/>
      <c r="RYW16" s="723"/>
      <c r="RYX16" s="723"/>
      <c r="RYY16" s="723"/>
      <c r="RYZ16" s="723"/>
      <c r="RZA16" s="723"/>
      <c r="RZB16" s="723"/>
      <c r="RZC16" s="723"/>
      <c r="RZD16" s="723"/>
      <c r="RZE16" s="723"/>
      <c r="RZF16" s="723"/>
      <c r="RZG16" s="723"/>
      <c r="RZH16" s="723"/>
      <c r="RZI16" s="723"/>
      <c r="RZJ16" s="723"/>
      <c r="RZK16" s="723"/>
      <c r="RZL16" s="723"/>
      <c r="RZM16" s="723"/>
      <c r="RZN16" s="723"/>
      <c r="RZO16" s="723"/>
      <c r="RZP16" s="723"/>
      <c r="RZQ16" s="723"/>
      <c r="RZR16" s="723"/>
      <c r="RZS16" s="723"/>
      <c r="RZT16" s="723"/>
      <c r="RZU16" s="723"/>
      <c r="RZV16" s="723"/>
      <c r="RZW16" s="723"/>
      <c r="RZX16" s="723"/>
      <c r="RZY16" s="723"/>
      <c r="RZZ16" s="723"/>
      <c r="SAA16" s="723"/>
      <c r="SAB16" s="723"/>
      <c r="SAC16" s="723"/>
      <c r="SAD16" s="723"/>
      <c r="SAE16" s="723"/>
      <c r="SAF16" s="723"/>
      <c r="SAG16" s="723"/>
      <c r="SAH16" s="723"/>
      <c r="SAI16" s="723"/>
      <c r="SAJ16" s="723"/>
      <c r="SAK16" s="723"/>
      <c r="SAL16" s="723"/>
      <c r="SAM16" s="723"/>
      <c r="SAN16" s="723"/>
      <c r="SAO16" s="723"/>
      <c r="SAP16" s="723"/>
      <c r="SAQ16" s="723"/>
      <c r="SAR16" s="723"/>
      <c r="SAS16" s="723"/>
      <c r="SAT16" s="723"/>
      <c r="SAU16" s="723"/>
      <c r="SAV16" s="723"/>
      <c r="SAW16" s="723"/>
      <c r="SAX16" s="723"/>
      <c r="SAY16" s="723"/>
      <c r="SAZ16" s="723"/>
      <c r="SBA16" s="723"/>
      <c r="SBB16" s="723"/>
      <c r="SBC16" s="723"/>
      <c r="SBD16" s="723"/>
      <c r="SBE16" s="723"/>
      <c r="SBF16" s="723"/>
      <c r="SBG16" s="723"/>
      <c r="SBH16" s="723"/>
      <c r="SBI16" s="723"/>
      <c r="SBJ16" s="723"/>
      <c r="SBK16" s="723"/>
      <c r="SBL16" s="723"/>
      <c r="SBM16" s="723"/>
      <c r="SBN16" s="723"/>
      <c r="SBO16" s="723"/>
      <c r="SBP16" s="723"/>
      <c r="SBQ16" s="723"/>
      <c r="SBR16" s="723"/>
      <c r="SBS16" s="723"/>
      <c r="SBT16" s="723"/>
      <c r="SBU16" s="723"/>
      <c r="SBV16" s="723"/>
      <c r="SBW16" s="723"/>
      <c r="SBX16" s="723"/>
      <c r="SBY16" s="723"/>
      <c r="SBZ16" s="723"/>
      <c r="SCA16" s="723"/>
      <c r="SCB16" s="723"/>
      <c r="SCC16" s="723"/>
      <c r="SCD16" s="723"/>
      <c r="SCE16" s="723"/>
      <c r="SCF16" s="723"/>
      <c r="SCG16" s="723"/>
      <c r="SCH16" s="723"/>
      <c r="SCI16" s="723"/>
      <c r="SCJ16" s="723"/>
      <c r="SCK16" s="723"/>
      <c r="SCL16" s="723"/>
      <c r="SCM16" s="723"/>
      <c r="SCN16" s="723"/>
      <c r="SCO16" s="723"/>
      <c r="SCP16" s="723"/>
      <c r="SCQ16" s="723"/>
      <c r="SCR16" s="723"/>
      <c r="SCS16" s="723"/>
      <c r="SCT16" s="723"/>
      <c r="SCU16" s="723"/>
      <c r="SCV16" s="723"/>
      <c r="SCW16" s="723"/>
      <c r="SCX16" s="723"/>
      <c r="SCY16" s="723"/>
      <c r="SCZ16" s="723"/>
      <c r="SDA16" s="723"/>
      <c r="SDB16" s="723"/>
      <c r="SDC16" s="723"/>
      <c r="SDD16" s="723"/>
      <c r="SDE16" s="723"/>
      <c r="SDF16" s="723"/>
      <c r="SDG16" s="723"/>
      <c r="SDH16" s="723"/>
      <c r="SDI16" s="723"/>
      <c r="SDJ16" s="723"/>
      <c r="SDK16" s="723"/>
      <c r="SDL16" s="723"/>
      <c r="SDM16" s="723"/>
      <c r="SDN16" s="723"/>
      <c r="SDO16" s="723"/>
      <c r="SDP16" s="723"/>
      <c r="SDQ16" s="723"/>
      <c r="SDR16" s="723"/>
      <c r="SDS16" s="723"/>
      <c r="SDT16" s="723"/>
      <c r="SDU16" s="723"/>
      <c r="SDV16" s="723"/>
      <c r="SDW16" s="723"/>
      <c r="SDX16" s="723"/>
      <c r="SDY16" s="723"/>
      <c r="SDZ16" s="723"/>
      <c r="SEA16" s="723"/>
      <c r="SEB16" s="723"/>
      <c r="SEC16" s="723"/>
      <c r="SED16" s="723"/>
      <c r="SEE16" s="723"/>
      <c r="SEF16" s="723"/>
      <c r="SEG16" s="723"/>
      <c r="SEH16" s="723"/>
      <c r="SEI16" s="723"/>
      <c r="SEJ16" s="723"/>
      <c r="SEK16" s="723"/>
      <c r="SEL16" s="723"/>
      <c r="SEM16" s="723"/>
      <c r="SEN16" s="723"/>
      <c r="SEO16" s="723"/>
      <c r="SEP16" s="723"/>
      <c r="SEQ16" s="723"/>
      <c r="SER16" s="723"/>
      <c r="SES16" s="723"/>
      <c r="SET16" s="723"/>
      <c r="SEU16" s="723"/>
      <c r="SEV16" s="723"/>
      <c r="SEW16" s="723"/>
      <c r="SEX16" s="723"/>
      <c r="SEY16" s="723"/>
      <c r="SEZ16" s="723"/>
      <c r="SFA16" s="723"/>
      <c r="SFB16" s="723"/>
      <c r="SFC16" s="723"/>
      <c r="SFD16" s="723"/>
      <c r="SFE16" s="723"/>
      <c r="SFF16" s="723"/>
      <c r="SFG16" s="723"/>
      <c r="SFH16" s="723"/>
      <c r="SFI16" s="723"/>
      <c r="SFJ16" s="723"/>
      <c r="SFK16" s="723"/>
      <c r="SFL16" s="723"/>
      <c r="SFM16" s="723"/>
      <c r="SFN16" s="723"/>
      <c r="SFO16" s="723"/>
      <c r="SFP16" s="723"/>
      <c r="SFQ16" s="723"/>
      <c r="SFR16" s="723"/>
      <c r="SFS16" s="723"/>
      <c r="SFT16" s="723"/>
      <c r="SFU16" s="723"/>
      <c r="SFV16" s="723"/>
      <c r="SFW16" s="723"/>
      <c r="SFX16" s="723"/>
      <c r="SFY16" s="723"/>
      <c r="SFZ16" s="723"/>
      <c r="SGA16" s="723"/>
      <c r="SGB16" s="723"/>
      <c r="SGC16" s="723"/>
      <c r="SGD16" s="723"/>
      <c r="SGE16" s="723"/>
      <c r="SGF16" s="723"/>
      <c r="SGG16" s="723"/>
      <c r="SGH16" s="723"/>
      <c r="SGI16" s="723"/>
      <c r="SGJ16" s="723"/>
      <c r="SGK16" s="723"/>
      <c r="SGL16" s="723"/>
      <c r="SGM16" s="723"/>
      <c r="SGN16" s="723"/>
      <c r="SGO16" s="723"/>
      <c r="SGP16" s="723"/>
      <c r="SGQ16" s="723"/>
      <c r="SGR16" s="723"/>
      <c r="SGS16" s="723"/>
      <c r="SGT16" s="723"/>
      <c r="SGU16" s="723"/>
      <c r="SGV16" s="723"/>
      <c r="SGW16" s="723"/>
      <c r="SGX16" s="723"/>
      <c r="SGY16" s="723"/>
      <c r="SGZ16" s="723"/>
      <c r="SHA16" s="723"/>
      <c r="SHB16" s="723"/>
      <c r="SHC16" s="723"/>
      <c r="SHD16" s="723"/>
      <c r="SHE16" s="723"/>
      <c r="SHF16" s="723"/>
      <c r="SHG16" s="723"/>
      <c r="SHH16" s="723"/>
      <c r="SHI16" s="723"/>
      <c r="SHJ16" s="723"/>
      <c r="SHK16" s="723"/>
      <c r="SHL16" s="723"/>
      <c r="SHM16" s="723"/>
      <c r="SHN16" s="723"/>
      <c r="SHO16" s="723"/>
      <c r="SHP16" s="723"/>
      <c r="SHQ16" s="723"/>
      <c r="SHR16" s="723"/>
      <c r="SHS16" s="723"/>
      <c r="SHT16" s="723"/>
      <c r="SHU16" s="723"/>
      <c r="SHV16" s="723"/>
      <c r="SHW16" s="723"/>
      <c r="SHX16" s="723"/>
      <c r="SHY16" s="723"/>
      <c r="SHZ16" s="723"/>
      <c r="SIA16" s="723"/>
      <c r="SIB16" s="723"/>
      <c r="SIC16" s="723"/>
      <c r="SID16" s="723"/>
      <c r="SIE16" s="723"/>
      <c r="SIF16" s="723"/>
      <c r="SIG16" s="723"/>
      <c r="SIH16" s="723"/>
      <c r="SII16" s="723"/>
      <c r="SIJ16" s="723"/>
      <c r="SIK16" s="723"/>
      <c r="SIL16" s="723"/>
      <c r="SIM16" s="723"/>
      <c r="SIN16" s="723"/>
      <c r="SIO16" s="723"/>
      <c r="SIP16" s="723"/>
      <c r="SIQ16" s="723"/>
      <c r="SIR16" s="723"/>
      <c r="SIS16" s="723"/>
      <c r="SIT16" s="723"/>
      <c r="SIU16" s="723"/>
      <c r="SIV16" s="723"/>
      <c r="SIW16" s="723"/>
      <c r="SIX16" s="723"/>
      <c r="SIY16" s="723"/>
      <c r="SIZ16" s="723"/>
      <c r="SJA16" s="723"/>
      <c r="SJB16" s="723"/>
      <c r="SJC16" s="723"/>
      <c r="SJD16" s="723"/>
      <c r="SJE16" s="723"/>
      <c r="SJF16" s="723"/>
      <c r="SJG16" s="723"/>
      <c r="SJH16" s="723"/>
      <c r="SJI16" s="723"/>
      <c r="SJJ16" s="723"/>
      <c r="SJK16" s="723"/>
      <c r="SJL16" s="723"/>
      <c r="SJM16" s="723"/>
      <c r="SJN16" s="723"/>
      <c r="SJO16" s="723"/>
      <c r="SJP16" s="723"/>
      <c r="SJQ16" s="723"/>
      <c r="SJR16" s="723"/>
      <c r="SJS16" s="723"/>
      <c r="SJT16" s="723"/>
      <c r="SJU16" s="723"/>
      <c r="SJV16" s="723"/>
      <c r="SJW16" s="723"/>
      <c r="SJX16" s="723"/>
      <c r="SJY16" s="723"/>
      <c r="SJZ16" s="723"/>
      <c r="SKA16" s="723"/>
      <c r="SKB16" s="723"/>
      <c r="SKC16" s="723"/>
      <c r="SKD16" s="723"/>
      <c r="SKE16" s="723"/>
      <c r="SKF16" s="723"/>
      <c r="SKG16" s="723"/>
      <c r="SKH16" s="723"/>
      <c r="SKI16" s="723"/>
      <c r="SKJ16" s="723"/>
      <c r="SKK16" s="723"/>
      <c r="SKL16" s="723"/>
      <c r="SKM16" s="723"/>
      <c r="SKN16" s="723"/>
      <c r="SKO16" s="723"/>
      <c r="SKP16" s="723"/>
      <c r="SKQ16" s="723"/>
      <c r="SKR16" s="723"/>
      <c r="SKS16" s="723"/>
      <c r="SKT16" s="723"/>
      <c r="SKU16" s="723"/>
      <c r="SKV16" s="723"/>
      <c r="SKW16" s="723"/>
      <c r="SKX16" s="723"/>
      <c r="SKY16" s="723"/>
      <c r="SKZ16" s="723"/>
      <c r="SLA16" s="723"/>
      <c r="SLB16" s="723"/>
      <c r="SLC16" s="723"/>
      <c r="SLD16" s="723"/>
      <c r="SLE16" s="723"/>
      <c r="SLF16" s="723"/>
      <c r="SLG16" s="723"/>
      <c r="SLH16" s="723"/>
      <c r="SLI16" s="723"/>
      <c r="SLJ16" s="723"/>
      <c r="SLK16" s="723"/>
      <c r="SLL16" s="723"/>
      <c r="SLM16" s="723"/>
      <c r="SLN16" s="723"/>
      <c r="SLO16" s="723"/>
      <c r="SLP16" s="723"/>
      <c r="SLQ16" s="723"/>
      <c r="SLR16" s="723"/>
      <c r="SLS16" s="723"/>
      <c r="SLT16" s="723"/>
      <c r="SLU16" s="723"/>
      <c r="SLV16" s="723"/>
      <c r="SLW16" s="723"/>
      <c r="SLX16" s="723"/>
      <c r="SLY16" s="723"/>
      <c r="SLZ16" s="723"/>
      <c r="SMA16" s="723"/>
      <c r="SMB16" s="723"/>
      <c r="SMC16" s="723"/>
      <c r="SMD16" s="723"/>
      <c r="SME16" s="723"/>
      <c r="SMF16" s="723"/>
      <c r="SMG16" s="723"/>
      <c r="SMH16" s="723"/>
      <c r="SMI16" s="723"/>
      <c r="SMJ16" s="723"/>
      <c r="SMK16" s="723"/>
      <c r="SML16" s="723"/>
      <c r="SMM16" s="723"/>
      <c r="SMN16" s="723"/>
      <c r="SMO16" s="723"/>
      <c r="SMP16" s="723"/>
      <c r="SMQ16" s="723"/>
      <c r="SMR16" s="723"/>
      <c r="SMS16" s="723"/>
      <c r="SMT16" s="723"/>
      <c r="SMU16" s="723"/>
      <c r="SMV16" s="723"/>
      <c r="SMW16" s="723"/>
      <c r="SMX16" s="723"/>
      <c r="SMY16" s="723"/>
      <c r="SMZ16" s="723"/>
      <c r="SNA16" s="723"/>
      <c r="SNB16" s="723"/>
      <c r="SNC16" s="723"/>
      <c r="SND16" s="723"/>
      <c r="SNE16" s="723"/>
      <c r="SNF16" s="723"/>
      <c r="SNG16" s="723"/>
      <c r="SNH16" s="723"/>
      <c r="SNI16" s="723"/>
      <c r="SNJ16" s="723"/>
      <c r="SNK16" s="723"/>
      <c r="SNL16" s="723"/>
      <c r="SNM16" s="723"/>
      <c r="SNN16" s="723"/>
      <c r="SNO16" s="723"/>
      <c r="SNP16" s="723"/>
      <c r="SNQ16" s="723"/>
      <c r="SNR16" s="723"/>
      <c r="SNS16" s="723"/>
      <c r="SNT16" s="723"/>
      <c r="SNU16" s="723"/>
      <c r="SNV16" s="723"/>
      <c r="SNW16" s="723"/>
      <c r="SNX16" s="723"/>
      <c r="SNY16" s="723"/>
      <c r="SNZ16" s="723"/>
      <c r="SOA16" s="723"/>
      <c r="SOB16" s="723"/>
      <c r="SOC16" s="723"/>
      <c r="SOD16" s="723"/>
      <c r="SOE16" s="723"/>
      <c r="SOF16" s="723"/>
      <c r="SOG16" s="723"/>
      <c r="SOH16" s="723"/>
      <c r="SOI16" s="723"/>
      <c r="SOJ16" s="723"/>
      <c r="SOK16" s="723"/>
      <c r="SOL16" s="723"/>
      <c r="SOM16" s="723"/>
      <c r="SON16" s="723"/>
      <c r="SOO16" s="723"/>
      <c r="SOP16" s="723"/>
      <c r="SOQ16" s="723"/>
      <c r="SOR16" s="723"/>
      <c r="SOS16" s="723"/>
      <c r="SOT16" s="723"/>
      <c r="SOU16" s="723"/>
      <c r="SOV16" s="723"/>
      <c r="SOW16" s="723"/>
      <c r="SOX16" s="723"/>
      <c r="SOY16" s="723"/>
      <c r="SOZ16" s="723"/>
      <c r="SPA16" s="723"/>
      <c r="SPB16" s="723"/>
      <c r="SPC16" s="723"/>
      <c r="SPD16" s="723"/>
      <c r="SPE16" s="723"/>
      <c r="SPF16" s="723"/>
      <c r="SPG16" s="723"/>
      <c r="SPH16" s="723"/>
      <c r="SPI16" s="723"/>
      <c r="SPJ16" s="723"/>
      <c r="SPK16" s="723"/>
      <c r="SPL16" s="723"/>
      <c r="SPM16" s="723"/>
      <c r="SPN16" s="723"/>
      <c r="SPO16" s="723"/>
      <c r="SPP16" s="723"/>
      <c r="SPQ16" s="723"/>
      <c r="SPR16" s="723"/>
      <c r="SPS16" s="723"/>
      <c r="SPT16" s="723"/>
      <c r="SPU16" s="723"/>
      <c r="SPV16" s="723"/>
      <c r="SPW16" s="723"/>
      <c r="SPX16" s="723"/>
      <c r="SPY16" s="723"/>
      <c r="SPZ16" s="723"/>
      <c r="SQA16" s="723"/>
      <c r="SQB16" s="723"/>
      <c r="SQC16" s="723"/>
      <c r="SQD16" s="723"/>
      <c r="SQE16" s="723"/>
      <c r="SQF16" s="723"/>
      <c r="SQG16" s="723"/>
      <c r="SQH16" s="723"/>
      <c r="SQI16" s="723"/>
      <c r="SQJ16" s="723"/>
      <c r="SQK16" s="723"/>
      <c r="SQL16" s="723"/>
      <c r="SQM16" s="723"/>
      <c r="SQN16" s="723"/>
      <c r="SQO16" s="723"/>
      <c r="SQP16" s="723"/>
      <c r="SQQ16" s="723"/>
      <c r="SQR16" s="723"/>
      <c r="SQS16" s="723"/>
      <c r="SQT16" s="723"/>
      <c r="SQU16" s="723"/>
      <c r="SQV16" s="723"/>
      <c r="SQW16" s="723"/>
      <c r="SQX16" s="723"/>
      <c r="SQY16" s="723"/>
      <c r="SQZ16" s="723"/>
      <c r="SRA16" s="723"/>
      <c r="SRB16" s="723"/>
      <c r="SRC16" s="723"/>
      <c r="SRD16" s="723"/>
      <c r="SRE16" s="723"/>
      <c r="SRF16" s="723"/>
      <c r="SRG16" s="723"/>
      <c r="SRH16" s="723"/>
      <c r="SRI16" s="723"/>
      <c r="SRJ16" s="723"/>
      <c r="SRK16" s="723"/>
      <c r="SRL16" s="723"/>
      <c r="SRM16" s="723"/>
      <c r="SRN16" s="723"/>
      <c r="SRO16" s="723"/>
      <c r="SRP16" s="723"/>
      <c r="SRQ16" s="723"/>
      <c r="SRR16" s="723"/>
      <c r="SRS16" s="723"/>
      <c r="SRT16" s="723"/>
      <c r="SRU16" s="723"/>
      <c r="SRV16" s="723"/>
      <c r="SRW16" s="723"/>
      <c r="SRX16" s="723"/>
      <c r="SRY16" s="723"/>
      <c r="SRZ16" s="723"/>
      <c r="SSA16" s="723"/>
      <c r="SSB16" s="723"/>
      <c r="SSC16" s="723"/>
      <c r="SSD16" s="723"/>
      <c r="SSE16" s="723"/>
      <c r="SSF16" s="723"/>
      <c r="SSG16" s="723"/>
      <c r="SSH16" s="723"/>
      <c r="SSI16" s="723"/>
      <c r="SSJ16" s="723"/>
      <c r="SSK16" s="723"/>
      <c r="SSL16" s="723"/>
      <c r="SSM16" s="723"/>
      <c r="SSN16" s="723"/>
      <c r="SSO16" s="723"/>
      <c r="SSP16" s="723"/>
      <c r="SSQ16" s="723"/>
      <c r="SSR16" s="723"/>
      <c r="SSS16" s="723"/>
      <c r="SST16" s="723"/>
      <c r="SSU16" s="723"/>
      <c r="SSV16" s="723"/>
      <c r="SSW16" s="723"/>
      <c r="SSX16" s="723"/>
      <c r="SSY16" s="723"/>
      <c r="SSZ16" s="723"/>
      <c r="STA16" s="723"/>
      <c r="STB16" s="723"/>
      <c r="STC16" s="723"/>
      <c r="STD16" s="723"/>
      <c r="STE16" s="723"/>
      <c r="STF16" s="723"/>
      <c r="STG16" s="723"/>
      <c r="STH16" s="723"/>
      <c r="STI16" s="723"/>
      <c r="STJ16" s="723"/>
      <c r="STK16" s="723"/>
      <c r="STL16" s="723"/>
      <c r="STM16" s="723"/>
      <c r="STN16" s="723"/>
      <c r="STO16" s="723"/>
      <c r="STP16" s="723"/>
      <c r="STQ16" s="723"/>
      <c r="STR16" s="723"/>
      <c r="STS16" s="723"/>
      <c r="STT16" s="723"/>
      <c r="STU16" s="723"/>
      <c r="STV16" s="723"/>
      <c r="STW16" s="723"/>
      <c r="STX16" s="723"/>
      <c r="STY16" s="723"/>
      <c r="STZ16" s="723"/>
      <c r="SUA16" s="723"/>
      <c r="SUB16" s="723"/>
      <c r="SUC16" s="723"/>
      <c r="SUD16" s="723"/>
      <c r="SUE16" s="723"/>
      <c r="SUF16" s="723"/>
      <c r="SUG16" s="723"/>
      <c r="SUH16" s="723"/>
      <c r="SUI16" s="723"/>
      <c r="SUJ16" s="723"/>
      <c r="SUK16" s="723"/>
      <c r="SUL16" s="723"/>
      <c r="SUM16" s="723"/>
      <c r="SUN16" s="723"/>
      <c r="SUO16" s="723"/>
      <c r="SUP16" s="723"/>
      <c r="SUQ16" s="723"/>
      <c r="SUR16" s="723"/>
      <c r="SUS16" s="723"/>
      <c r="SUT16" s="723"/>
      <c r="SUU16" s="723"/>
      <c r="SUV16" s="723"/>
      <c r="SUW16" s="723"/>
      <c r="SUX16" s="723"/>
      <c r="SUY16" s="723"/>
      <c r="SUZ16" s="723"/>
      <c r="SVA16" s="723"/>
      <c r="SVB16" s="723"/>
      <c r="SVC16" s="723"/>
      <c r="SVD16" s="723"/>
      <c r="SVE16" s="723"/>
      <c r="SVF16" s="723"/>
      <c r="SVG16" s="723"/>
      <c r="SVH16" s="723"/>
      <c r="SVI16" s="723"/>
      <c r="SVJ16" s="723"/>
      <c r="SVK16" s="723"/>
      <c r="SVL16" s="723"/>
      <c r="SVM16" s="723"/>
      <c r="SVN16" s="723"/>
      <c r="SVO16" s="723"/>
      <c r="SVP16" s="723"/>
      <c r="SVQ16" s="723"/>
      <c r="SVR16" s="723"/>
      <c r="SVS16" s="723"/>
      <c r="SVT16" s="723"/>
      <c r="SVU16" s="723"/>
      <c r="SVV16" s="723"/>
      <c r="SVW16" s="723"/>
      <c r="SVX16" s="723"/>
      <c r="SVY16" s="723"/>
      <c r="SVZ16" s="723"/>
      <c r="SWA16" s="723"/>
      <c r="SWB16" s="723"/>
      <c r="SWC16" s="723"/>
      <c r="SWD16" s="723"/>
      <c r="SWE16" s="723"/>
      <c r="SWF16" s="723"/>
      <c r="SWG16" s="723"/>
      <c r="SWH16" s="723"/>
      <c r="SWI16" s="723"/>
      <c r="SWJ16" s="723"/>
      <c r="SWK16" s="723"/>
      <c r="SWL16" s="723"/>
      <c r="SWM16" s="723"/>
      <c r="SWN16" s="723"/>
      <c r="SWO16" s="723"/>
      <c r="SWP16" s="723"/>
      <c r="SWQ16" s="723"/>
      <c r="SWR16" s="723"/>
      <c r="SWS16" s="723"/>
      <c r="SWT16" s="723"/>
      <c r="SWU16" s="723"/>
      <c r="SWV16" s="723"/>
      <c r="SWW16" s="723"/>
      <c r="SWX16" s="723"/>
      <c r="SWY16" s="723"/>
      <c r="SWZ16" s="723"/>
      <c r="SXA16" s="723"/>
      <c r="SXB16" s="723"/>
      <c r="SXC16" s="723"/>
      <c r="SXD16" s="723"/>
      <c r="SXE16" s="723"/>
      <c r="SXF16" s="723"/>
      <c r="SXG16" s="723"/>
      <c r="SXH16" s="723"/>
      <c r="SXI16" s="723"/>
      <c r="SXJ16" s="723"/>
      <c r="SXK16" s="723"/>
      <c r="SXL16" s="723"/>
      <c r="SXM16" s="723"/>
      <c r="SXN16" s="723"/>
      <c r="SXO16" s="723"/>
      <c r="SXP16" s="723"/>
      <c r="SXQ16" s="723"/>
      <c r="SXR16" s="723"/>
      <c r="SXS16" s="723"/>
      <c r="SXT16" s="723"/>
      <c r="SXU16" s="723"/>
      <c r="SXV16" s="723"/>
      <c r="SXW16" s="723"/>
      <c r="SXX16" s="723"/>
      <c r="SXY16" s="723"/>
      <c r="SXZ16" s="723"/>
      <c r="SYA16" s="723"/>
      <c r="SYB16" s="723"/>
      <c r="SYC16" s="723"/>
      <c r="SYD16" s="723"/>
      <c r="SYE16" s="723"/>
      <c r="SYF16" s="723"/>
      <c r="SYG16" s="723"/>
      <c r="SYH16" s="723"/>
      <c r="SYI16" s="723"/>
      <c r="SYJ16" s="723"/>
      <c r="SYK16" s="723"/>
      <c r="SYL16" s="723"/>
      <c r="SYM16" s="723"/>
      <c r="SYN16" s="723"/>
      <c r="SYO16" s="723"/>
      <c r="SYP16" s="723"/>
      <c r="SYQ16" s="723"/>
      <c r="SYR16" s="723"/>
      <c r="SYS16" s="723"/>
      <c r="SYT16" s="723"/>
      <c r="SYU16" s="723"/>
      <c r="SYV16" s="723"/>
      <c r="SYW16" s="723"/>
      <c r="SYX16" s="723"/>
      <c r="SYY16" s="723"/>
      <c r="SYZ16" s="723"/>
      <c r="SZA16" s="723"/>
      <c r="SZB16" s="723"/>
      <c r="SZC16" s="723"/>
      <c r="SZD16" s="723"/>
      <c r="SZE16" s="723"/>
      <c r="SZF16" s="723"/>
      <c r="SZG16" s="723"/>
      <c r="SZH16" s="723"/>
      <c r="SZI16" s="723"/>
      <c r="SZJ16" s="723"/>
      <c r="SZK16" s="723"/>
      <c r="SZL16" s="723"/>
      <c r="SZM16" s="723"/>
      <c r="SZN16" s="723"/>
      <c r="SZO16" s="723"/>
      <c r="SZP16" s="723"/>
      <c r="SZQ16" s="723"/>
      <c r="SZR16" s="723"/>
      <c r="SZS16" s="723"/>
      <c r="SZT16" s="723"/>
      <c r="SZU16" s="723"/>
      <c r="SZV16" s="723"/>
      <c r="SZW16" s="723"/>
      <c r="SZX16" s="723"/>
      <c r="SZY16" s="723"/>
      <c r="SZZ16" s="723"/>
      <c r="TAA16" s="723"/>
      <c r="TAB16" s="723"/>
      <c r="TAC16" s="723"/>
      <c r="TAD16" s="723"/>
      <c r="TAE16" s="723"/>
      <c r="TAF16" s="723"/>
      <c r="TAG16" s="723"/>
      <c r="TAH16" s="723"/>
      <c r="TAI16" s="723"/>
      <c r="TAJ16" s="723"/>
      <c r="TAK16" s="723"/>
      <c r="TAL16" s="723"/>
      <c r="TAM16" s="723"/>
      <c r="TAN16" s="723"/>
      <c r="TAO16" s="723"/>
      <c r="TAP16" s="723"/>
      <c r="TAQ16" s="723"/>
      <c r="TAR16" s="723"/>
      <c r="TAS16" s="723"/>
      <c r="TAT16" s="723"/>
      <c r="TAU16" s="723"/>
      <c r="TAV16" s="723"/>
      <c r="TAW16" s="723"/>
      <c r="TAX16" s="723"/>
      <c r="TAY16" s="723"/>
      <c r="TAZ16" s="723"/>
      <c r="TBA16" s="723"/>
      <c r="TBB16" s="723"/>
      <c r="TBC16" s="723"/>
      <c r="TBD16" s="723"/>
      <c r="TBE16" s="723"/>
      <c r="TBF16" s="723"/>
      <c r="TBG16" s="723"/>
      <c r="TBH16" s="723"/>
      <c r="TBI16" s="723"/>
      <c r="TBJ16" s="723"/>
      <c r="TBK16" s="723"/>
      <c r="TBL16" s="723"/>
      <c r="TBM16" s="723"/>
      <c r="TBN16" s="723"/>
      <c r="TBO16" s="723"/>
      <c r="TBP16" s="723"/>
      <c r="TBQ16" s="723"/>
      <c r="TBR16" s="723"/>
      <c r="TBS16" s="723"/>
      <c r="TBT16" s="723"/>
      <c r="TBU16" s="723"/>
      <c r="TBV16" s="723"/>
      <c r="TBW16" s="723"/>
      <c r="TBX16" s="723"/>
      <c r="TBY16" s="723"/>
      <c r="TBZ16" s="723"/>
      <c r="TCA16" s="723"/>
      <c r="TCB16" s="723"/>
      <c r="TCC16" s="723"/>
      <c r="TCD16" s="723"/>
      <c r="TCE16" s="723"/>
      <c r="TCF16" s="723"/>
      <c r="TCG16" s="723"/>
      <c r="TCH16" s="723"/>
      <c r="TCI16" s="723"/>
      <c r="TCJ16" s="723"/>
      <c r="TCK16" s="723"/>
      <c r="TCL16" s="723"/>
      <c r="TCM16" s="723"/>
      <c r="TCN16" s="723"/>
      <c r="TCO16" s="723"/>
      <c r="TCP16" s="723"/>
      <c r="TCQ16" s="723"/>
      <c r="TCR16" s="723"/>
      <c r="TCS16" s="723"/>
      <c r="TCT16" s="723"/>
      <c r="TCU16" s="723"/>
      <c r="TCV16" s="723"/>
      <c r="TCW16" s="723"/>
      <c r="TCX16" s="723"/>
      <c r="TCY16" s="723"/>
      <c r="TCZ16" s="723"/>
      <c r="TDA16" s="723"/>
      <c r="TDB16" s="723"/>
      <c r="TDC16" s="723"/>
      <c r="TDD16" s="723"/>
      <c r="TDE16" s="723"/>
      <c r="TDF16" s="723"/>
      <c r="TDG16" s="723"/>
      <c r="TDH16" s="723"/>
      <c r="TDI16" s="723"/>
      <c r="TDJ16" s="723"/>
      <c r="TDK16" s="723"/>
      <c r="TDL16" s="723"/>
      <c r="TDM16" s="723"/>
      <c r="TDN16" s="723"/>
      <c r="TDO16" s="723"/>
      <c r="TDP16" s="723"/>
      <c r="TDQ16" s="723"/>
      <c r="TDR16" s="723"/>
      <c r="TDS16" s="723"/>
      <c r="TDT16" s="723"/>
      <c r="TDU16" s="723"/>
      <c r="TDV16" s="723"/>
      <c r="TDW16" s="723"/>
      <c r="TDX16" s="723"/>
      <c r="TDY16" s="723"/>
      <c r="TDZ16" s="723"/>
      <c r="TEA16" s="723"/>
      <c r="TEB16" s="723"/>
      <c r="TEC16" s="723"/>
      <c r="TED16" s="723"/>
      <c r="TEE16" s="723"/>
      <c r="TEF16" s="723"/>
      <c r="TEG16" s="723"/>
      <c r="TEH16" s="723"/>
      <c r="TEI16" s="723"/>
      <c r="TEJ16" s="723"/>
      <c r="TEK16" s="723"/>
      <c r="TEL16" s="723"/>
      <c r="TEM16" s="723"/>
      <c r="TEN16" s="723"/>
      <c r="TEO16" s="723"/>
      <c r="TEP16" s="723"/>
      <c r="TEQ16" s="723"/>
      <c r="TER16" s="723"/>
      <c r="TES16" s="723"/>
      <c r="TET16" s="723"/>
      <c r="TEU16" s="723"/>
      <c r="TEV16" s="723"/>
      <c r="TEW16" s="723"/>
      <c r="TEX16" s="723"/>
      <c r="TEY16" s="723"/>
      <c r="TEZ16" s="723"/>
      <c r="TFA16" s="723"/>
      <c r="TFB16" s="723"/>
      <c r="TFC16" s="723"/>
      <c r="TFD16" s="723"/>
      <c r="TFE16" s="723"/>
      <c r="TFF16" s="723"/>
      <c r="TFG16" s="723"/>
      <c r="TFH16" s="723"/>
      <c r="TFI16" s="723"/>
      <c r="TFJ16" s="723"/>
      <c r="TFK16" s="723"/>
      <c r="TFL16" s="723"/>
      <c r="TFM16" s="723"/>
      <c r="TFN16" s="723"/>
      <c r="TFO16" s="723"/>
      <c r="TFP16" s="723"/>
      <c r="TFQ16" s="723"/>
      <c r="TFR16" s="723"/>
      <c r="TFS16" s="723"/>
      <c r="TFT16" s="723"/>
      <c r="TFU16" s="723"/>
      <c r="TFV16" s="723"/>
      <c r="TFW16" s="723"/>
      <c r="TFX16" s="723"/>
      <c r="TFY16" s="723"/>
      <c r="TFZ16" s="723"/>
      <c r="TGA16" s="723"/>
      <c r="TGB16" s="723"/>
      <c r="TGC16" s="723"/>
      <c r="TGD16" s="723"/>
      <c r="TGE16" s="723"/>
      <c r="TGF16" s="723"/>
      <c r="TGG16" s="723"/>
      <c r="TGH16" s="723"/>
      <c r="TGI16" s="723"/>
      <c r="TGJ16" s="723"/>
      <c r="TGK16" s="723"/>
      <c r="TGL16" s="723"/>
      <c r="TGM16" s="723"/>
      <c r="TGN16" s="723"/>
      <c r="TGO16" s="723"/>
      <c r="TGP16" s="723"/>
      <c r="TGQ16" s="723"/>
      <c r="TGR16" s="723"/>
      <c r="TGS16" s="723"/>
      <c r="TGT16" s="723"/>
      <c r="TGU16" s="723"/>
      <c r="TGV16" s="723"/>
      <c r="TGW16" s="723"/>
      <c r="TGX16" s="723"/>
      <c r="TGY16" s="723"/>
      <c r="TGZ16" s="723"/>
      <c r="THA16" s="723"/>
      <c r="THB16" s="723"/>
      <c r="THC16" s="723"/>
      <c r="THD16" s="723"/>
      <c r="THE16" s="723"/>
      <c r="THF16" s="723"/>
      <c r="THG16" s="723"/>
      <c r="THH16" s="723"/>
      <c r="THI16" s="723"/>
      <c r="THJ16" s="723"/>
      <c r="THK16" s="723"/>
      <c r="THL16" s="723"/>
      <c r="THM16" s="723"/>
      <c r="THN16" s="723"/>
      <c r="THO16" s="723"/>
      <c r="THP16" s="723"/>
      <c r="THQ16" s="723"/>
      <c r="THR16" s="723"/>
      <c r="THS16" s="723"/>
      <c r="THT16" s="723"/>
      <c r="THU16" s="723"/>
      <c r="THV16" s="723"/>
      <c r="THW16" s="723"/>
      <c r="THX16" s="723"/>
      <c r="THY16" s="723"/>
      <c r="THZ16" s="723"/>
      <c r="TIA16" s="723"/>
      <c r="TIB16" s="723"/>
      <c r="TIC16" s="723"/>
      <c r="TID16" s="723"/>
      <c r="TIE16" s="723"/>
      <c r="TIF16" s="723"/>
      <c r="TIG16" s="723"/>
      <c r="TIH16" s="723"/>
      <c r="TII16" s="723"/>
      <c r="TIJ16" s="723"/>
      <c r="TIK16" s="723"/>
      <c r="TIL16" s="723"/>
      <c r="TIM16" s="723"/>
      <c r="TIN16" s="723"/>
      <c r="TIO16" s="723"/>
      <c r="TIP16" s="723"/>
      <c r="TIQ16" s="723"/>
      <c r="TIR16" s="723"/>
      <c r="TIS16" s="723"/>
      <c r="TIT16" s="723"/>
      <c r="TIU16" s="723"/>
      <c r="TIV16" s="723"/>
      <c r="TIW16" s="723"/>
      <c r="TIX16" s="723"/>
      <c r="TIY16" s="723"/>
      <c r="TIZ16" s="723"/>
      <c r="TJA16" s="723"/>
      <c r="TJB16" s="723"/>
      <c r="TJC16" s="723"/>
      <c r="TJD16" s="723"/>
      <c r="TJE16" s="723"/>
      <c r="TJF16" s="723"/>
      <c r="TJG16" s="723"/>
      <c r="TJH16" s="723"/>
      <c r="TJI16" s="723"/>
      <c r="TJJ16" s="723"/>
      <c r="TJK16" s="723"/>
      <c r="TJL16" s="723"/>
      <c r="TJM16" s="723"/>
      <c r="TJN16" s="723"/>
      <c r="TJO16" s="723"/>
      <c r="TJP16" s="723"/>
      <c r="TJQ16" s="723"/>
      <c r="TJR16" s="723"/>
      <c r="TJS16" s="723"/>
      <c r="TJT16" s="723"/>
      <c r="TJU16" s="723"/>
      <c r="TJV16" s="723"/>
      <c r="TJW16" s="723"/>
      <c r="TJX16" s="723"/>
      <c r="TJY16" s="723"/>
      <c r="TJZ16" s="723"/>
      <c r="TKA16" s="723"/>
      <c r="TKB16" s="723"/>
      <c r="TKC16" s="723"/>
      <c r="TKD16" s="723"/>
      <c r="TKE16" s="723"/>
      <c r="TKF16" s="723"/>
      <c r="TKG16" s="723"/>
      <c r="TKH16" s="723"/>
      <c r="TKI16" s="723"/>
      <c r="TKJ16" s="723"/>
      <c r="TKK16" s="723"/>
      <c r="TKL16" s="723"/>
      <c r="TKM16" s="723"/>
      <c r="TKN16" s="723"/>
      <c r="TKO16" s="723"/>
      <c r="TKP16" s="723"/>
      <c r="TKQ16" s="723"/>
      <c r="TKR16" s="723"/>
      <c r="TKS16" s="723"/>
      <c r="TKT16" s="723"/>
      <c r="TKU16" s="723"/>
      <c r="TKV16" s="723"/>
      <c r="TKW16" s="723"/>
      <c r="TKX16" s="723"/>
      <c r="TKY16" s="723"/>
      <c r="TKZ16" s="723"/>
      <c r="TLA16" s="723"/>
      <c r="TLB16" s="723"/>
      <c r="TLC16" s="723"/>
      <c r="TLD16" s="723"/>
      <c r="TLE16" s="723"/>
      <c r="TLF16" s="723"/>
      <c r="TLG16" s="723"/>
      <c r="TLH16" s="723"/>
      <c r="TLI16" s="723"/>
      <c r="TLJ16" s="723"/>
      <c r="TLK16" s="723"/>
      <c r="TLL16" s="723"/>
      <c r="TLM16" s="723"/>
      <c r="TLN16" s="723"/>
      <c r="TLO16" s="723"/>
      <c r="TLP16" s="723"/>
      <c r="TLQ16" s="723"/>
      <c r="TLR16" s="723"/>
      <c r="TLS16" s="723"/>
      <c r="TLT16" s="723"/>
      <c r="TLU16" s="723"/>
      <c r="TLV16" s="723"/>
      <c r="TLW16" s="723"/>
      <c r="TLX16" s="723"/>
      <c r="TLY16" s="723"/>
      <c r="TLZ16" s="723"/>
      <c r="TMA16" s="723"/>
      <c r="TMB16" s="723"/>
      <c r="TMC16" s="723"/>
      <c r="TMD16" s="723"/>
      <c r="TME16" s="723"/>
      <c r="TMF16" s="723"/>
      <c r="TMG16" s="723"/>
      <c r="TMH16" s="723"/>
      <c r="TMI16" s="723"/>
      <c r="TMJ16" s="723"/>
      <c r="TMK16" s="723"/>
      <c r="TML16" s="723"/>
      <c r="TMM16" s="723"/>
      <c r="TMN16" s="723"/>
      <c r="TMO16" s="723"/>
      <c r="TMP16" s="723"/>
      <c r="TMQ16" s="723"/>
      <c r="TMR16" s="723"/>
      <c r="TMS16" s="723"/>
      <c r="TMT16" s="723"/>
      <c r="TMU16" s="723"/>
      <c r="TMV16" s="723"/>
      <c r="TMW16" s="723"/>
      <c r="TMX16" s="723"/>
      <c r="TMY16" s="723"/>
      <c r="TMZ16" s="723"/>
      <c r="TNA16" s="723"/>
      <c r="TNB16" s="723"/>
      <c r="TNC16" s="723"/>
      <c r="TND16" s="723"/>
      <c r="TNE16" s="723"/>
      <c r="TNF16" s="723"/>
      <c r="TNG16" s="723"/>
      <c r="TNH16" s="723"/>
      <c r="TNI16" s="723"/>
      <c r="TNJ16" s="723"/>
      <c r="TNK16" s="723"/>
      <c r="TNL16" s="723"/>
      <c r="TNM16" s="723"/>
      <c r="TNN16" s="723"/>
      <c r="TNO16" s="723"/>
      <c r="TNP16" s="723"/>
      <c r="TNQ16" s="723"/>
      <c r="TNR16" s="723"/>
      <c r="TNS16" s="723"/>
      <c r="TNT16" s="723"/>
      <c r="TNU16" s="723"/>
      <c r="TNV16" s="723"/>
      <c r="TNW16" s="723"/>
      <c r="TNX16" s="723"/>
      <c r="TNY16" s="723"/>
      <c r="TNZ16" s="723"/>
      <c r="TOA16" s="723"/>
      <c r="TOB16" s="723"/>
      <c r="TOC16" s="723"/>
      <c r="TOD16" s="723"/>
      <c r="TOE16" s="723"/>
      <c r="TOF16" s="723"/>
      <c r="TOG16" s="723"/>
      <c r="TOH16" s="723"/>
      <c r="TOI16" s="723"/>
      <c r="TOJ16" s="723"/>
      <c r="TOK16" s="723"/>
      <c r="TOL16" s="723"/>
      <c r="TOM16" s="723"/>
      <c r="TON16" s="723"/>
      <c r="TOO16" s="723"/>
      <c r="TOP16" s="723"/>
      <c r="TOQ16" s="723"/>
      <c r="TOR16" s="723"/>
      <c r="TOS16" s="723"/>
      <c r="TOT16" s="723"/>
      <c r="TOU16" s="723"/>
      <c r="TOV16" s="723"/>
      <c r="TOW16" s="723"/>
      <c r="TOX16" s="723"/>
      <c r="TOY16" s="723"/>
      <c r="TOZ16" s="723"/>
      <c r="TPA16" s="723"/>
      <c r="TPB16" s="723"/>
      <c r="TPC16" s="723"/>
      <c r="TPD16" s="723"/>
      <c r="TPE16" s="723"/>
      <c r="TPF16" s="723"/>
      <c r="TPG16" s="723"/>
      <c r="TPH16" s="723"/>
      <c r="TPI16" s="723"/>
      <c r="TPJ16" s="723"/>
      <c r="TPK16" s="723"/>
      <c r="TPL16" s="723"/>
      <c r="TPM16" s="723"/>
      <c r="TPN16" s="723"/>
      <c r="TPO16" s="723"/>
      <c r="TPP16" s="723"/>
      <c r="TPQ16" s="723"/>
      <c r="TPR16" s="723"/>
      <c r="TPS16" s="723"/>
      <c r="TPT16" s="723"/>
      <c r="TPU16" s="723"/>
      <c r="TPV16" s="723"/>
      <c r="TPW16" s="723"/>
      <c r="TPX16" s="723"/>
      <c r="TPY16" s="723"/>
      <c r="TPZ16" s="723"/>
      <c r="TQA16" s="723"/>
      <c r="TQB16" s="723"/>
      <c r="TQC16" s="723"/>
      <c r="TQD16" s="723"/>
      <c r="TQE16" s="723"/>
      <c r="TQF16" s="723"/>
      <c r="TQG16" s="723"/>
      <c r="TQH16" s="723"/>
      <c r="TQI16" s="723"/>
      <c r="TQJ16" s="723"/>
      <c r="TQK16" s="723"/>
      <c r="TQL16" s="723"/>
      <c r="TQM16" s="723"/>
      <c r="TQN16" s="723"/>
      <c r="TQO16" s="723"/>
      <c r="TQP16" s="723"/>
      <c r="TQQ16" s="723"/>
      <c r="TQR16" s="723"/>
      <c r="TQS16" s="723"/>
      <c r="TQT16" s="723"/>
      <c r="TQU16" s="723"/>
      <c r="TQV16" s="723"/>
      <c r="TQW16" s="723"/>
      <c r="TQX16" s="723"/>
      <c r="TQY16" s="723"/>
      <c r="TQZ16" s="723"/>
      <c r="TRA16" s="723"/>
      <c r="TRB16" s="723"/>
      <c r="TRC16" s="723"/>
      <c r="TRD16" s="723"/>
      <c r="TRE16" s="723"/>
      <c r="TRF16" s="723"/>
      <c r="TRG16" s="723"/>
      <c r="TRH16" s="723"/>
      <c r="TRI16" s="723"/>
      <c r="TRJ16" s="723"/>
      <c r="TRK16" s="723"/>
      <c r="TRL16" s="723"/>
      <c r="TRM16" s="723"/>
      <c r="TRN16" s="723"/>
      <c r="TRO16" s="723"/>
      <c r="TRP16" s="723"/>
      <c r="TRQ16" s="723"/>
      <c r="TRR16" s="723"/>
      <c r="TRS16" s="723"/>
      <c r="TRT16" s="723"/>
      <c r="TRU16" s="723"/>
      <c r="TRV16" s="723"/>
      <c r="TRW16" s="723"/>
      <c r="TRX16" s="723"/>
      <c r="TRY16" s="723"/>
      <c r="TRZ16" s="723"/>
      <c r="TSA16" s="723"/>
      <c r="TSB16" s="723"/>
      <c r="TSC16" s="723"/>
      <c r="TSD16" s="723"/>
      <c r="TSE16" s="723"/>
      <c r="TSF16" s="723"/>
      <c r="TSG16" s="723"/>
      <c r="TSH16" s="723"/>
      <c r="TSI16" s="723"/>
      <c r="TSJ16" s="723"/>
      <c r="TSK16" s="723"/>
      <c r="TSL16" s="723"/>
      <c r="TSM16" s="723"/>
      <c r="TSN16" s="723"/>
      <c r="TSO16" s="723"/>
      <c r="TSP16" s="723"/>
      <c r="TSQ16" s="723"/>
      <c r="TSR16" s="723"/>
      <c r="TSS16" s="723"/>
      <c r="TST16" s="723"/>
      <c r="TSU16" s="723"/>
      <c r="TSV16" s="723"/>
      <c r="TSW16" s="723"/>
      <c r="TSX16" s="723"/>
      <c r="TSY16" s="723"/>
      <c r="TSZ16" s="723"/>
      <c r="TTA16" s="723"/>
      <c r="TTB16" s="723"/>
      <c r="TTC16" s="723"/>
      <c r="TTD16" s="723"/>
      <c r="TTE16" s="723"/>
      <c r="TTF16" s="723"/>
      <c r="TTG16" s="723"/>
      <c r="TTH16" s="723"/>
      <c r="TTI16" s="723"/>
      <c r="TTJ16" s="723"/>
      <c r="TTK16" s="723"/>
      <c r="TTL16" s="723"/>
      <c r="TTM16" s="723"/>
      <c r="TTN16" s="723"/>
      <c r="TTO16" s="723"/>
      <c r="TTP16" s="723"/>
      <c r="TTQ16" s="723"/>
      <c r="TTR16" s="723"/>
      <c r="TTS16" s="723"/>
      <c r="TTT16" s="723"/>
      <c r="TTU16" s="723"/>
      <c r="TTV16" s="723"/>
      <c r="TTW16" s="723"/>
      <c r="TTX16" s="723"/>
      <c r="TTY16" s="723"/>
      <c r="TTZ16" s="723"/>
      <c r="TUA16" s="723"/>
      <c r="TUB16" s="723"/>
      <c r="TUC16" s="723"/>
      <c r="TUD16" s="723"/>
      <c r="TUE16" s="723"/>
      <c r="TUF16" s="723"/>
      <c r="TUG16" s="723"/>
      <c r="TUH16" s="723"/>
      <c r="TUI16" s="723"/>
      <c r="TUJ16" s="723"/>
      <c r="TUK16" s="723"/>
      <c r="TUL16" s="723"/>
      <c r="TUM16" s="723"/>
      <c r="TUN16" s="723"/>
      <c r="TUO16" s="723"/>
      <c r="TUP16" s="723"/>
      <c r="TUQ16" s="723"/>
      <c r="TUR16" s="723"/>
      <c r="TUS16" s="723"/>
      <c r="TUT16" s="723"/>
      <c r="TUU16" s="723"/>
      <c r="TUV16" s="723"/>
      <c r="TUW16" s="723"/>
      <c r="TUX16" s="723"/>
      <c r="TUY16" s="723"/>
      <c r="TUZ16" s="723"/>
      <c r="TVA16" s="723"/>
      <c r="TVB16" s="723"/>
      <c r="TVC16" s="723"/>
      <c r="TVD16" s="723"/>
      <c r="TVE16" s="723"/>
      <c r="TVF16" s="723"/>
      <c r="TVG16" s="723"/>
      <c r="TVH16" s="723"/>
      <c r="TVI16" s="723"/>
      <c r="TVJ16" s="723"/>
      <c r="TVK16" s="723"/>
      <c r="TVL16" s="723"/>
      <c r="TVM16" s="723"/>
      <c r="TVN16" s="723"/>
      <c r="TVO16" s="723"/>
      <c r="TVP16" s="723"/>
      <c r="TVQ16" s="723"/>
      <c r="TVR16" s="723"/>
      <c r="TVS16" s="723"/>
      <c r="TVT16" s="723"/>
      <c r="TVU16" s="723"/>
      <c r="TVV16" s="723"/>
      <c r="TVW16" s="723"/>
      <c r="TVX16" s="723"/>
      <c r="TVY16" s="723"/>
      <c r="TVZ16" s="723"/>
      <c r="TWA16" s="723"/>
      <c r="TWB16" s="723"/>
      <c r="TWC16" s="723"/>
      <c r="TWD16" s="723"/>
      <c r="TWE16" s="723"/>
      <c r="TWF16" s="723"/>
      <c r="TWG16" s="723"/>
      <c r="TWH16" s="723"/>
      <c r="TWI16" s="723"/>
      <c r="TWJ16" s="723"/>
      <c r="TWK16" s="723"/>
      <c r="TWL16" s="723"/>
      <c r="TWM16" s="723"/>
      <c r="TWN16" s="723"/>
      <c r="TWO16" s="723"/>
      <c r="TWP16" s="723"/>
      <c r="TWQ16" s="723"/>
      <c r="TWR16" s="723"/>
      <c r="TWS16" s="723"/>
      <c r="TWT16" s="723"/>
      <c r="TWU16" s="723"/>
      <c r="TWV16" s="723"/>
      <c r="TWW16" s="723"/>
      <c r="TWX16" s="723"/>
      <c r="TWY16" s="723"/>
      <c r="TWZ16" s="723"/>
      <c r="TXA16" s="723"/>
      <c r="TXB16" s="723"/>
      <c r="TXC16" s="723"/>
      <c r="TXD16" s="723"/>
      <c r="TXE16" s="723"/>
      <c r="TXF16" s="723"/>
      <c r="TXG16" s="723"/>
      <c r="TXH16" s="723"/>
      <c r="TXI16" s="723"/>
      <c r="TXJ16" s="723"/>
      <c r="TXK16" s="723"/>
      <c r="TXL16" s="723"/>
      <c r="TXM16" s="723"/>
      <c r="TXN16" s="723"/>
      <c r="TXO16" s="723"/>
      <c r="TXP16" s="723"/>
      <c r="TXQ16" s="723"/>
      <c r="TXR16" s="723"/>
      <c r="TXS16" s="723"/>
      <c r="TXT16" s="723"/>
      <c r="TXU16" s="723"/>
      <c r="TXV16" s="723"/>
      <c r="TXW16" s="723"/>
      <c r="TXX16" s="723"/>
      <c r="TXY16" s="723"/>
      <c r="TXZ16" s="723"/>
      <c r="TYA16" s="723"/>
      <c r="TYB16" s="723"/>
      <c r="TYC16" s="723"/>
      <c r="TYD16" s="723"/>
      <c r="TYE16" s="723"/>
      <c r="TYF16" s="723"/>
      <c r="TYG16" s="723"/>
      <c r="TYH16" s="723"/>
      <c r="TYI16" s="723"/>
      <c r="TYJ16" s="723"/>
      <c r="TYK16" s="723"/>
      <c r="TYL16" s="723"/>
      <c r="TYM16" s="723"/>
      <c r="TYN16" s="723"/>
      <c r="TYO16" s="723"/>
      <c r="TYP16" s="723"/>
      <c r="TYQ16" s="723"/>
      <c r="TYR16" s="723"/>
      <c r="TYS16" s="723"/>
      <c r="TYT16" s="723"/>
      <c r="TYU16" s="723"/>
      <c r="TYV16" s="723"/>
      <c r="TYW16" s="723"/>
      <c r="TYX16" s="723"/>
      <c r="TYY16" s="723"/>
      <c r="TYZ16" s="723"/>
      <c r="TZA16" s="723"/>
      <c r="TZB16" s="723"/>
      <c r="TZC16" s="723"/>
      <c r="TZD16" s="723"/>
      <c r="TZE16" s="723"/>
      <c r="TZF16" s="723"/>
      <c r="TZG16" s="723"/>
      <c r="TZH16" s="723"/>
      <c r="TZI16" s="723"/>
      <c r="TZJ16" s="723"/>
      <c r="TZK16" s="723"/>
      <c r="TZL16" s="723"/>
      <c r="TZM16" s="723"/>
      <c r="TZN16" s="723"/>
      <c r="TZO16" s="723"/>
      <c r="TZP16" s="723"/>
      <c r="TZQ16" s="723"/>
      <c r="TZR16" s="723"/>
      <c r="TZS16" s="723"/>
      <c r="TZT16" s="723"/>
      <c r="TZU16" s="723"/>
      <c r="TZV16" s="723"/>
      <c r="TZW16" s="723"/>
      <c r="TZX16" s="723"/>
      <c r="TZY16" s="723"/>
      <c r="TZZ16" s="723"/>
      <c r="UAA16" s="723"/>
      <c r="UAB16" s="723"/>
      <c r="UAC16" s="723"/>
      <c r="UAD16" s="723"/>
      <c r="UAE16" s="723"/>
      <c r="UAF16" s="723"/>
      <c r="UAG16" s="723"/>
      <c r="UAH16" s="723"/>
      <c r="UAI16" s="723"/>
      <c r="UAJ16" s="723"/>
      <c r="UAK16" s="723"/>
      <c r="UAL16" s="723"/>
      <c r="UAM16" s="723"/>
      <c r="UAN16" s="723"/>
      <c r="UAO16" s="723"/>
      <c r="UAP16" s="723"/>
      <c r="UAQ16" s="723"/>
      <c r="UAR16" s="723"/>
      <c r="UAS16" s="723"/>
      <c r="UAT16" s="723"/>
      <c r="UAU16" s="723"/>
      <c r="UAV16" s="723"/>
      <c r="UAW16" s="723"/>
      <c r="UAX16" s="723"/>
      <c r="UAY16" s="723"/>
      <c r="UAZ16" s="723"/>
      <c r="UBA16" s="723"/>
      <c r="UBB16" s="723"/>
      <c r="UBC16" s="723"/>
      <c r="UBD16" s="723"/>
      <c r="UBE16" s="723"/>
      <c r="UBF16" s="723"/>
      <c r="UBG16" s="723"/>
      <c r="UBH16" s="723"/>
      <c r="UBI16" s="723"/>
      <c r="UBJ16" s="723"/>
      <c r="UBK16" s="723"/>
      <c r="UBL16" s="723"/>
      <c r="UBM16" s="723"/>
      <c r="UBN16" s="723"/>
      <c r="UBO16" s="723"/>
      <c r="UBP16" s="723"/>
      <c r="UBQ16" s="723"/>
      <c r="UBR16" s="723"/>
      <c r="UBS16" s="723"/>
      <c r="UBT16" s="723"/>
      <c r="UBU16" s="723"/>
      <c r="UBV16" s="723"/>
      <c r="UBW16" s="723"/>
      <c r="UBX16" s="723"/>
      <c r="UBY16" s="723"/>
      <c r="UBZ16" s="723"/>
      <c r="UCA16" s="723"/>
      <c r="UCB16" s="723"/>
      <c r="UCC16" s="723"/>
      <c r="UCD16" s="723"/>
      <c r="UCE16" s="723"/>
      <c r="UCF16" s="723"/>
      <c r="UCG16" s="723"/>
      <c r="UCH16" s="723"/>
      <c r="UCI16" s="723"/>
      <c r="UCJ16" s="723"/>
      <c r="UCK16" s="723"/>
      <c r="UCL16" s="723"/>
      <c r="UCM16" s="723"/>
      <c r="UCN16" s="723"/>
      <c r="UCO16" s="723"/>
      <c r="UCP16" s="723"/>
      <c r="UCQ16" s="723"/>
      <c r="UCR16" s="723"/>
      <c r="UCS16" s="723"/>
      <c r="UCT16" s="723"/>
      <c r="UCU16" s="723"/>
      <c r="UCV16" s="723"/>
      <c r="UCW16" s="723"/>
      <c r="UCX16" s="723"/>
      <c r="UCY16" s="723"/>
      <c r="UCZ16" s="723"/>
      <c r="UDA16" s="723"/>
      <c r="UDB16" s="723"/>
      <c r="UDC16" s="723"/>
      <c r="UDD16" s="723"/>
      <c r="UDE16" s="723"/>
      <c r="UDF16" s="723"/>
      <c r="UDG16" s="723"/>
      <c r="UDH16" s="723"/>
      <c r="UDI16" s="723"/>
      <c r="UDJ16" s="723"/>
      <c r="UDK16" s="723"/>
      <c r="UDL16" s="723"/>
      <c r="UDM16" s="723"/>
      <c r="UDN16" s="723"/>
      <c r="UDO16" s="723"/>
      <c r="UDP16" s="723"/>
      <c r="UDQ16" s="723"/>
      <c r="UDR16" s="723"/>
      <c r="UDS16" s="723"/>
      <c r="UDT16" s="723"/>
      <c r="UDU16" s="723"/>
      <c r="UDV16" s="723"/>
      <c r="UDW16" s="723"/>
      <c r="UDX16" s="723"/>
      <c r="UDY16" s="723"/>
      <c r="UDZ16" s="723"/>
      <c r="UEA16" s="723"/>
      <c r="UEB16" s="723"/>
      <c r="UEC16" s="723"/>
      <c r="UED16" s="723"/>
      <c r="UEE16" s="723"/>
      <c r="UEF16" s="723"/>
      <c r="UEG16" s="723"/>
      <c r="UEH16" s="723"/>
      <c r="UEI16" s="723"/>
      <c r="UEJ16" s="723"/>
      <c r="UEK16" s="723"/>
      <c r="UEL16" s="723"/>
      <c r="UEM16" s="723"/>
      <c r="UEN16" s="723"/>
      <c r="UEO16" s="723"/>
      <c r="UEP16" s="723"/>
      <c r="UEQ16" s="723"/>
      <c r="UER16" s="723"/>
      <c r="UES16" s="723"/>
      <c r="UET16" s="723"/>
      <c r="UEU16" s="723"/>
      <c r="UEV16" s="723"/>
      <c r="UEW16" s="723"/>
      <c r="UEX16" s="723"/>
      <c r="UEY16" s="723"/>
      <c r="UEZ16" s="723"/>
      <c r="UFA16" s="723"/>
      <c r="UFB16" s="723"/>
      <c r="UFC16" s="723"/>
      <c r="UFD16" s="723"/>
      <c r="UFE16" s="723"/>
      <c r="UFF16" s="723"/>
      <c r="UFG16" s="723"/>
      <c r="UFH16" s="723"/>
      <c r="UFI16" s="723"/>
      <c r="UFJ16" s="723"/>
      <c r="UFK16" s="723"/>
      <c r="UFL16" s="723"/>
      <c r="UFM16" s="723"/>
      <c r="UFN16" s="723"/>
      <c r="UFO16" s="723"/>
      <c r="UFP16" s="723"/>
      <c r="UFQ16" s="723"/>
      <c r="UFR16" s="723"/>
      <c r="UFS16" s="723"/>
      <c r="UFT16" s="723"/>
      <c r="UFU16" s="723"/>
      <c r="UFV16" s="723"/>
      <c r="UFW16" s="723"/>
      <c r="UFX16" s="723"/>
      <c r="UFY16" s="723"/>
      <c r="UFZ16" s="723"/>
      <c r="UGA16" s="723"/>
      <c r="UGB16" s="723"/>
      <c r="UGC16" s="723"/>
      <c r="UGD16" s="723"/>
      <c r="UGE16" s="723"/>
      <c r="UGF16" s="723"/>
      <c r="UGG16" s="723"/>
      <c r="UGH16" s="723"/>
      <c r="UGI16" s="723"/>
      <c r="UGJ16" s="723"/>
      <c r="UGK16" s="723"/>
      <c r="UGL16" s="723"/>
      <c r="UGM16" s="723"/>
      <c r="UGN16" s="723"/>
      <c r="UGO16" s="723"/>
      <c r="UGP16" s="723"/>
      <c r="UGQ16" s="723"/>
      <c r="UGR16" s="723"/>
      <c r="UGS16" s="723"/>
      <c r="UGT16" s="723"/>
      <c r="UGU16" s="723"/>
      <c r="UGV16" s="723"/>
      <c r="UGW16" s="723"/>
      <c r="UGX16" s="723"/>
      <c r="UGY16" s="723"/>
      <c r="UGZ16" s="723"/>
      <c r="UHA16" s="723"/>
      <c r="UHB16" s="723"/>
      <c r="UHC16" s="723"/>
      <c r="UHD16" s="723"/>
      <c r="UHE16" s="723"/>
      <c r="UHF16" s="723"/>
      <c r="UHG16" s="723"/>
      <c r="UHH16" s="723"/>
      <c r="UHI16" s="723"/>
      <c r="UHJ16" s="723"/>
      <c r="UHK16" s="723"/>
      <c r="UHL16" s="723"/>
      <c r="UHM16" s="723"/>
      <c r="UHN16" s="723"/>
      <c r="UHO16" s="723"/>
      <c r="UHP16" s="723"/>
      <c r="UHQ16" s="723"/>
      <c r="UHR16" s="723"/>
      <c r="UHS16" s="723"/>
      <c r="UHT16" s="723"/>
      <c r="UHU16" s="723"/>
      <c r="UHV16" s="723"/>
      <c r="UHW16" s="723"/>
      <c r="UHX16" s="723"/>
      <c r="UHY16" s="723"/>
      <c r="UHZ16" s="723"/>
      <c r="UIA16" s="723"/>
      <c r="UIB16" s="723"/>
      <c r="UIC16" s="723"/>
      <c r="UID16" s="723"/>
      <c r="UIE16" s="723"/>
      <c r="UIF16" s="723"/>
      <c r="UIG16" s="723"/>
      <c r="UIH16" s="723"/>
      <c r="UII16" s="723"/>
      <c r="UIJ16" s="723"/>
      <c r="UIK16" s="723"/>
      <c r="UIL16" s="723"/>
      <c r="UIM16" s="723"/>
      <c r="UIN16" s="723"/>
      <c r="UIO16" s="723"/>
      <c r="UIP16" s="723"/>
      <c r="UIQ16" s="723"/>
      <c r="UIR16" s="723"/>
      <c r="UIS16" s="723"/>
      <c r="UIT16" s="723"/>
      <c r="UIU16" s="723"/>
      <c r="UIV16" s="723"/>
      <c r="UIW16" s="723"/>
      <c r="UIX16" s="723"/>
      <c r="UIY16" s="723"/>
      <c r="UIZ16" s="723"/>
      <c r="UJA16" s="723"/>
      <c r="UJB16" s="723"/>
      <c r="UJC16" s="723"/>
      <c r="UJD16" s="723"/>
      <c r="UJE16" s="723"/>
      <c r="UJF16" s="723"/>
      <c r="UJG16" s="723"/>
      <c r="UJH16" s="723"/>
      <c r="UJI16" s="723"/>
      <c r="UJJ16" s="723"/>
      <c r="UJK16" s="723"/>
      <c r="UJL16" s="723"/>
      <c r="UJM16" s="723"/>
      <c r="UJN16" s="723"/>
      <c r="UJO16" s="723"/>
      <c r="UJP16" s="723"/>
      <c r="UJQ16" s="723"/>
      <c r="UJR16" s="723"/>
      <c r="UJS16" s="723"/>
      <c r="UJT16" s="723"/>
      <c r="UJU16" s="723"/>
      <c r="UJV16" s="723"/>
      <c r="UJW16" s="723"/>
      <c r="UJX16" s="723"/>
      <c r="UJY16" s="723"/>
      <c r="UJZ16" s="723"/>
      <c r="UKA16" s="723"/>
      <c r="UKB16" s="723"/>
      <c r="UKC16" s="723"/>
      <c r="UKD16" s="723"/>
      <c r="UKE16" s="723"/>
      <c r="UKF16" s="723"/>
      <c r="UKG16" s="723"/>
      <c r="UKH16" s="723"/>
      <c r="UKI16" s="723"/>
      <c r="UKJ16" s="723"/>
      <c r="UKK16" s="723"/>
      <c r="UKL16" s="723"/>
      <c r="UKM16" s="723"/>
      <c r="UKN16" s="723"/>
      <c r="UKO16" s="723"/>
      <c r="UKP16" s="723"/>
      <c r="UKQ16" s="723"/>
      <c r="UKR16" s="723"/>
      <c r="UKS16" s="723"/>
      <c r="UKT16" s="723"/>
      <c r="UKU16" s="723"/>
      <c r="UKV16" s="723"/>
      <c r="UKW16" s="723"/>
      <c r="UKX16" s="723"/>
      <c r="UKY16" s="723"/>
      <c r="UKZ16" s="723"/>
      <c r="ULA16" s="723"/>
      <c r="ULB16" s="723"/>
      <c r="ULC16" s="723"/>
      <c r="ULD16" s="723"/>
      <c r="ULE16" s="723"/>
      <c r="ULF16" s="723"/>
      <c r="ULG16" s="723"/>
      <c r="ULH16" s="723"/>
      <c r="ULI16" s="723"/>
      <c r="ULJ16" s="723"/>
      <c r="ULK16" s="723"/>
      <c r="ULL16" s="723"/>
      <c r="ULM16" s="723"/>
      <c r="ULN16" s="723"/>
      <c r="ULO16" s="723"/>
      <c r="ULP16" s="723"/>
      <c r="ULQ16" s="723"/>
      <c r="ULR16" s="723"/>
      <c r="ULS16" s="723"/>
      <c r="ULT16" s="723"/>
      <c r="ULU16" s="723"/>
      <c r="ULV16" s="723"/>
      <c r="ULW16" s="723"/>
      <c r="ULX16" s="723"/>
      <c r="ULY16" s="723"/>
      <c r="ULZ16" s="723"/>
      <c r="UMA16" s="723"/>
      <c r="UMB16" s="723"/>
      <c r="UMC16" s="723"/>
      <c r="UMD16" s="723"/>
      <c r="UME16" s="723"/>
      <c r="UMF16" s="723"/>
      <c r="UMG16" s="723"/>
      <c r="UMH16" s="723"/>
      <c r="UMI16" s="723"/>
      <c r="UMJ16" s="723"/>
      <c r="UMK16" s="723"/>
      <c r="UML16" s="723"/>
      <c r="UMM16" s="723"/>
      <c r="UMN16" s="723"/>
      <c r="UMO16" s="723"/>
      <c r="UMP16" s="723"/>
      <c r="UMQ16" s="723"/>
      <c r="UMR16" s="723"/>
      <c r="UMS16" s="723"/>
      <c r="UMT16" s="723"/>
      <c r="UMU16" s="723"/>
      <c r="UMV16" s="723"/>
      <c r="UMW16" s="723"/>
      <c r="UMX16" s="723"/>
      <c r="UMY16" s="723"/>
      <c r="UMZ16" s="723"/>
      <c r="UNA16" s="723"/>
      <c r="UNB16" s="723"/>
      <c r="UNC16" s="723"/>
      <c r="UND16" s="723"/>
      <c r="UNE16" s="723"/>
      <c r="UNF16" s="723"/>
      <c r="UNG16" s="723"/>
      <c r="UNH16" s="723"/>
      <c r="UNI16" s="723"/>
      <c r="UNJ16" s="723"/>
      <c r="UNK16" s="723"/>
      <c r="UNL16" s="723"/>
      <c r="UNM16" s="723"/>
      <c r="UNN16" s="723"/>
      <c r="UNO16" s="723"/>
      <c r="UNP16" s="723"/>
      <c r="UNQ16" s="723"/>
      <c r="UNR16" s="723"/>
      <c r="UNS16" s="723"/>
      <c r="UNT16" s="723"/>
      <c r="UNU16" s="723"/>
      <c r="UNV16" s="723"/>
      <c r="UNW16" s="723"/>
      <c r="UNX16" s="723"/>
      <c r="UNY16" s="723"/>
      <c r="UNZ16" s="723"/>
      <c r="UOA16" s="723"/>
      <c r="UOB16" s="723"/>
      <c r="UOC16" s="723"/>
      <c r="UOD16" s="723"/>
      <c r="UOE16" s="723"/>
      <c r="UOF16" s="723"/>
      <c r="UOG16" s="723"/>
      <c r="UOH16" s="723"/>
      <c r="UOI16" s="723"/>
      <c r="UOJ16" s="723"/>
      <c r="UOK16" s="723"/>
      <c r="UOL16" s="723"/>
      <c r="UOM16" s="723"/>
      <c r="UON16" s="723"/>
      <c r="UOO16" s="723"/>
      <c r="UOP16" s="723"/>
      <c r="UOQ16" s="723"/>
      <c r="UOR16" s="723"/>
      <c r="UOS16" s="723"/>
      <c r="UOT16" s="723"/>
      <c r="UOU16" s="723"/>
      <c r="UOV16" s="723"/>
      <c r="UOW16" s="723"/>
      <c r="UOX16" s="723"/>
      <c r="UOY16" s="723"/>
      <c r="UOZ16" s="723"/>
      <c r="UPA16" s="723"/>
      <c r="UPB16" s="723"/>
      <c r="UPC16" s="723"/>
      <c r="UPD16" s="723"/>
      <c r="UPE16" s="723"/>
      <c r="UPF16" s="723"/>
      <c r="UPG16" s="723"/>
      <c r="UPH16" s="723"/>
      <c r="UPI16" s="723"/>
      <c r="UPJ16" s="723"/>
      <c r="UPK16" s="723"/>
      <c r="UPL16" s="723"/>
      <c r="UPM16" s="723"/>
      <c r="UPN16" s="723"/>
      <c r="UPO16" s="723"/>
      <c r="UPP16" s="723"/>
      <c r="UPQ16" s="723"/>
      <c r="UPR16" s="723"/>
      <c r="UPS16" s="723"/>
      <c r="UPT16" s="723"/>
      <c r="UPU16" s="723"/>
      <c r="UPV16" s="723"/>
      <c r="UPW16" s="723"/>
      <c r="UPX16" s="723"/>
      <c r="UPY16" s="723"/>
      <c r="UPZ16" s="723"/>
      <c r="UQA16" s="723"/>
      <c r="UQB16" s="723"/>
      <c r="UQC16" s="723"/>
      <c r="UQD16" s="723"/>
      <c r="UQE16" s="723"/>
      <c r="UQF16" s="723"/>
      <c r="UQG16" s="723"/>
      <c r="UQH16" s="723"/>
      <c r="UQI16" s="723"/>
      <c r="UQJ16" s="723"/>
      <c r="UQK16" s="723"/>
      <c r="UQL16" s="723"/>
      <c r="UQM16" s="723"/>
      <c r="UQN16" s="723"/>
      <c r="UQO16" s="723"/>
      <c r="UQP16" s="723"/>
      <c r="UQQ16" s="723"/>
      <c r="UQR16" s="723"/>
      <c r="UQS16" s="723"/>
      <c r="UQT16" s="723"/>
      <c r="UQU16" s="723"/>
      <c r="UQV16" s="723"/>
      <c r="UQW16" s="723"/>
      <c r="UQX16" s="723"/>
      <c r="UQY16" s="723"/>
      <c r="UQZ16" s="723"/>
      <c r="URA16" s="723"/>
      <c r="URB16" s="723"/>
      <c r="URC16" s="723"/>
      <c r="URD16" s="723"/>
      <c r="URE16" s="723"/>
      <c r="URF16" s="723"/>
      <c r="URG16" s="723"/>
      <c r="URH16" s="723"/>
      <c r="URI16" s="723"/>
      <c r="URJ16" s="723"/>
      <c r="URK16" s="723"/>
      <c r="URL16" s="723"/>
      <c r="URM16" s="723"/>
      <c r="URN16" s="723"/>
      <c r="URO16" s="723"/>
      <c r="URP16" s="723"/>
      <c r="URQ16" s="723"/>
      <c r="URR16" s="723"/>
      <c r="URS16" s="723"/>
      <c r="URT16" s="723"/>
      <c r="URU16" s="723"/>
      <c r="URV16" s="723"/>
      <c r="URW16" s="723"/>
      <c r="URX16" s="723"/>
      <c r="URY16" s="723"/>
      <c r="URZ16" s="723"/>
      <c r="USA16" s="723"/>
      <c r="USB16" s="723"/>
      <c r="USC16" s="723"/>
      <c r="USD16" s="723"/>
      <c r="USE16" s="723"/>
      <c r="USF16" s="723"/>
      <c r="USG16" s="723"/>
      <c r="USH16" s="723"/>
      <c r="USI16" s="723"/>
      <c r="USJ16" s="723"/>
      <c r="USK16" s="723"/>
      <c r="USL16" s="723"/>
      <c r="USM16" s="723"/>
      <c r="USN16" s="723"/>
      <c r="USO16" s="723"/>
      <c r="USP16" s="723"/>
      <c r="USQ16" s="723"/>
      <c r="USR16" s="723"/>
      <c r="USS16" s="723"/>
      <c r="UST16" s="723"/>
      <c r="USU16" s="723"/>
      <c r="USV16" s="723"/>
      <c r="USW16" s="723"/>
      <c r="USX16" s="723"/>
      <c r="USY16" s="723"/>
      <c r="USZ16" s="723"/>
      <c r="UTA16" s="723"/>
      <c r="UTB16" s="723"/>
      <c r="UTC16" s="723"/>
      <c r="UTD16" s="723"/>
      <c r="UTE16" s="723"/>
      <c r="UTF16" s="723"/>
      <c r="UTG16" s="723"/>
      <c r="UTH16" s="723"/>
      <c r="UTI16" s="723"/>
      <c r="UTJ16" s="723"/>
      <c r="UTK16" s="723"/>
      <c r="UTL16" s="723"/>
      <c r="UTM16" s="723"/>
      <c r="UTN16" s="723"/>
      <c r="UTO16" s="723"/>
      <c r="UTP16" s="723"/>
      <c r="UTQ16" s="723"/>
      <c r="UTR16" s="723"/>
      <c r="UTS16" s="723"/>
      <c r="UTT16" s="723"/>
      <c r="UTU16" s="723"/>
      <c r="UTV16" s="723"/>
      <c r="UTW16" s="723"/>
      <c r="UTX16" s="723"/>
      <c r="UTY16" s="723"/>
      <c r="UTZ16" s="723"/>
      <c r="UUA16" s="723"/>
      <c r="UUB16" s="723"/>
      <c r="UUC16" s="723"/>
      <c r="UUD16" s="723"/>
      <c r="UUE16" s="723"/>
      <c r="UUF16" s="723"/>
      <c r="UUG16" s="723"/>
      <c r="UUH16" s="723"/>
      <c r="UUI16" s="723"/>
      <c r="UUJ16" s="723"/>
      <c r="UUK16" s="723"/>
      <c r="UUL16" s="723"/>
      <c r="UUM16" s="723"/>
      <c r="UUN16" s="723"/>
      <c r="UUO16" s="723"/>
      <c r="UUP16" s="723"/>
      <c r="UUQ16" s="723"/>
      <c r="UUR16" s="723"/>
      <c r="UUS16" s="723"/>
      <c r="UUT16" s="723"/>
      <c r="UUU16" s="723"/>
      <c r="UUV16" s="723"/>
      <c r="UUW16" s="723"/>
      <c r="UUX16" s="723"/>
      <c r="UUY16" s="723"/>
      <c r="UUZ16" s="723"/>
      <c r="UVA16" s="723"/>
      <c r="UVB16" s="723"/>
      <c r="UVC16" s="723"/>
      <c r="UVD16" s="723"/>
      <c r="UVE16" s="723"/>
      <c r="UVF16" s="723"/>
      <c r="UVG16" s="723"/>
      <c r="UVH16" s="723"/>
      <c r="UVI16" s="723"/>
      <c r="UVJ16" s="723"/>
      <c r="UVK16" s="723"/>
      <c r="UVL16" s="723"/>
      <c r="UVM16" s="723"/>
      <c r="UVN16" s="723"/>
      <c r="UVO16" s="723"/>
      <c r="UVP16" s="723"/>
      <c r="UVQ16" s="723"/>
      <c r="UVR16" s="723"/>
      <c r="UVS16" s="723"/>
      <c r="UVT16" s="723"/>
      <c r="UVU16" s="723"/>
      <c r="UVV16" s="723"/>
      <c r="UVW16" s="723"/>
      <c r="UVX16" s="723"/>
      <c r="UVY16" s="723"/>
      <c r="UVZ16" s="723"/>
      <c r="UWA16" s="723"/>
      <c r="UWB16" s="723"/>
      <c r="UWC16" s="723"/>
      <c r="UWD16" s="723"/>
      <c r="UWE16" s="723"/>
      <c r="UWF16" s="723"/>
      <c r="UWG16" s="723"/>
      <c r="UWH16" s="723"/>
      <c r="UWI16" s="723"/>
      <c r="UWJ16" s="723"/>
      <c r="UWK16" s="723"/>
      <c r="UWL16" s="723"/>
      <c r="UWM16" s="723"/>
      <c r="UWN16" s="723"/>
      <c r="UWO16" s="723"/>
      <c r="UWP16" s="723"/>
      <c r="UWQ16" s="723"/>
      <c r="UWR16" s="723"/>
      <c r="UWS16" s="723"/>
      <c r="UWT16" s="723"/>
      <c r="UWU16" s="723"/>
      <c r="UWV16" s="723"/>
      <c r="UWW16" s="723"/>
      <c r="UWX16" s="723"/>
      <c r="UWY16" s="723"/>
      <c r="UWZ16" s="723"/>
      <c r="UXA16" s="723"/>
      <c r="UXB16" s="723"/>
      <c r="UXC16" s="723"/>
      <c r="UXD16" s="723"/>
      <c r="UXE16" s="723"/>
      <c r="UXF16" s="723"/>
      <c r="UXG16" s="723"/>
      <c r="UXH16" s="723"/>
      <c r="UXI16" s="723"/>
      <c r="UXJ16" s="723"/>
      <c r="UXK16" s="723"/>
      <c r="UXL16" s="723"/>
      <c r="UXM16" s="723"/>
      <c r="UXN16" s="723"/>
      <c r="UXO16" s="723"/>
      <c r="UXP16" s="723"/>
      <c r="UXQ16" s="723"/>
      <c r="UXR16" s="723"/>
      <c r="UXS16" s="723"/>
      <c r="UXT16" s="723"/>
      <c r="UXU16" s="723"/>
      <c r="UXV16" s="723"/>
      <c r="UXW16" s="723"/>
      <c r="UXX16" s="723"/>
      <c r="UXY16" s="723"/>
      <c r="UXZ16" s="723"/>
      <c r="UYA16" s="723"/>
      <c r="UYB16" s="723"/>
      <c r="UYC16" s="723"/>
      <c r="UYD16" s="723"/>
      <c r="UYE16" s="723"/>
      <c r="UYF16" s="723"/>
      <c r="UYG16" s="723"/>
      <c r="UYH16" s="723"/>
      <c r="UYI16" s="723"/>
      <c r="UYJ16" s="723"/>
      <c r="UYK16" s="723"/>
      <c r="UYL16" s="723"/>
      <c r="UYM16" s="723"/>
      <c r="UYN16" s="723"/>
      <c r="UYO16" s="723"/>
      <c r="UYP16" s="723"/>
      <c r="UYQ16" s="723"/>
      <c r="UYR16" s="723"/>
      <c r="UYS16" s="723"/>
      <c r="UYT16" s="723"/>
      <c r="UYU16" s="723"/>
      <c r="UYV16" s="723"/>
      <c r="UYW16" s="723"/>
      <c r="UYX16" s="723"/>
      <c r="UYY16" s="723"/>
      <c r="UYZ16" s="723"/>
      <c r="UZA16" s="723"/>
      <c r="UZB16" s="723"/>
      <c r="UZC16" s="723"/>
      <c r="UZD16" s="723"/>
      <c r="UZE16" s="723"/>
      <c r="UZF16" s="723"/>
      <c r="UZG16" s="723"/>
      <c r="UZH16" s="723"/>
      <c r="UZI16" s="723"/>
      <c r="UZJ16" s="723"/>
      <c r="UZK16" s="723"/>
      <c r="UZL16" s="723"/>
      <c r="UZM16" s="723"/>
      <c r="UZN16" s="723"/>
      <c r="UZO16" s="723"/>
      <c r="UZP16" s="723"/>
      <c r="UZQ16" s="723"/>
      <c r="UZR16" s="723"/>
      <c r="UZS16" s="723"/>
      <c r="UZT16" s="723"/>
      <c r="UZU16" s="723"/>
      <c r="UZV16" s="723"/>
      <c r="UZW16" s="723"/>
      <c r="UZX16" s="723"/>
      <c r="UZY16" s="723"/>
      <c r="UZZ16" s="723"/>
      <c r="VAA16" s="723"/>
      <c r="VAB16" s="723"/>
      <c r="VAC16" s="723"/>
      <c r="VAD16" s="723"/>
      <c r="VAE16" s="723"/>
      <c r="VAF16" s="723"/>
      <c r="VAG16" s="723"/>
      <c r="VAH16" s="723"/>
      <c r="VAI16" s="723"/>
      <c r="VAJ16" s="723"/>
      <c r="VAK16" s="723"/>
      <c r="VAL16" s="723"/>
      <c r="VAM16" s="723"/>
      <c r="VAN16" s="723"/>
      <c r="VAO16" s="723"/>
      <c r="VAP16" s="723"/>
      <c r="VAQ16" s="723"/>
      <c r="VAR16" s="723"/>
      <c r="VAS16" s="723"/>
      <c r="VAT16" s="723"/>
      <c r="VAU16" s="723"/>
      <c r="VAV16" s="723"/>
      <c r="VAW16" s="723"/>
      <c r="VAX16" s="723"/>
      <c r="VAY16" s="723"/>
      <c r="VAZ16" s="723"/>
      <c r="VBA16" s="723"/>
      <c r="VBB16" s="723"/>
      <c r="VBC16" s="723"/>
      <c r="VBD16" s="723"/>
      <c r="VBE16" s="723"/>
      <c r="VBF16" s="723"/>
      <c r="VBG16" s="723"/>
      <c r="VBH16" s="723"/>
      <c r="VBI16" s="723"/>
      <c r="VBJ16" s="723"/>
      <c r="VBK16" s="723"/>
      <c r="VBL16" s="723"/>
      <c r="VBM16" s="723"/>
      <c r="VBN16" s="723"/>
      <c r="VBO16" s="723"/>
      <c r="VBP16" s="723"/>
      <c r="VBQ16" s="723"/>
      <c r="VBR16" s="723"/>
      <c r="VBS16" s="723"/>
      <c r="VBT16" s="723"/>
      <c r="VBU16" s="723"/>
      <c r="VBV16" s="723"/>
      <c r="VBW16" s="723"/>
      <c r="VBX16" s="723"/>
      <c r="VBY16" s="723"/>
      <c r="VBZ16" s="723"/>
      <c r="VCA16" s="723"/>
      <c r="VCB16" s="723"/>
      <c r="VCC16" s="723"/>
      <c r="VCD16" s="723"/>
      <c r="VCE16" s="723"/>
      <c r="VCF16" s="723"/>
      <c r="VCG16" s="723"/>
      <c r="VCH16" s="723"/>
      <c r="VCI16" s="723"/>
      <c r="VCJ16" s="723"/>
      <c r="VCK16" s="723"/>
      <c r="VCL16" s="723"/>
      <c r="VCM16" s="723"/>
      <c r="VCN16" s="723"/>
      <c r="VCO16" s="723"/>
      <c r="VCP16" s="723"/>
      <c r="VCQ16" s="723"/>
      <c r="VCR16" s="723"/>
      <c r="VCS16" s="723"/>
      <c r="VCT16" s="723"/>
      <c r="VCU16" s="723"/>
      <c r="VCV16" s="723"/>
      <c r="VCW16" s="723"/>
      <c r="VCX16" s="723"/>
      <c r="VCY16" s="723"/>
      <c r="VCZ16" s="723"/>
      <c r="VDA16" s="723"/>
      <c r="VDB16" s="723"/>
      <c r="VDC16" s="723"/>
      <c r="VDD16" s="723"/>
      <c r="VDE16" s="723"/>
      <c r="VDF16" s="723"/>
      <c r="VDG16" s="723"/>
      <c r="VDH16" s="723"/>
      <c r="VDI16" s="723"/>
      <c r="VDJ16" s="723"/>
      <c r="VDK16" s="723"/>
      <c r="VDL16" s="723"/>
      <c r="VDM16" s="723"/>
      <c r="VDN16" s="723"/>
      <c r="VDO16" s="723"/>
      <c r="VDP16" s="723"/>
      <c r="VDQ16" s="723"/>
      <c r="VDR16" s="723"/>
      <c r="VDS16" s="723"/>
      <c r="VDT16" s="723"/>
      <c r="VDU16" s="723"/>
      <c r="VDV16" s="723"/>
      <c r="VDW16" s="723"/>
      <c r="VDX16" s="723"/>
      <c r="VDY16" s="723"/>
      <c r="VDZ16" s="723"/>
      <c r="VEA16" s="723"/>
      <c r="VEB16" s="723"/>
      <c r="VEC16" s="723"/>
      <c r="VED16" s="723"/>
      <c r="VEE16" s="723"/>
      <c r="VEF16" s="723"/>
      <c r="VEG16" s="723"/>
      <c r="VEH16" s="723"/>
      <c r="VEI16" s="723"/>
      <c r="VEJ16" s="723"/>
      <c r="VEK16" s="723"/>
      <c r="VEL16" s="723"/>
      <c r="VEM16" s="723"/>
      <c r="VEN16" s="723"/>
      <c r="VEO16" s="723"/>
      <c r="VEP16" s="723"/>
      <c r="VEQ16" s="723"/>
      <c r="VER16" s="723"/>
      <c r="VES16" s="723"/>
      <c r="VET16" s="723"/>
      <c r="VEU16" s="723"/>
      <c r="VEV16" s="723"/>
      <c r="VEW16" s="723"/>
      <c r="VEX16" s="723"/>
      <c r="VEY16" s="723"/>
      <c r="VEZ16" s="723"/>
      <c r="VFA16" s="723"/>
      <c r="VFB16" s="723"/>
      <c r="VFC16" s="723"/>
      <c r="VFD16" s="723"/>
      <c r="VFE16" s="723"/>
      <c r="VFF16" s="723"/>
      <c r="VFG16" s="723"/>
      <c r="VFH16" s="723"/>
      <c r="VFI16" s="723"/>
      <c r="VFJ16" s="723"/>
      <c r="VFK16" s="723"/>
      <c r="VFL16" s="723"/>
      <c r="VFM16" s="723"/>
      <c r="VFN16" s="723"/>
      <c r="VFO16" s="723"/>
      <c r="VFP16" s="723"/>
      <c r="VFQ16" s="723"/>
      <c r="VFR16" s="723"/>
      <c r="VFS16" s="723"/>
      <c r="VFT16" s="723"/>
      <c r="VFU16" s="723"/>
      <c r="VFV16" s="723"/>
      <c r="VFW16" s="723"/>
      <c r="VFX16" s="723"/>
      <c r="VFY16" s="723"/>
      <c r="VFZ16" s="723"/>
      <c r="VGA16" s="723"/>
      <c r="VGB16" s="723"/>
      <c r="VGC16" s="723"/>
      <c r="VGD16" s="723"/>
      <c r="VGE16" s="723"/>
      <c r="VGF16" s="723"/>
      <c r="VGG16" s="723"/>
      <c r="VGH16" s="723"/>
      <c r="VGI16" s="723"/>
      <c r="VGJ16" s="723"/>
      <c r="VGK16" s="723"/>
      <c r="VGL16" s="723"/>
      <c r="VGM16" s="723"/>
      <c r="VGN16" s="723"/>
      <c r="VGO16" s="723"/>
      <c r="VGP16" s="723"/>
      <c r="VGQ16" s="723"/>
      <c r="VGR16" s="723"/>
      <c r="VGS16" s="723"/>
      <c r="VGT16" s="723"/>
      <c r="VGU16" s="723"/>
      <c r="VGV16" s="723"/>
      <c r="VGW16" s="723"/>
      <c r="VGX16" s="723"/>
      <c r="VGY16" s="723"/>
      <c r="VGZ16" s="723"/>
      <c r="VHA16" s="723"/>
      <c r="VHB16" s="723"/>
      <c r="VHC16" s="723"/>
      <c r="VHD16" s="723"/>
      <c r="VHE16" s="723"/>
      <c r="VHF16" s="723"/>
      <c r="VHG16" s="723"/>
      <c r="VHH16" s="723"/>
      <c r="VHI16" s="723"/>
      <c r="VHJ16" s="723"/>
      <c r="VHK16" s="723"/>
      <c r="VHL16" s="723"/>
      <c r="VHM16" s="723"/>
      <c r="VHN16" s="723"/>
      <c r="VHO16" s="723"/>
      <c r="VHP16" s="723"/>
      <c r="VHQ16" s="723"/>
      <c r="VHR16" s="723"/>
      <c r="VHS16" s="723"/>
      <c r="VHT16" s="723"/>
      <c r="VHU16" s="723"/>
      <c r="VHV16" s="723"/>
      <c r="VHW16" s="723"/>
      <c r="VHX16" s="723"/>
      <c r="VHY16" s="723"/>
      <c r="VHZ16" s="723"/>
      <c r="VIA16" s="723"/>
      <c r="VIB16" s="723"/>
      <c r="VIC16" s="723"/>
      <c r="VID16" s="723"/>
      <c r="VIE16" s="723"/>
      <c r="VIF16" s="723"/>
      <c r="VIG16" s="723"/>
      <c r="VIH16" s="723"/>
      <c r="VII16" s="723"/>
      <c r="VIJ16" s="723"/>
      <c r="VIK16" s="723"/>
      <c r="VIL16" s="723"/>
      <c r="VIM16" s="723"/>
      <c r="VIN16" s="723"/>
      <c r="VIO16" s="723"/>
      <c r="VIP16" s="723"/>
      <c r="VIQ16" s="723"/>
      <c r="VIR16" s="723"/>
      <c r="VIS16" s="723"/>
      <c r="VIT16" s="723"/>
      <c r="VIU16" s="723"/>
      <c r="VIV16" s="723"/>
      <c r="VIW16" s="723"/>
      <c r="VIX16" s="723"/>
      <c r="VIY16" s="723"/>
      <c r="VIZ16" s="723"/>
      <c r="VJA16" s="723"/>
      <c r="VJB16" s="723"/>
      <c r="VJC16" s="723"/>
      <c r="VJD16" s="723"/>
      <c r="VJE16" s="723"/>
      <c r="VJF16" s="723"/>
      <c r="VJG16" s="723"/>
      <c r="VJH16" s="723"/>
      <c r="VJI16" s="723"/>
      <c r="VJJ16" s="723"/>
      <c r="VJK16" s="723"/>
      <c r="VJL16" s="723"/>
      <c r="VJM16" s="723"/>
      <c r="VJN16" s="723"/>
      <c r="VJO16" s="723"/>
      <c r="VJP16" s="723"/>
      <c r="VJQ16" s="723"/>
      <c r="VJR16" s="723"/>
      <c r="VJS16" s="723"/>
      <c r="VJT16" s="723"/>
      <c r="VJU16" s="723"/>
      <c r="VJV16" s="723"/>
      <c r="VJW16" s="723"/>
      <c r="VJX16" s="723"/>
      <c r="VJY16" s="723"/>
      <c r="VJZ16" s="723"/>
      <c r="VKA16" s="723"/>
      <c r="VKB16" s="723"/>
      <c r="VKC16" s="723"/>
      <c r="VKD16" s="723"/>
      <c r="VKE16" s="723"/>
      <c r="VKF16" s="723"/>
      <c r="VKG16" s="723"/>
      <c r="VKH16" s="723"/>
      <c r="VKI16" s="723"/>
      <c r="VKJ16" s="723"/>
      <c r="VKK16" s="723"/>
      <c r="VKL16" s="723"/>
      <c r="VKM16" s="723"/>
      <c r="VKN16" s="723"/>
      <c r="VKO16" s="723"/>
      <c r="VKP16" s="723"/>
      <c r="VKQ16" s="723"/>
      <c r="VKR16" s="723"/>
      <c r="VKS16" s="723"/>
      <c r="VKT16" s="723"/>
      <c r="VKU16" s="723"/>
      <c r="VKV16" s="723"/>
      <c r="VKW16" s="723"/>
      <c r="VKX16" s="723"/>
      <c r="VKY16" s="723"/>
      <c r="VKZ16" s="723"/>
      <c r="VLA16" s="723"/>
      <c r="VLB16" s="723"/>
      <c r="VLC16" s="723"/>
      <c r="VLD16" s="723"/>
      <c r="VLE16" s="723"/>
      <c r="VLF16" s="723"/>
      <c r="VLG16" s="723"/>
      <c r="VLH16" s="723"/>
      <c r="VLI16" s="723"/>
      <c r="VLJ16" s="723"/>
      <c r="VLK16" s="723"/>
      <c r="VLL16" s="723"/>
      <c r="VLM16" s="723"/>
      <c r="VLN16" s="723"/>
      <c r="VLO16" s="723"/>
      <c r="VLP16" s="723"/>
      <c r="VLQ16" s="723"/>
      <c r="VLR16" s="723"/>
      <c r="VLS16" s="723"/>
      <c r="VLT16" s="723"/>
      <c r="VLU16" s="723"/>
      <c r="VLV16" s="723"/>
      <c r="VLW16" s="723"/>
      <c r="VLX16" s="723"/>
      <c r="VLY16" s="723"/>
      <c r="VLZ16" s="723"/>
      <c r="VMA16" s="723"/>
      <c r="VMB16" s="723"/>
      <c r="VMC16" s="723"/>
      <c r="VMD16" s="723"/>
      <c r="VME16" s="723"/>
      <c r="VMF16" s="723"/>
      <c r="VMG16" s="723"/>
      <c r="VMH16" s="723"/>
      <c r="VMI16" s="723"/>
      <c r="VMJ16" s="723"/>
      <c r="VMK16" s="723"/>
      <c r="VML16" s="723"/>
      <c r="VMM16" s="723"/>
      <c r="VMN16" s="723"/>
      <c r="VMO16" s="723"/>
      <c r="VMP16" s="723"/>
      <c r="VMQ16" s="723"/>
      <c r="VMR16" s="723"/>
      <c r="VMS16" s="723"/>
      <c r="VMT16" s="723"/>
      <c r="VMU16" s="723"/>
      <c r="VMV16" s="723"/>
      <c r="VMW16" s="723"/>
      <c r="VMX16" s="723"/>
      <c r="VMY16" s="723"/>
      <c r="VMZ16" s="723"/>
      <c r="VNA16" s="723"/>
      <c r="VNB16" s="723"/>
      <c r="VNC16" s="723"/>
      <c r="VND16" s="723"/>
      <c r="VNE16" s="723"/>
      <c r="VNF16" s="723"/>
      <c r="VNG16" s="723"/>
      <c r="VNH16" s="723"/>
      <c r="VNI16" s="723"/>
      <c r="VNJ16" s="723"/>
      <c r="VNK16" s="723"/>
      <c r="VNL16" s="723"/>
      <c r="VNM16" s="723"/>
      <c r="VNN16" s="723"/>
      <c r="VNO16" s="723"/>
      <c r="VNP16" s="723"/>
      <c r="VNQ16" s="723"/>
      <c r="VNR16" s="723"/>
      <c r="VNS16" s="723"/>
      <c r="VNT16" s="723"/>
      <c r="VNU16" s="723"/>
      <c r="VNV16" s="723"/>
      <c r="VNW16" s="723"/>
      <c r="VNX16" s="723"/>
      <c r="VNY16" s="723"/>
      <c r="VNZ16" s="723"/>
      <c r="VOA16" s="723"/>
      <c r="VOB16" s="723"/>
      <c r="VOC16" s="723"/>
      <c r="VOD16" s="723"/>
      <c r="VOE16" s="723"/>
      <c r="VOF16" s="723"/>
      <c r="VOG16" s="723"/>
      <c r="VOH16" s="723"/>
      <c r="VOI16" s="723"/>
      <c r="VOJ16" s="723"/>
      <c r="VOK16" s="723"/>
      <c r="VOL16" s="723"/>
      <c r="VOM16" s="723"/>
      <c r="VON16" s="723"/>
      <c r="VOO16" s="723"/>
      <c r="VOP16" s="723"/>
      <c r="VOQ16" s="723"/>
      <c r="VOR16" s="723"/>
      <c r="VOS16" s="723"/>
      <c r="VOT16" s="723"/>
      <c r="VOU16" s="723"/>
      <c r="VOV16" s="723"/>
      <c r="VOW16" s="723"/>
      <c r="VOX16" s="723"/>
      <c r="VOY16" s="723"/>
      <c r="VOZ16" s="723"/>
      <c r="VPA16" s="723"/>
      <c r="VPB16" s="723"/>
      <c r="VPC16" s="723"/>
      <c r="VPD16" s="723"/>
      <c r="VPE16" s="723"/>
      <c r="VPF16" s="723"/>
      <c r="VPG16" s="723"/>
      <c r="VPH16" s="723"/>
      <c r="VPI16" s="723"/>
      <c r="VPJ16" s="723"/>
      <c r="VPK16" s="723"/>
      <c r="VPL16" s="723"/>
      <c r="VPM16" s="723"/>
      <c r="VPN16" s="723"/>
      <c r="VPO16" s="723"/>
      <c r="VPP16" s="723"/>
      <c r="VPQ16" s="723"/>
      <c r="VPR16" s="723"/>
      <c r="VPS16" s="723"/>
      <c r="VPT16" s="723"/>
      <c r="VPU16" s="723"/>
      <c r="VPV16" s="723"/>
      <c r="VPW16" s="723"/>
      <c r="VPX16" s="723"/>
      <c r="VPY16" s="723"/>
      <c r="VPZ16" s="723"/>
      <c r="VQA16" s="723"/>
      <c r="VQB16" s="723"/>
      <c r="VQC16" s="723"/>
      <c r="VQD16" s="723"/>
      <c r="VQE16" s="723"/>
      <c r="VQF16" s="723"/>
      <c r="VQG16" s="723"/>
      <c r="VQH16" s="723"/>
      <c r="VQI16" s="723"/>
      <c r="VQJ16" s="723"/>
      <c r="VQK16" s="723"/>
      <c r="VQL16" s="723"/>
      <c r="VQM16" s="723"/>
      <c r="VQN16" s="723"/>
      <c r="VQO16" s="723"/>
      <c r="VQP16" s="723"/>
      <c r="VQQ16" s="723"/>
      <c r="VQR16" s="723"/>
      <c r="VQS16" s="723"/>
      <c r="VQT16" s="723"/>
      <c r="VQU16" s="723"/>
      <c r="VQV16" s="723"/>
      <c r="VQW16" s="723"/>
      <c r="VQX16" s="723"/>
      <c r="VQY16" s="723"/>
      <c r="VQZ16" s="723"/>
      <c r="VRA16" s="723"/>
      <c r="VRB16" s="723"/>
      <c r="VRC16" s="723"/>
      <c r="VRD16" s="723"/>
      <c r="VRE16" s="723"/>
      <c r="VRF16" s="723"/>
      <c r="VRG16" s="723"/>
      <c r="VRH16" s="723"/>
      <c r="VRI16" s="723"/>
      <c r="VRJ16" s="723"/>
      <c r="VRK16" s="723"/>
      <c r="VRL16" s="723"/>
      <c r="VRM16" s="723"/>
      <c r="VRN16" s="723"/>
      <c r="VRO16" s="723"/>
      <c r="VRP16" s="723"/>
      <c r="VRQ16" s="723"/>
      <c r="VRR16" s="723"/>
      <c r="VRS16" s="723"/>
      <c r="VRT16" s="723"/>
      <c r="VRU16" s="723"/>
      <c r="VRV16" s="723"/>
      <c r="VRW16" s="723"/>
      <c r="VRX16" s="723"/>
      <c r="VRY16" s="723"/>
      <c r="VRZ16" s="723"/>
      <c r="VSA16" s="723"/>
      <c r="VSB16" s="723"/>
      <c r="VSC16" s="723"/>
      <c r="VSD16" s="723"/>
      <c r="VSE16" s="723"/>
      <c r="VSF16" s="723"/>
      <c r="VSG16" s="723"/>
      <c r="VSH16" s="723"/>
      <c r="VSI16" s="723"/>
      <c r="VSJ16" s="723"/>
      <c r="VSK16" s="723"/>
      <c r="VSL16" s="723"/>
      <c r="VSM16" s="723"/>
      <c r="VSN16" s="723"/>
      <c r="VSO16" s="723"/>
      <c r="VSP16" s="723"/>
      <c r="VSQ16" s="723"/>
      <c r="VSR16" s="723"/>
      <c r="VSS16" s="723"/>
      <c r="VST16" s="723"/>
      <c r="VSU16" s="723"/>
      <c r="VSV16" s="723"/>
      <c r="VSW16" s="723"/>
      <c r="VSX16" s="723"/>
      <c r="VSY16" s="723"/>
      <c r="VSZ16" s="723"/>
      <c r="VTA16" s="723"/>
      <c r="VTB16" s="723"/>
      <c r="VTC16" s="723"/>
      <c r="VTD16" s="723"/>
      <c r="VTE16" s="723"/>
      <c r="VTF16" s="723"/>
      <c r="VTG16" s="723"/>
      <c r="VTH16" s="723"/>
      <c r="VTI16" s="723"/>
      <c r="VTJ16" s="723"/>
      <c r="VTK16" s="723"/>
      <c r="VTL16" s="723"/>
      <c r="VTM16" s="723"/>
      <c r="VTN16" s="723"/>
      <c r="VTO16" s="723"/>
      <c r="VTP16" s="723"/>
      <c r="VTQ16" s="723"/>
      <c r="VTR16" s="723"/>
      <c r="VTS16" s="723"/>
      <c r="VTT16" s="723"/>
      <c r="VTU16" s="723"/>
      <c r="VTV16" s="723"/>
      <c r="VTW16" s="723"/>
      <c r="VTX16" s="723"/>
      <c r="VTY16" s="723"/>
      <c r="VTZ16" s="723"/>
      <c r="VUA16" s="723"/>
      <c r="VUB16" s="723"/>
      <c r="VUC16" s="723"/>
      <c r="VUD16" s="723"/>
      <c r="VUE16" s="723"/>
      <c r="VUF16" s="723"/>
      <c r="VUG16" s="723"/>
      <c r="VUH16" s="723"/>
      <c r="VUI16" s="723"/>
      <c r="VUJ16" s="723"/>
      <c r="VUK16" s="723"/>
      <c r="VUL16" s="723"/>
      <c r="VUM16" s="723"/>
      <c r="VUN16" s="723"/>
      <c r="VUO16" s="723"/>
      <c r="VUP16" s="723"/>
      <c r="VUQ16" s="723"/>
      <c r="VUR16" s="723"/>
      <c r="VUS16" s="723"/>
      <c r="VUT16" s="723"/>
      <c r="VUU16" s="723"/>
      <c r="VUV16" s="723"/>
      <c r="VUW16" s="723"/>
      <c r="VUX16" s="723"/>
      <c r="VUY16" s="723"/>
      <c r="VUZ16" s="723"/>
      <c r="VVA16" s="723"/>
      <c r="VVB16" s="723"/>
      <c r="VVC16" s="723"/>
      <c r="VVD16" s="723"/>
      <c r="VVE16" s="723"/>
      <c r="VVF16" s="723"/>
      <c r="VVG16" s="723"/>
      <c r="VVH16" s="723"/>
      <c r="VVI16" s="723"/>
      <c r="VVJ16" s="723"/>
      <c r="VVK16" s="723"/>
      <c r="VVL16" s="723"/>
      <c r="VVM16" s="723"/>
      <c r="VVN16" s="723"/>
      <c r="VVO16" s="723"/>
      <c r="VVP16" s="723"/>
      <c r="VVQ16" s="723"/>
      <c r="VVR16" s="723"/>
      <c r="VVS16" s="723"/>
      <c r="VVT16" s="723"/>
      <c r="VVU16" s="723"/>
      <c r="VVV16" s="723"/>
      <c r="VVW16" s="723"/>
      <c r="VVX16" s="723"/>
      <c r="VVY16" s="723"/>
      <c r="VVZ16" s="723"/>
      <c r="VWA16" s="723"/>
      <c r="VWB16" s="723"/>
      <c r="VWC16" s="723"/>
      <c r="VWD16" s="723"/>
      <c r="VWE16" s="723"/>
      <c r="VWF16" s="723"/>
      <c r="VWG16" s="723"/>
      <c r="VWH16" s="723"/>
      <c r="VWI16" s="723"/>
      <c r="VWJ16" s="723"/>
      <c r="VWK16" s="723"/>
      <c r="VWL16" s="723"/>
      <c r="VWM16" s="723"/>
      <c r="VWN16" s="723"/>
      <c r="VWO16" s="723"/>
      <c r="VWP16" s="723"/>
      <c r="VWQ16" s="723"/>
      <c r="VWR16" s="723"/>
      <c r="VWS16" s="723"/>
      <c r="VWT16" s="723"/>
      <c r="VWU16" s="723"/>
      <c r="VWV16" s="723"/>
      <c r="VWW16" s="723"/>
      <c r="VWX16" s="723"/>
      <c r="VWY16" s="723"/>
      <c r="VWZ16" s="723"/>
      <c r="VXA16" s="723"/>
      <c r="VXB16" s="723"/>
      <c r="VXC16" s="723"/>
      <c r="VXD16" s="723"/>
      <c r="VXE16" s="723"/>
      <c r="VXF16" s="723"/>
      <c r="VXG16" s="723"/>
      <c r="VXH16" s="723"/>
      <c r="VXI16" s="723"/>
      <c r="VXJ16" s="723"/>
      <c r="VXK16" s="723"/>
      <c r="VXL16" s="723"/>
      <c r="VXM16" s="723"/>
      <c r="VXN16" s="723"/>
      <c r="VXO16" s="723"/>
      <c r="VXP16" s="723"/>
      <c r="VXQ16" s="723"/>
      <c r="VXR16" s="723"/>
      <c r="VXS16" s="723"/>
      <c r="VXT16" s="723"/>
      <c r="VXU16" s="723"/>
      <c r="VXV16" s="723"/>
      <c r="VXW16" s="723"/>
      <c r="VXX16" s="723"/>
      <c r="VXY16" s="723"/>
      <c r="VXZ16" s="723"/>
      <c r="VYA16" s="723"/>
      <c r="VYB16" s="723"/>
      <c r="VYC16" s="723"/>
      <c r="VYD16" s="723"/>
      <c r="VYE16" s="723"/>
      <c r="VYF16" s="723"/>
      <c r="VYG16" s="723"/>
      <c r="VYH16" s="723"/>
      <c r="VYI16" s="723"/>
      <c r="VYJ16" s="723"/>
      <c r="VYK16" s="723"/>
      <c r="VYL16" s="723"/>
      <c r="VYM16" s="723"/>
      <c r="VYN16" s="723"/>
      <c r="VYO16" s="723"/>
      <c r="VYP16" s="723"/>
      <c r="VYQ16" s="723"/>
      <c r="VYR16" s="723"/>
      <c r="VYS16" s="723"/>
      <c r="VYT16" s="723"/>
      <c r="VYU16" s="723"/>
      <c r="VYV16" s="723"/>
      <c r="VYW16" s="723"/>
      <c r="VYX16" s="723"/>
      <c r="VYY16" s="723"/>
      <c r="VYZ16" s="723"/>
      <c r="VZA16" s="723"/>
      <c r="VZB16" s="723"/>
      <c r="VZC16" s="723"/>
      <c r="VZD16" s="723"/>
      <c r="VZE16" s="723"/>
      <c r="VZF16" s="723"/>
      <c r="VZG16" s="723"/>
      <c r="VZH16" s="723"/>
      <c r="VZI16" s="723"/>
      <c r="VZJ16" s="723"/>
      <c r="VZK16" s="723"/>
      <c r="VZL16" s="723"/>
      <c r="VZM16" s="723"/>
      <c r="VZN16" s="723"/>
      <c r="VZO16" s="723"/>
      <c r="VZP16" s="723"/>
      <c r="VZQ16" s="723"/>
      <c r="VZR16" s="723"/>
      <c r="VZS16" s="723"/>
      <c r="VZT16" s="723"/>
      <c r="VZU16" s="723"/>
      <c r="VZV16" s="723"/>
      <c r="VZW16" s="723"/>
      <c r="VZX16" s="723"/>
      <c r="VZY16" s="723"/>
      <c r="VZZ16" s="723"/>
      <c r="WAA16" s="723"/>
      <c r="WAB16" s="723"/>
      <c r="WAC16" s="723"/>
      <c r="WAD16" s="723"/>
      <c r="WAE16" s="723"/>
      <c r="WAF16" s="723"/>
      <c r="WAG16" s="723"/>
      <c r="WAH16" s="723"/>
      <c r="WAI16" s="723"/>
      <c r="WAJ16" s="723"/>
      <c r="WAK16" s="723"/>
      <c r="WAL16" s="723"/>
      <c r="WAM16" s="723"/>
      <c r="WAN16" s="723"/>
      <c r="WAO16" s="723"/>
      <c r="WAP16" s="723"/>
      <c r="WAQ16" s="723"/>
      <c r="WAR16" s="723"/>
      <c r="WAS16" s="723"/>
      <c r="WAT16" s="723"/>
      <c r="WAU16" s="723"/>
      <c r="WAV16" s="723"/>
      <c r="WAW16" s="723"/>
      <c r="WAX16" s="723"/>
      <c r="WAY16" s="723"/>
      <c r="WAZ16" s="723"/>
      <c r="WBA16" s="723"/>
      <c r="WBB16" s="723"/>
      <c r="WBC16" s="723"/>
      <c r="WBD16" s="723"/>
      <c r="WBE16" s="723"/>
      <c r="WBF16" s="723"/>
      <c r="WBG16" s="723"/>
      <c r="WBH16" s="723"/>
      <c r="WBI16" s="723"/>
      <c r="WBJ16" s="723"/>
      <c r="WBK16" s="723"/>
      <c r="WBL16" s="723"/>
      <c r="WBM16" s="723"/>
      <c r="WBN16" s="723"/>
      <c r="WBO16" s="723"/>
      <c r="WBP16" s="723"/>
      <c r="WBQ16" s="723"/>
      <c r="WBR16" s="723"/>
      <c r="WBS16" s="723"/>
      <c r="WBT16" s="723"/>
      <c r="WBU16" s="723"/>
      <c r="WBV16" s="723"/>
      <c r="WBW16" s="723"/>
      <c r="WBX16" s="723"/>
      <c r="WBY16" s="723"/>
      <c r="WBZ16" s="723"/>
      <c r="WCA16" s="723"/>
      <c r="WCB16" s="723"/>
      <c r="WCC16" s="723"/>
      <c r="WCD16" s="723"/>
      <c r="WCE16" s="723"/>
      <c r="WCF16" s="723"/>
      <c r="WCG16" s="723"/>
      <c r="WCH16" s="723"/>
      <c r="WCI16" s="723"/>
      <c r="WCJ16" s="723"/>
      <c r="WCK16" s="723"/>
      <c r="WCL16" s="723"/>
      <c r="WCM16" s="723"/>
      <c r="WCN16" s="723"/>
      <c r="WCO16" s="723"/>
      <c r="WCP16" s="723"/>
      <c r="WCQ16" s="723"/>
      <c r="WCR16" s="723"/>
      <c r="WCS16" s="723"/>
      <c r="WCT16" s="723"/>
      <c r="WCU16" s="723"/>
      <c r="WCV16" s="723"/>
      <c r="WCW16" s="723"/>
      <c r="WCX16" s="723"/>
      <c r="WCY16" s="723"/>
      <c r="WCZ16" s="723"/>
      <c r="WDA16" s="723"/>
      <c r="WDB16" s="723"/>
      <c r="WDC16" s="723"/>
      <c r="WDD16" s="723"/>
      <c r="WDE16" s="723"/>
      <c r="WDF16" s="723"/>
      <c r="WDG16" s="723"/>
      <c r="WDH16" s="723"/>
      <c r="WDI16" s="723"/>
      <c r="WDJ16" s="723"/>
      <c r="WDK16" s="723"/>
      <c r="WDL16" s="723"/>
      <c r="WDM16" s="723"/>
      <c r="WDN16" s="723"/>
      <c r="WDO16" s="723"/>
      <c r="WDP16" s="723"/>
      <c r="WDQ16" s="723"/>
      <c r="WDR16" s="723"/>
      <c r="WDS16" s="723"/>
      <c r="WDT16" s="723"/>
      <c r="WDU16" s="723"/>
      <c r="WDV16" s="723"/>
      <c r="WDW16" s="723"/>
      <c r="WDX16" s="723"/>
      <c r="WDY16" s="723"/>
      <c r="WDZ16" s="723"/>
      <c r="WEA16" s="723"/>
      <c r="WEB16" s="723"/>
      <c r="WEC16" s="723"/>
      <c r="WED16" s="723"/>
      <c r="WEE16" s="723"/>
      <c r="WEF16" s="723"/>
      <c r="WEG16" s="723"/>
      <c r="WEH16" s="723"/>
      <c r="WEI16" s="723"/>
      <c r="WEJ16" s="723"/>
      <c r="WEK16" s="723"/>
      <c r="WEL16" s="723"/>
      <c r="WEM16" s="723"/>
      <c r="WEN16" s="723"/>
      <c r="WEO16" s="723"/>
      <c r="WEP16" s="723"/>
      <c r="WEQ16" s="723"/>
      <c r="WER16" s="723"/>
      <c r="WES16" s="723"/>
      <c r="WET16" s="723"/>
      <c r="WEU16" s="723"/>
      <c r="WEV16" s="723"/>
      <c r="WEW16" s="723"/>
      <c r="WEX16" s="723"/>
      <c r="WEY16" s="723"/>
      <c r="WEZ16" s="723"/>
      <c r="WFA16" s="723"/>
      <c r="WFB16" s="723"/>
      <c r="WFC16" s="723"/>
      <c r="WFD16" s="723"/>
      <c r="WFE16" s="723"/>
      <c r="WFF16" s="723"/>
      <c r="WFG16" s="723"/>
      <c r="WFH16" s="723"/>
      <c r="WFI16" s="723"/>
      <c r="WFJ16" s="723"/>
      <c r="WFK16" s="723"/>
      <c r="WFL16" s="723"/>
      <c r="WFM16" s="723"/>
      <c r="WFN16" s="723"/>
      <c r="WFO16" s="723"/>
      <c r="WFP16" s="723"/>
      <c r="WFQ16" s="723"/>
      <c r="WFR16" s="723"/>
      <c r="WFS16" s="723"/>
      <c r="WFT16" s="723"/>
      <c r="WFU16" s="723"/>
      <c r="WFV16" s="723"/>
      <c r="WFW16" s="723"/>
      <c r="WFX16" s="723"/>
      <c r="WFY16" s="723"/>
      <c r="WFZ16" s="723"/>
      <c r="WGA16" s="723"/>
      <c r="WGB16" s="723"/>
      <c r="WGC16" s="723"/>
      <c r="WGD16" s="723"/>
      <c r="WGE16" s="723"/>
      <c r="WGF16" s="723"/>
      <c r="WGG16" s="723"/>
      <c r="WGH16" s="723"/>
      <c r="WGI16" s="723"/>
      <c r="WGJ16" s="723"/>
      <c r="WGK16" s="723"/>
      <c r="WGL16" s="723"/>
      <c r="WGM16" s="723"/>
      <c r="WGN16" s="723"/>
      <c r="WGO16" s="723"/>
      <c r="WGP16" s="723"/>
      <c r="WGQ16" s="723"/>
      <c r="WGR16" s="723"/>
      <c r="WGS16" s="723"/>
      <c r="WGT16" s="723"/>
      <c r="WGU16" s="723"/>
      <c r="WGV16" s="723"/>
      <c r="WGW16" s="723"/>
      <c r="WGX16" s="723"/>
      <c r="WGY16" s="723"/>
      <c r="WGZ16" s="723"/>
      <c r="WHA16" s="723"/>
      <c r="WHB16" s="723"/>
      <c r="WHC16" s="723"/>
      <c r="WHD16" s="723"/>
      <c r="WHE16" s="723"/>
      <c r="WHF16" s="723"/>
      <c r="WHG16" s="723"/>
      <c r="WHH16" s="723"/>
      <c r="WHI16" s="723"/>
      <c r="WHJ16" s="723"/>
      <c r="WHK16" s="723"/>
      <c r="WHL16" s="723"/>
      <c r="WHM16" s="723"/>
      <c r="WHN16" s="723"/>
      <c r="WHO16" s="723"/>
      <c r="WHP16" s="723"/>
      <c r="WHQ16" s="723"/>
      <c r="WHR16" s="723"/>
      <c r="WHS16" s="723"/>
      <c r="WHT16" s="723"/>
      <c r="WHU16" s="723"/>
      <c r="WHV16" s="723"/>
      <c r="WHW16" s="723"/>
      <c r="WHX16" s="723"/>
      <c r="WHY16" s="723"/>
      <c r="WHZ16" s="723"/>
      <c r="WIA16" s="723"/>
      <c r="WIB16" s="723"/>
      <c r="WIC16" s="723"/>
      <c r="WID16" s="723"/>
      <c r="WIE16" s="723"/>
      <c r="WIF16" s="723"/>
      <c r="WIG16" s="723"/>
      <c r="WIH16" s="723"/>
      <c r="WII16" s="723"/>
      <c r="WIJ16" s="723"/>
      <c r="WIK16" s="723"/>
      <c r="WIL16" s="723"/>
      <c r="WIM16" s="723"/>
      <c r="WIN16" s="723"/>
      <c r="WIO16" s="723"/>
      <c r="WIP16" s="723"/>
      <c r="WIQ16" s="723"/>
      <c r="WIR16" s="723"/>
      <c r="WIS16" s="723"/>
      <c r="WIT16" s="723"/>
      <c r="WIU16" s="723"/>
      <c r="WIV16" s="723"/>
      <c r="WIW16" s="723"/>
      <c r="WIX16" s="723"/>
      <c r="WIY16" s="723"/>
      <c r="WIZ16" s="723"/>
      <c r="WJA16" s="723"/>
      <c r="WJB16" s="723"/>
      <c r="WJC16" s="723"/>
      <c r="WJD16" s="723"/>
      <c r="WJE16" s="723"/>
      <c r="WJF16" s="723"/>
      <c r="WJG16" s="723"/>
      <c r="WJH16" s="723"/>
      <c r="WJI16" s="723"/>
      <c r="WJJ16" s="723"/>
      <c r="WJK16" s="723"/>
      <c r="WJL16" s="723"/>
      <c r="WJM16" s="723"/>
      <c r="WJN16" s="723"/>
      <c r="WJO16" s="723"/>
      <c r="WJP16" s="723"/>
      <c r="WJQ16" s="723"/>
      <c r="WJR16" s="723"/>
      <c r="WJS16" s="723"/>
      <c r="WJT16" s="723"/>
      <c r="WJU16" s="723"/>
      <c r="WJV16" s="723"/>
      <c r="WJW16" s="723"/>
      <c r="WJX16" s="723"/>
      <c r="WJY16" s="723"/>
      <c r="WJZ16" s="723"/>
      <c r="WKA16" s="723"/>
      <c r="WKB16" s="723"/>
      <c r="WKC16" s="723"/>
      <c r="WKD16" s="723"/>
      <c r="WKE16" s="723"/>
      <c r="WKF16" s="723"/>
      <c r="WKG16" s="723"/>
      <c r="WKH16" s="723"/>
      <c r="WKI16" s="723"/>
      <c r="WKJ16" s="723"/>
      <c r="WKK16" s="723"/>
      <c r="WKL16" s="723"/>
      <c r="WKM16" s="723"/>
      <c r="WKN16" s="723"/>
      <c r="WKO16" s="723"/>
      <c r="WKP16" s="723"/>
      <c r="WKQ16" s="723"/>
      <c r="WKR16" s="723"/>
      <c r="WKS16" s="723"/>
      <c r="WKT16" s="723"/>
      <c r="WKU16" s="723"/>
      <c r="WKV16" s="723"/>
      <c r="WKW16" s="723"/>
      <c r="WKX16" s="723"/>
      <c r="WKY16" s="723"/>
      <c r="WKZ16" s="723"/>
      <c r="WLA16" s="723"/>
      <c r="WLB16" s="723"/>
      <c r="WLC16" s="723"/>
      <c r="WLD16" s="723"/>
      <c r="WLE16" s="723"/>
      <c r="WLF16" s="723"/>
      <c r="WLG16" s="723"/>
      <c r="WLH16" s="723"/>
      <c r="WLI16" s="723"/>
      <c r="WLJ16" s="723"/>
      <c r="WLK16" s="723"/>
      <c r="WLL16" s="723"/>
      <c r="WLM16" s="723"/>
      <c r="WLN16" s="723"/>
      <c r="WLO16" s="723"/>
      <c r="WLP16" s="723"/>
      <c r="WLQ16" s="723"/>
      <c r="WLR16" s="723"/>
      <c r="WLS16" s="723"/>
      <c r="WLT16" s="723"/>
      <c r="WLU16" s="723"/>
      <c r="WLV16" s="723"/>
      <c r="WLW16" s="723"/>
      <c r="WLX16" s="723"/>
      <c r="WLY16" s="723"/>
      <c r="WLZ16" s="723"/>
      <c r="WMA16" s="723"/>
      <c r="WMB16" s="723"/>
      <c r="WMC16" s="723"/>
      <c r="WMD16" s="723"/>
      <c r="WME16" s="723"/>
      <c r="WMF16" s="723"/>
      <c r="WMG16" s="723"/>
      <c r="WMH16" s="723"/>
      <c r="WMI16" s="723"/>
      <c r="WMJ16" s="723"/>
      <c r="WMK16" s="723"/>
      <c r="WML16" s="723"/>
      <c r="WMM16" s="723"/>
      <c r="WMN16" s="723"/>
      <c r="WMO16" s="723"/>
      <c r="WMP16" s="723"/>
      <c r="WMQ16" s="723"/>
      <c r="WMR16" s="723"/>
      <c r="WMS16" s="723"/>
      <c r="WMT16" s="723"/>
      <c r="WMU16" s="723"/>
      <c r="WMV16" s="723"/>
      <c r="WMW16" s="723"/>
      <c r="WMX16" s="723"/>
      <c r="WMY16" s="723"/>
      <c r="WMZ16" s="723"/>
      <c r="WNA16" s="723"/>
      <c r="WNB16" s="723"/>
      <c r="WNC16" s="723"/>
      <c r="WND16" s="723"/>
      <c r="WNE16" s="723"/>
      <c r="WNF16" s="723"/>
      <c r="WNG16" s="723"/>
      <c r="WNH16" s="723"/>
      <c r="WNI16" s="723"/>
      <c r="WNJ16" s="723"/>
      <c r="WNK16" s="723"/>
      <c r="WNL16" s="723"/>
      <c r="WNM16" s="723"/>
      <c r="WNN16" s="723"/>
      <c r="WNO16" s="723"/>
      <c r="WNP16" s="723"/>
      <c r="WNQ16" s="723"/>
      <c r="WNR16" s="723"/>
      <c r="WNS16" s="723"/>
      <c r="WNT16" s="723"/>
      <c r="WNU16" s="723"/>
      <c r="WNV16" s="723"/>
      <c r="WNW16" s="723"/>
      <c r="WNX16" s="723"/>
      <c r="WNY16" s="723"/>
      <c r="WNZ16" s="723"/>
      <c r="WOA16" s="723"/>
      <c r="WOB16" s="723"/>
      <c r="WOC16" s="723"/>
      <c r="WOD16" s="723"/>
      <c r="WOE16" s="723"/>
      <c r="WOF16" s="723"/>
      <c r="WOG16" s="723"/>
      <c r="WOH16" s="723"/>
      <c r="WOI16" s="723"/>
      <c r="WOJ16" s="723"/>
      <c r="WOK16" s="723"/>
      <c r="WOL16" s="723"/>
      <c r="WOM16" s="723"/>
      <c r="WON16" s="723"/>
      <c r="WOO16" s="723"/>
      <c r="WOP16" s="723"/>
      <c r="WOQ16" s="723"/>
      <c r="WOR16" s="723"/>
      <c r="WOS16" s="723"/>
      <c r="WOT16" s="723"/>
      <c r="WOU16" s="723"/>
      <c r="WOV16" s="723"/>
      <c r="WOW16" s="723"/>
      <c r="WOX16" s="723"/>
      <c r="WOY16" s="723"/>
      <c r="WOZ16" s="723"/>
      <c r="WPA16" s="723"/>
      <c r="WPB16" s="723"/>
      <c r="WPC16" s="723"/>
      <c r="WPD16" s="723"/>
      <c r="WPE16" s="723"/>
      <c r="WPF16" s="723"/>
      <c r="WPG16" s="723"/>
      <c r="WPH16" s="723"/>
      <c r="WPI16" s="723"/>
      <c r="WPJ16" s="723"/>
      <c r="WPK16" s="723"/>
      <c r="WPL16" s="723"/>
      <c r="WPM16" s="723"/>
      <c r="WPN16" s="723"/>
      <c r="WPO16" s="723"/>
      <c r="WPP16" s="723"/>
      <c r="WPQ16" s="723"/>
      <c r="WPR16" s="723"/>
      <c r="WPS16" s="723"/>
      <c r="WPT16" s="723"/>
      <c r="WPU16" s="723"/>
      <c r="WPV16" s="723"/>
      <c r="WPW16" s="723"/>
      <c r="WPX16" s="723"/>
      <c r="WPY16" s="723"/>
      <c r="WPZ16" s="723"/>
      <c r="WQA16" s="723"/>
      <c r="WQB16" s="723"/>
      <c r="WQC16" s="723"/>
      <c r="WQD16" s="723"/>
      <c r="WQE16" s="723"/>
      <c r="WQF16" s="723"/>
      <c r="WQG16" s="723"/>
      <c r="WQH16" s="723"/>
      <c r="WQI16" s="723"/>
      <c r="WQJ16" s="723"/>
      <c r="WQK16" s="723"/>
      <c r="WQL16" s="723"/>
      <c r="WQM16" s="723"/>
      <c r="WQN16" s="723"/>
      <c r="WQO16" s="723"/>
      <c r="WQP16" s="723"/>
      <c r="WQQ16" s="723"/>
      <c r="WQR16" s="723"/>
      <c r="WQS16" s="723"/>
      <c r="WQT16" s="723"/>
      <c r="WQU16" s="723"/>
      <c r="WQV16" s="723"/>
      <c r="WQW16" s="723"/>
      <c r="WQX16" s="723"/>
      <c r="WQY16" s="723"/>
      <c r="WQZ16" s="723"/>
      <c r="WRA16" s="723"/>
      <c r="WRB16" s="723"/>
      <c r="WRC16" s="723"/>
      <c r="WRD16" s="723"/>
      <c r="WRE16" s="723"/>
      <c r="WRF16" s="723"/>
      <c r="WRG16" s="723"/>
      <c r="WRH16" s="723"/>
      <c r="WRI16" s="723"/>
      <c r="WRJ16" s="723"/>
      <c r="WRK16" s="723"/>
      <c r="WRL16" s="723"/>
      <c r="WRM16" s="723"/>
      <c r="WRN16" s="723"/>
      <c r="WRO16" s="723"/>
      <c r="WRP16" s="723"/>
      <c r="WRQ16" s="723"/>
      <c r="WRR16" s="723"/>
      <c r="WRS16" s="723"/>
      <c r="WRT16" s="723"/>
      <c r="WRU16" s="723"/>
      <c r="WRV16" s="723"/>
      <c r="WRW16" s="723"/>
      <c r="WRX16" s="723"/>
      <c r="WRY16" s="723"/>
      <c r="WRZ16" s="723"/>
      <c r="WSA16" s="723"/>
      <c r="WSB16" s="723"/>
      <c r="WSC16" s="723"/>
      <c r="WSD16" s="723"/>
      <c r="WSE16" s="723"/>
      <c r="WSF16" s="723"/>
      <c r="WSG16" s="723"/>
      <c r="WSH16" s="723"/>
      <c r="WSI16" s="723"/>
      <c r="WSJ16" s="723"/>
      <c r="WSK16" s="723"/>
      <c r="WSL16" s="723"/>
      <c r="WSM16" s="723"/>
      <c r="WSN16" s="723"/>
      <c r="WSO16" s="723"/>
      <c r="WSP16" s="723"/>
      <c r="WSQ16" s="723"/>
      <c r="WSR16" s="723"/>
      <c r="WSS16" s="723"/>
      <c r="WST16" s="723"/>
      <c r="WSU16" s="723"/>
      <c r="WSV16" s="723"/>
      <c r="WSW16" s="723"/>
      <c r="WSX16" s="723"/>
      <c r="WSY16" s="723"/>
      <c r="WSZ16" s="723"/>
      <c r="WTA16" s="723"/>
      <c r="WTB16" s="723"/>
      <c r="WTC16" s="723"/>
      <c r="WTD16" s="723"/>
      <c r="WTE16" s="723"/>
      <c r="WTF16" s="723"/>
      <c r="WTG16" s="723"/>
      <c r="WTH16" s="723"/>
      <c r="WTI16" s="723"/>
      <c r="WTJ16" s="723"/>
      <c r="WTK16" s="723"/>
      <c r="WTL16" s="723"/>
      <c r="WTM16" s="723"/>
      <c r="WTN16" s="723"/>
      <c r="WTO16" s="723"/>
      <c r="WTP16" s="723"/>
      <c r="WTQ16" s="723"/>
      <c r="WTR16" s="723"/>
      <c r="WTS16" s="723"/>
      <c r="WTT16" s="723"/>
      <c r="WTU16" s="723"/>
      <c r="WTV16" s="723"/>
      <c r="WTW16" s="723"/>
      <c r="WTX16" s="723"/>
      <c r="WTY16" s="723"/>
      <c r="WTZ16" s="723"/>
      <c r="WUA16" s="723"/>
      <c r="WUB16" s="723"/>
      <c r="WUC16" s="723"/>
      <c r="WUD16" s="723"/>
      <c r="WUE16" s="723"/>
      <c r="WUF16" s="723"/>
      <c r="WUG16" s="723"/>
      <c r="WUH16" s="723"/>
      <c r="WUI16" s="723"/>
      <c r="WUJ16" s="723"/>
      <c r="WUK16" s="723"/>
      <c r="WUL16" s="723"/>
      <c r="WUM16" s="723"/>
      <c r="WUN16" s="723"/>
      <c r="WUO16" s="723"/>
      <c r="WUP16" s="723"/>
      <c r="WUQ16" s="723"/>
      <c r="WUR16" s="723"/>
      <c r="WUS16" s="723"/>
      <c r="WUT16" s="723"/>
      <c r="WUU16" s="723"/>
      <c r="WUV16" s="723"/>
      <c r="WUW16" s="723"/>
      <c r="WUX16" s="723"/>
      <c r="WUY16" s="723"/>
      <c r="WUZ16" s="723"/>
      <c r="WVA16" s="723"/>
      <c r="WVB16" s="723"/>
      <c r="WVC16" s="723"/>
      <c r="WVD16" s="723"/>
      <c r="WVE16" s="723"/>
      <c r="WVF16" s="723"/>
      <c r="WVG16" s="723"/>
      <c r="WVH16" s="723"/>
      <c r="WVI16" s="723"/>
      <c r="WVJ16" s="723"/>
      <c r="WVK16" s="723"/>
      <c r="WVL16" s="723"/>
      <c r="WVM16" s="723"/>
      <c r="WVN16" s="723"/>
      <c r="WVO16" s="723"/>
      <c r="WVP16" s="723"/>
      <c r="WVQ16" s="723"/>
      <c r="WVR16" s="723"/>
      <c r="WVS16" s="723"/>
      <c r="WVT16" s="723"/>
      <c r="WVU16" s="723"/>
      <c r="WVV16" s="723"/>
      <c r="WVW16" s="723"/>
      <c r="WVX16" s="723"/>
      <c r="WVY16" s="723"/>
      <c r="WVZ16" s="723"/>
      <c r="WWA16" s="723"/>
      <c r="WWB16" s="723"/>
      <c r="WWC16" s="723"/>
      <c r="WWD16" s="723"/>
      <c r="WWE16" s="723"/>
      <c r="WWF16" s="723"/>
      <c r="WWG16" s="723"/>
      <c r="WWH16" s="723"/>
      <c r="WWI16" s="723"/>
      <c r="WWJ16" s="723"/>
      <c r="WWK16" s="723"/>
      <c r="WWL16" s="723"/>
      <c r="WWM16" s="723"/>
      <c r="WWN16" s="723"/>
      <c r="WWO16" s="723"/>
      <c r="WWP16" s="723"/>
      <c r="WWQ16" s="723"/>
      <c r="WWR16" s="723"/>
      <c r="WWS16" s="723"/>
      <c r="WWT16" s="723"/>
      <c r="WWU16" s="723"/>
      <c r="WWV16" s="723"/>
      <c r="WWW16" s="723"/>
      <c r="WWX16" s="723"/>
      <c r="WWY16" s="723"/>
      <c r="WWZ16" s="723"/>
      <c r="WXA16" s="723"/>
      <c r="WXB16" s="723"/>
      <c r="WXC16" s="723"/>
      <c r="WXD16" s="723"/>
      <c r="WXE16" s="723"/>
      <c r="WXF16" s="723"/>
      <c r="WXG16" s="723"/>
      <c r="WXH16" s="723"/>
      <c r="WXI16" s="723"/>
      <c r="WXJ16" s="723"/>
      <c r="WXK16" s="723"/>
      <c r="WXL16" s="723"/>
      <c r="WXM16" s="723"/>
      <c r="WXN16" s="723"/>
      <c r="WXO16" s="723"/>
      <c r="WXP16" s="723"/>
      <c r="WXQ16" s="723"/>
      <c r="WXR16" s="723"/>
      <c r="WXS16" s="723"/>
      <c r="WXT16" s="723"/>
      <c r="WXU16" s="723"/>
      <c r="WXV16" s="723"/>
      <c r="WXW16" s="723"/>
      <c r="WXX16" s="723"/>
      <c r="WXY16" s="723"/>
      <c r="WXZ16" s="723"/>
      <c r="WYA16" s="723"/>
      <c r="WYB16" s="723"/>
      <c r="WYC16" s="723"/>
      <c r="WYD16" s="723"/>
      <c r="WYE16" s="723"/>
      <c r="WYF16" s="723"/>
      <c r="WYG16" s="723"/>
      <c r="WYH16" s="723"/>
      <c r="WYI16" s="723"/>
      <c r="WYJ16" s="723"/>
      <c r="WYK16" s="723"/>
      <c r="WYL16" s="723"/>
      <c r="WYM16" s="723"/>
      <c r="WYN16" s="723"/>
      <c r="WYO16" s="723"/>
      <c r="WYP16" s="723"/>
      <c r="WYQ16" s="723"/>
      <c r="WYR16" s="723"/>
      <c r="WYS16" s="723"/>
      <c r="WYT16" s="723"/>
      <c r="WYU16" s="723"/>
      <c r="WYV16" s="723"/>
      <c r="WYW16" s="723"/>
      <c r="WYX16" s="723"/>
      <c r="WYY16" s="723"/>
      <c r="WYZ16" s="723"/>
      <c r="WZA16" s="723"/>
      <c r="WZB16" s="723"/>
      <c r="WZC16" s="723"/>
      <c r="WZD16" s="723"/>
      <c r="WZE16" s="723"/>
      <c r="WZF16" s="723"/>
      <c r="WZG16" s="723"/>
      <c r="WZH16" s="723"/>
      <c r="WZI16" s="723"/>
      <c r="WZJ16" s="723"/>
      <c r="WZK16" s="723"/>
      <c r="WZL16" s="723"/>
      <c r="WZM16" s="723"/>
      <c r="WZN16" s="723"/>
      <c r="WZO16" s="723"/>
      <c r="WZP16" s="723"/>
      <c r="WZQ16" s="723"/>
      <c r="WZR16" s="723"/>
      <c r="WZS16" s="723"/>
      <c r="WZT16" s="723"/>
      <c r="WZU16" s="723"/>
      <c r="WZV16" s="723"/>
      <c r="WZW16" s="723"/>
      <c r="WZX16" s="723"/>
      <c r="WZY16" s="723"/>
      <c r="WZZ16" s="723"/>
      <c r="XAA16" s="723"/>
      <c r="XAB16" s="723"/>
      <c r="XAC16" s="723"/>
      <c r="XAD16" s="723"/>
      <c r="XAE16" s="723"/>
      <c r="XAF16" s="723"/>
      <c r="XAG16" s="723"/>
      <c r="XAH16" s="723"/>
      <c r="XAI16" s="723"/>
      <c r="XAJ16" s="723"/>
      <c r="XAK16" s="723"/>
      <c r="XAL16" s="723"/>
      <c r="XAM16" s="723"/>
      <c r="XAN16" s="723"/>
      <c r="XAO16" s="723"/>
      <c r="XAP16" s="723"/>
      <c r="XAQ16" s="723"/>
      <c r="XAR16" s="723"/>
      <c r="XAS16" s="723"/>
      <c r="XAT16" s="723"/>
      <c r="XAU16" s="723"/>
      <c r="XAV16" s="723"/>
      <c r="XAW16" s="723"/>
      <c r="XAX16" s="723"/>
      <c r="XAY16" s="723"/>
      <c r="XAZ16" s="723"/>
      <c r="XBA16" s="723"/>
      <c r="XBB16" s="723"/>
      <c r="XBC16" s="723"/>
      <c r="XBD16" s="723"/>
      <c r="XBE16" s="723"/>
      <c r="XBF16" s="723"/>
      <c r="XBG16" s="723"/>
      <c r="XBH16" s="723"/>
      <c r="XBI16" s="723"/>
      <c r="XBJ16" s="723"/>
      <c r="XBK16" s="723"/>
      <c r="XBL16" s="723"/>
      <c r="XBM16" s="723"/>
      <c r="XBN16" s="723"/>
      <c r="XBO16" s="723"/>
      <c r="XBP16" s="723"/>
      <c r="XBQ16" s="723"/>
      <c r="XBR16" s="723"/>
      <c r="XBS16" s="723"/>
      <c r="XBT16" s="723"/>
      <c r="XBU16" s="723"/>
      <c r="XBV16" s="723"/>
      <c r="XBW16" s="723"/>
      <c r="XBX16" s="723"/>
      <c r="XBY16" s="723"/>
      <c r="XBZ16" s="723"/>
      <c r="XCA16" s="723"/>
      <c r="XCB16" s="723"/>
      <c r="XCC16" s="723"/>
      <c r="XCD16" s="723"/>
      <c r="XCE16" s="723"/>
      <c r="XCF16" s="723"/>
      <c r="XCG16" s="723"/>
      <c r="XCH16" s="723"/>
      <c r="XCI16" s="723"/>
      <c r="XCJ16" s="723"/>
      <c r="XCK16" s="723"/>
      <c r="XCL16" s="723"/>
      <c r="XCM16" s="723"/>
      <c r="XCN16" s="723"/>
      <c r="XCO16" s="723"/>
      <c r="XCP16" s="723"/>
      <c r="XCQ16" s="723"/>
      <c r="XCR16" s="723"/>
      <c r="XCS16" s="723"/>
      <c r="XCT16" s="723"/>
      <c r="XCU16" s="723"/>
      <c r="XCV16" s="723"/>
      <c r="XCW16" s="723"/>
      <c r="XCX16" s="723"/>
      <c r="XCY16" s="723"/>
      <c r="XCZ16" s="723"/>
      <c r="XDA16" s="723"/>
      <c r="XDB16" s="723"/>
      <c r="XDC16" s="723"/>
      <c r="XDD16" s="723"/>
      <c r="XDE16" s="723"/>
      <c r="XDF16" s="723"/>
      <c r="XDG16" s="723"/>
      <c r="XDH16" s="723"/>
      <c r="XDI16" s="723"/>
      <c r="XDJ16" s="723"/>
      <c r="XDK16" s="723"/>
      <c r="XDL16" s="723"/>
      <c r="XDM16" s="723"/>
      <c r="XDN16" s="723"/>
      <c r="XDO16" s="723"/>
      <c r="XDP16" s="723"/>
      <c r="XDQ16" s="723"/>
      <c r="XDR16" s="723"/>
      <c r="XDS16" s="723"/>
      <c r="XDT16" s="723"/>
      <c r="XDU16" s="723"/>
      <c r="XDV16" s="723"/>
      <c r="XDW16" s="723"/>
      <c r="XDX16" s="723"/>
      <c r="XDY16" s="723"/>
      <c r="XDZ16" s="723"/>
      <c r="XEA16" s="723"/>
      <c r="XEB16" s="723"/>
      <c r="XEC16" s="723"/>
      <c r="XED16" s="723"/>
      <c r="XEE16" s="723"/>
      <c r="XEF16" s="723"/>
      <c r="XEG16" s="723"/>
      <c r="XEH16" s="723"/>
      <c r="XEI16" s="723"/>
      <c r="XEJ16" s="723"/>
      <c r="XEK16" s="723"/>
      <c r="XEL16" s="723"/>
      <c r="XEM16" s="723"/>
      <c r="XEN16" s="723"/>
      <c r="XEO16" s="723"/>
      <c r="XEP16" s="723"/>
      <c r="XEQ16" s="723"/>
      <c r="XER16" s="723"/>
      <c r="XES16" s="723"/>
      <c r="XET16" s="723"/>
      <c r="XEU16" s="723"/>
      <c r="XEV16" s="723"/>
      <c r="XEW16" s="723"/>
      <c r="XEX16" s="723"/>
      <c r="XEY16" s="723"/>
    </row>
    <row r="21" spans="2:26" ht="15.75" x14ac:dyDescent="0.25">
      <c r="B21" s="686"/>
      <c r="C21" s="686"/>
      <c r="G21" s="686"/>
      <c r="H21" s="686"/>
      <c r="I21" s="686"/>
      <c r="J21" s="715"/>
      <c r="K21" s="728"/>
      <c r="M21" s="714"/>
      <c r="N21" s="714"/>
      <c r="O21" s="871"/>
      <c r="U21" s="698"/>
      <c r="W21" s="686"/>
      <c r="X21" s="686"/>
      <c r="Y21" s="686"/>
      <c r="Z21" s="686"/>
    </row>
    <row r="22" spans="2:26" x14ac:dyDescent="0.25">
      <c r="B22" s="686"/>
      <c r="C22" s="686"/>
      <c r="G22" s="686"/>
      <c r="H22" s="686"/>
      <c r="J22" s="694"/>
      <c r="M22" s="719"/>
      <c r="W22" s="686"/>
      <c r="X22" s="686"/>
      <c r="Y22" s="686"/>
      <c r="Z22" s="686"/>
    </row>
    <row r="23" spans="2:26" x14ac:dyDescent="0.25">
      <c r="B23" s="686"/>
      <c r="C23" s="686"/>
      <c r="G23" s="686"/>
      <c r="H23" s="686"/>
      <c r="J23" s="718"/>
      <c r="M23" s="719"/>
      <c r="W23" s="686"/>
      <c r="X23" s="686"/>
      <c r="Y23" s="686"/>
      <c r="Z23" s="686"/>
    </row>
    <row r="24" spans="2:26" x14ac:dyDescent="0.25">
      <c r="M24" s="698"/>
    </row>
    <row r="28" spans="2:26" x14ac:dyDescent="0.25">
      <c r="S28" s="687">
        <v>0</v>
      </c>
    </row>
  </sheetData>
  <mergeCells count="1">
    <mergeCell ref="B1:U3"/>
  </mergeCells>
  <pageMargins left="0" right="0" top="0" bottom="0" header="0.31496062992125984" footer="0.31496062992125984"/>
  <pageSetup paperSize="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Z1036"/>
  <sheetViews>
    <sheetView topLeftCell="F1" zoomScale="90" zoomScaleNormal="90" workbookViewId="0">
      <selection activeCell="J6" sqref="J6"/>
    </sheetView>
  </sheetViews>
  <sheetFormatPr defaultColWidth="9.28515625" defaultRowHeight="15" x14ac:dyDescent="0.25"/>
  <cols>
    <col min="1" max="1" width="2.85546875" style="686" customWidth="1"/>
    <col min="2" max="2" width="46.85546875" style="721" customWidth="1"/>
    <col min="3" max="3" width="21.42578125" style="721" customWidth="1"/>
    <col min="4" max="4" width="58.85546875" style="686" customWidth="1"/>
    <col min="5" max="5" width="63.28515625" style="686" customWidth="1"/>
    <col min="6" max="6" width="15.5703125" style="725" customWidth="1"/>
    <col min="7" max="7" width="15.140625" style="687" customWidth="1"/>
    <col min="8" max="8" width="14.42578125" style="687" customWidth="1"/>
    <col min="9" max="9" width="14" style="687" customWidth="1"/>
    <col min="10" max="10" width="14.42578125" style="727" customWidth="1"/>
    <col min="11" max="11" width="12.7109375" style="687" customWidth="1"/>
    <col min="12" max="12" width="29.5703125" style="686" customWidth="1"/>
    <col min="13" max="13" width="13.85546875" style="686" hidden="1" customWidth="1"/>
    <col min="14" max="14" width="30.42578125" style="874" customWidth="1"/>
    <col min="15" max="15" width="15.85546875" style="686" hidden="1" customWidth="1"/>
    <col min="16" max="16" width="12.7109375" style="688" hidden="1" customWidth="1"/>
    <col min="17" max="17" width="14.7109375" style="687" customWidth="1"/>
    <col min="18" max="19" width="23.140625" style="687" customWidth="1"/>
    <col min="20" max="20" width="30.85546875" style="686" customWidth="1"/>
    <col min="21" max="21" width="14.7109375" style="686" hidden="1" customWidth="1"/>
    <col min="22" max="22" width="24.7109375" style="687" customWidth="1"/>
    <col min="23" max="23" width="16.7109375" style="687" bestFit="1" customWidth="1"/>
    <col min="24" max="25" width="15.85546875" style="687" bestFit="1" customWidth="1"/>
    <col min="26" max="26" width="20.140625" style="686" customWidth="1"/>
    <col min="27" max="16384" width="9.28515625" style="686"/>
  </cols>
  <sheetData>
    <row r="1" spans="1:26" ht="21" customHeight="1" x14ac:dyDescent="0.25">
      <c r="B1" s="1289" t="s">
        <v>689</v>
      </c>
      <c r="C1" s="1289"/>
      <c r="D1" s="1289"/>
      <c r="E1" s="1289"/>
      <c r="F1" s="1289"/>
      <c r="G1" s="1289"/>
      <c r="H1" s="1289"/>
      <c r="I1" s="1289"/>
      <c r="J1" s="1289"/>
      <c r="K1" s="1289"/>
      <c r="L1" s="1289"/>
      <c r="M1" s="1289"/>
      <c r="N1" s="1289"/>
      <c r="O1" s="1289"/>
      <c r="P1" s="1289"/>
      <c r="Q1" s="1290"/>
      <c r="R1" s="1290"/>
      <c r="S1" s="1290"/>
      <c r="T1" s="1289"/>
    </row>
    <row r="2" spans="1:26" ht="15" customHeight="1" x14ac:dyDescent="0.25">
      <c r="B2" s="1289"/>
      <c r="C2" s="1289"/>
      <c r="D2" s="1289"/>
      <c r="E2" s="1289"/>
      <c r="F2" s="1289"/>
      <c r="G2" s="1289"/>
      <c r="H2" s="1289"/>
      <c r="I2" s="1289"/>
      <c r="J2" s="1289"/>
      <c r="K2" s="1289"/>
      <c r="L2" s="1289"/>
      <c r="M2" s="1289"/>
      <c r="N2" s="1289"/>
      <c r="O2" s="1289"/>
      <c r="P2" s="1289"/>
      <c r="Q2" s="1290"/>
      <c r="R2" s="1290"/>
      <c r="S2" s="1290"/>
      <c r="T2" s="1289"/>
    </row>
    <row r="3" spans="1:26" ht="15" customHeight="1" x14ac:dyDescent="0.25">
      <c r="B3" s="1289"/>
      <c r="C3" s="1289"/>
      <c r="D3" s="1289"/>
      <c r="E3" s="1289"/>
      <c r="F3" s="1289"/>
      <c r="G3" s="1289"/>
      <c r="H3" s="1289"/>
      <c r="I3" s="1289"/>
      <c r="J3" s="1289"/>
      <c r="K3" s="1289"/>
      <c r="L3" s="1289"/>
      <c r="M3" s="1289"/>
      <c r="N3" s="1289"/>
      <c r="O3" s="1289"/>
      <c r="P3" s="1289"/>
      <c r="Q3" s="1290"/>
      <c r="R3" s="1290"/>
      <c r="S3" s="1290"/>
      <c r="T3" s="1289"/>
    </row>
    <row r="4" spans="1:26" ht="23.25" customHeight="1" x14ac:dyDescent="0.25">
      <c r="B4" s="1182"/>
      <c r="C4" s="1182"/>
      <c r="D4" s="746"/>
      <c r="E4" s="746"/>
      <c r="F4" s="1074"/>
      <c r="G4" s="746"/>
      <c r="H4" s="743"/>
      <c r="I4" s="744"/>
      <c r="J4" s="745"/>
      <c r="K4" s="685"/>
      <c r="L4" s="1075"/>
      <c r="M4" s="1182"/>
      <c r="N4" s="868"/>
      <c r="Q4" s="741"/>
      <c r="R4" s="741"/>
      <c r="S4" s="741"/>
    </row>
    <row r="5" spans="1:26" ht="54" customHeight="1" x14ac:dyDescent="0.25">
      <c r="B5" s="875" t="s">
        <v>4</v>
      </c>
      <c r="C5" s="875" t="s">
        <v>1199</v>
      </c>
      <c r="D5" s="875" t="s">
        <v>6</v>
      </c>
      <c r="E5" s="876" t="s">
        <v>7</v>
      </c>
      <c r="F5" s="877" t="s">
        <v>8</v>
      </c>
      <c r="G5" s="878" t="s">
        <v>933</v>
      </c>
      <c r="H5" s="877" t="s">
        <v>10</v>
      </c>
      <c r="I5" s="879" t="s">
        <v>11</v>
      </c>
      <c r="J5" s="877" t="s">
        <v>12</v>
      </c>
      <c r="K5" s="879" t="s">
        <v>13</v>
      </c>
      <c r="L5" s="880" t="s">
        <v>934</v>
      </c>
      <c r="M5" s="881" t="s">
        <v>936</v>
      </c>
      <c r="N5" s="882" t="s">
        <v>937</v>
      </c>
      <c r="O5" s="881" t="s">
        <v>17</v>
      </c>
      <c r="P5" s="883" t="s">
        <v>18</v>
      </c>
      <c r="Q5" s="878" t="s">
        <v>938</v>
      </c>
      <c r="R5" s="882" t="s">
        <v>1200</v>
      </c>
      <c r="S5" s="882" t="s">
        <v>1201</v>
      </c>
      <c r="T5" s="875" t="s">
        <v>605</v>
      </c>
      <c r="U5" s="689" t="s">
        <v>939</v>
      </c>
      <c r="V5" s="729" t="s">
        <v>940</v>
      </c>
      <c r="W5" s="729" t="s">
        <v>940</v>
      </c>
    </row>
    <row r="6" spans="1:26" ht="14.25" customHeight="1" x14ac:dyDescent="0.25">
      <c r="A6" s="686">
        <v>1</v>
      </c>
      <c r="B6" s="1128" t="s">
        <v>941</v>
      </c>
      <c r="C6" s="1128">
        <v>1012</v>
      </c>
      <c r="D6" s="976" t="s">
        <v>691</v>
      </c>
      <c r="E6" s="976" t="s">
        <v>188</v>
      </c>
      <c r="F6" s="973">
        <v>2240100</v>
      </c>
      <c r="G6" s="974"/>
      <c r="H6" s="974">
        <v>2240100</v>
      </c>
      <c r="I6" s="974"/>
      <c r="J6" s="975"/>
      <c r="K6" s="974"/>
      <c r="L6" s="974">
        <f>SUM(H6:K6)</f>
        <v>2240100</v>
      </c>
      <c r="M6" s="991" t="e">
        <f>IF(G6="",F6-L6-#REF!,G6-L6-#REF!)</f>
        <v>#REF!</v>
      </c>
      <c r="N6" s="1013">
        <f>IF($G6="",($F6-$L6),($G6-$L6))</f>
        <v>0</v>
      </c>
      <c r="O6" s="976"/>
      <c r="P6" s="977"/>
      <c r="Q6" s="974"/>
      <c r="R6" s="1147"/>
      <c r="S6" s="974"/>
      <c r="T6" s="976"/>
      <c r="U6" s="690"/>
      <c r="V6" s="687" t="s">
        <v>942</v>
      </c>
    </row>
    <row r="7" spans="1:26" ht="14.25" customHeight="1" x14ac:dyDescent="0.25">
      <c r="B7" s="1128" t="s">
        <v>941</v>
      </c>
      <c r="C7" s="1128">
        <v>1012</v>
      </c>
      <c r="D7" s="976" t="s">
        <v>692</v>
      </c>
      <c r="E7" s="976" t="s">
        <v>416</v>
      </c>
      <c r="F7" s="973">
        <v>1100000</v>
      </c>
      <c r="G7" s="974"/>
      <c r="H7" s="974">
        <v>1100000</v>
      </c>
      <c r="I7" s="974"/>
      <c r="J7" s="975"/>
      <c r="K7" s="974"/>
      <c r="L7" s="974">
        <f>SUM(H7:K7)</f>
        <v>1100000</v>
      </c>
      <c r="M7" s="991" t="e">
        <f>IF(G7="",F7-L7-#REF!,G7-L7-#REF!)</f>
        <v>#REF!</v>
      </c>
      <c r="N7" s="1013">
        <f t="shared" ref="N7:N81" si="0">IF($G7="",($F7-$L7),($G7-$L7))</f>
        <v>0</v>
      </c>
      <c r="O7" s="976"/>
      <c r="P7" s="977"/>
      <c r="Q7" s="974"/>
      <c r="R7" s="1147"/>
      <c r="S7" s="974"/>
      <c r="T7" s="976"/>
      <c r="U7" s="693" t="s">
        <v>943</v>
      </c>
      <c r="V7" s="687" t="s">
        <v>944</v>
      </c>
      <c r="W7" s="687">
        <v>1666000</v>
      </c>
    </row>
    <row r="8" spans="1:26" ht="13.5" customHeight="1" x14ac:dyDescent="0.25">
      <c r="B8" s="1128" t="s">
        <v>941</v>
      </c>
      <c r="C8" s="1128">
        <v>1012</v>
      </c>
      <c r="D8" s="976" t="s">
        <v>257</v>
      </c>
      <c r="E8" s="976" t="s">
        <v>693</v>
      </c>
      <c r="F8" s="1108">
        <f>L8</f>
        <v>10597500</v>
      </c>
      <c r="G8" s="974"/>
      <c r="H8" s="974">
        <v>10597500</v>
      </c>
      <c r="I8" s="974"/>
      <c r="J8" s="975"/>
      <c r="K8" s="974"/>
      <c r="L8" s="974">
        <f t="shared" ref="L8:L15" si="1">SUM(H8:K8)</f>
        <v>10597500</v>
      </c>
      <c r="M8" s="991" t="e">
        <f>IF(G8="",F8-L8-#REF!,G8-L8-#REF!)</f>
        <v>#REF!</v>
      </c>
      <c r="N8" s="1013">
        <f t="shared" si="0"/>
        <v>0</v>
      </c>
      <c r="O8" s="976"/>
      <c r="P8" s="977"/>
      <c r="Q8" s="974"/>
      <c r="R8" s="1147"/>
      <c r="S8" s="974"/>
      <c r="T8" s="976"/>
      <c r="U8" s="693"/>
      <c r="Z8" s="697"/>
    </row>
    <row r="9" spans="1:26" ht="13.5" customHeight="1" x14ac:dyDescent="0.25">
      <c r="B9" s="1128" t="s">
        <v>941</v>
      </c>
      <c r="C9" s="1128">
        <v>1012</v>
      </c>
      <c r="D9" s="976" t="s">
        <v>694</v>
      </c>
      <c r="E9" s="976" t="s">
        <v>695</v>
      </c>
      <c r="F9" s="973">
        <v>9075000</v>
      </c>
      <c r="G9" s="974"/>
      <c r="H9" s="974">
        <v>9075000</v>
      </c>
      <c r="I9" s="974"/>
      <c r="J9" s="975"/>
      <c r="K9" s="974"/>
      <c r="L9" s="974">
        <f t="shared" si="1"/>
        <v>9075000</v>
      </c>
      <c r="M9" s="991" t="e">
        <f>IF(G9="",F9-L9-#REF!,G9-L9-#REF!)</f>
        <v>#REF!</v>
      </c>
      <c r="N9" s="1013">
        <f t="shared" si="0"/>
        <v>0</v>
      </c>
      <c r="O9" s="976"/>
      <c r="P9" s="977"/>
      <c r="Q9" s="974"/>
      <c r="R9" s="1147"/>
      <c r="S9" s="974"/>
      <c r="T9" s="976"/>
      <c r="U9" s="693" t="s">
        <v>943</v>
      </c>
      <c r="Z9" s="698"/>
    </row>
    <row r="10" spans="1:26" ht="13.5" customHeight="1" x14ac:dyDescent="0.25">
      <c r="B10" s="1128" t="s">
        <v>941</v>
      </c>
      <c r="C10" s="1128">
        <v>1012</v>
      </c>
      <c r="D10" s="976" t="s">
        <v>945</v>
      </c>
      <c r="E10" s="976" t="s">
        <v>711</v>
      </c>
      <c r="F10" s="973">
        <v>1760000</v>
      </c>
      <c r="G10" s="974"/>
      <c r="H10" s="974">
        <v>1760000</v>
      </c>
      <c r="I10" s="974"/>
      <c r="J10" s="975"/>
      <c r="K10" s="974"/>
      <c r="L10" s="974">
        <f t="shared" si="1"/>
        <v>1760000</v>
      </c>
      <c r="M10" s="991" t="e">
        <f>IF(G10="",F10-L10-#REF!,G10-L10-#REF!)</f>
        <v>#REF!</v>
      </c>
      <c r="N10" s="1013">
        <f t="shared" si="0"/>
        <v>0</v>
      </c>
      <c r="O10" s="976"/>
      <c r="P10" s="977"/>
      <c r="Q10" s="974"/>
      <c r="R10" s="1147"/>
      <c r="S10" s="974"/>
      <c r="T10" s="976"/>
      <c r="U10" s="693"/>
      <c r="Z10" s="698"/>
    </row>
    <row r="11" spans="1:26" ht="13.5" customHeight="1" x14ac:dyDescent="0.25">
      <c r="B11" s="1128" t="s">
        <v>941</v>
      </c>
      <c r="C11" s="1128">
        <v>1012</v>
      </c>
      <c r="D11" s="976" t="s">
        <v>946</v>
      </c>
      <c r="E11" s="976" t="s">
        <v>265</v>
      </c>
      <c r="F11" s="973">
        <v>1700000</v>
      </c>
      <c r="G11" s="974"/>
      <c r="H11" s="974">
        <v>1700000</v>
      </c>
      <c r="I11" s="974"/>
      <c r="J11" s="975"/>
      <c r="K11" s="974"/>
      <c r="L11" s="974">
        <f t="shared" si="1"/>
        <v>1700000</v>
      </c>
      <c r="M11" s="991" t="e">
        <f>IF(G11="",F11-L11-#REF!,G11-L11-#REF!)</f>
        <v>#REF!</v>
      </c>
      <c r="N11" s="1013">
        <f t="shared" si="0"/>
        <v>0</v>
      </c>
      <c r="O11" s="976"/>
      <c r="P11" s="977"/>
      <c r="Q11" s="974"/>
      <c r="R11" s="1147"/>
      <c r="S11" s="974"/>
      <c r="T11" s="976"/>
      <c r="U11" s="693"/>
      <c r="Z11" s="698"/>
    </row>
    <row r="12" spans="1:26" ht="13.5" customHeight="1" x14ac:dyDescent="0.25">
      <c r="B12" s="1128" t="s">
        <v>941</v>
      </c>
      <c r="C12" s="1128">
        <v>1012</v>
      </c>
      <c r="D12" s="976" t="s">
        <v>215</v>
      </c>
      <c r="E12" s="976" t="s">
        <v>190</v>
      </c>
      <c r="F12" s="973">
        <v>12486000</v>
      </c>
      <c r="G12" s="974"/>
      <c r="H12" s="973">
        <v>12486000</v>
      </c>
      <c r="I12" s="974"/>
      <c r="J12" s="975"/>
      <c r="K12" s="974"/>
      <c r="L12" s="974">
        <f>SUM(H12:K12)</f>
        <v>12486000</v>
      </c>
      <c r="M12" s="991" t="e">
        <f>IF(G12="",F12-L12-#REF!,G12-L12-#REF!)</f>
        <v>#REF!</v>
      </c>
      <c r="N12" s="1013">
        <f t="shared" si="0"/>
        <v>0</v>
      </c>
      <c r="O12" s="976"/>
      <c r="P12" s="977"/>
      <c r="Q12" s="974"/>
      <c r="R12" s="1147"/>
      <c r="S12" s="974"/>
      <c r="T12" s="976"/>
      <c r="U12" s="693"/>
      <c r="Z12" s="698"/>
    </row>
    <row r="13" spans="1:26" ht="13.5" customHeight="1" x14ac:dyDescent="0.25">
      <c r="B13" s="1128" t="s">
        <v>1202</v>
      </c>
      <c r="C13" s="1128">
        <v>1012</v>
      </c>
      <c r="D13" s="976" t="s">
        <v>1203</v>
      </c>
      <c r="E13" s="976" t="s">
        <v>168</v>
      </c>
      <c r="F13" s="973">
        <v>5000000</v>
      </c>
      <c r="G13" s="974"/>
      <c r="H13" s="973">
        <v>5000000</v>
      </c>
      <c r="I13" s="974"/>
      <c r="J13" s="975"/>
      <c r="K13" s="974"/>
      <c r="L13" s="974">
        <f>SUM(H13:K13)</f>
        <v>5000000</v>
      </c>
      <c r="M13" s="991" t="e">
        <f>IF(G13="",F13-L13-#REF!,G13-L13-#REF!)</f>
        <v>#REF!</v>
      </c>
      <c r="N13" s="1013">
        <f t="shared" si="0"/>
        <v>0</v>
      </c>
      <c r="O13" s="976"/>
      <c r="P13" s="977"/>
      <c r="Q13" s="974"/>
      <c r="R13" s="1147"/>
      <c r="S13" s="974"/>
      <c r="T13" s="976"/>
      <c r="U13" s="693"/>
      <c r="Z13" s="698"/>
    </row>
    <row r="14" spans="1:26" ht="15" customHeight="1" x14ac:dyDescent="0.25">
      <c r="B14" s="1128" t="s">
        <v>941</v>
      </c>
      <c r="C14" s="1128">
        <v>1012</v>
      </c>
      <c r="D14" s="976" t="s">
        <v>947</v>
      </c>
      <c r="E14" s="976"/>
      <c r="F14" s="973">
        <v>1666000</v>
      </c>
      <c r="G14" s="974"/>
      <c r="H14" s="974">
        <f>W14</f>
        <v>1666000</v>
      </c>
      <c r="I14" s="974"/>
      <c r="J14" s="975"/>
      <c r="K14" s="974"/>
      <c r="L14" s="974">
        <f>SUM(H14:K14)</f>
        <v>1666000</v>
      </c>
      <c r="M14" s="991" t="e">
        <f>IF(G14="",F14-L14-#REF!,G14-L14-#REF!)</f>
        <v>#REF!</v>
      </c>
      <c r="N14" s="1013">
        <f t="shared" si="0"/>
        <v>0</v>
      </c>
      <c r="O14" s="976"/>
      <c r="P14" s="977"/>
      <c r="Q14" s="974"/>
      <c r="R14" s="1147"/>
      <c r="S14" s="974"/>
      <c r="T14" s="976"/>
      <c r="U14" s="693"/>
      <c r="V14" s="687" t="s">
        <v>948</v>
      </c>
      <c r="W14" s="687">
        <f>SUM(W7:W9)</f>
        <v>1666000</v>
      </c>
      <c r="Z14" s="698"/>
    </row>
    <row r="15" spans="1:26" ht="14.25" customHeight="1" x14ac:dyDescent="0.25">
      <c r="B15" s="1128" t="s">
        <v>941</v>
      </c>
      <c r="C15" s="1128">
        <v>1012</v>
      </c>
      <c r="D15" s="976" t="s">
        <v>1204</v>
      </c>
      <c r="E15" s="976" t="s">
        <v>229</v>
      </c>
      <c r="F15" s="973">
        <v>1690000</v>
      </c>
      <c r="G15" s="974"/>
      <c r="H15" s="974">
        <v>1690000</v>
      </c>
      <c r="I15" s="974"/>
      <c r="J15" s="975"/>
      <c r="K15" s="974"/>
      <c r="L15" s="974">
        <f t="shared" si="1"/>
        <v>1690000</v>
      </c>
      <c r="M15" s="991" t="e">
        <f>IF(G15="",F15-L15-#REF!,G15-L15-#REF!)</f>
        <v>#REF!</v>
      </c>
      <c r="N15" s="1013">
        <f t="shared" si="0"/>
        <v>0</v>
      </c>
      <c r="O15" s="976"/>
      <c r="P15" s="977"/>
      <c r="Q15" s="974"/>
      <c r="R15" s="1147"/>
      <c r="S15" s="974"/>
      <c r="T15" s="976"/>
      <c r="U15" s="693"/>
      <c r="Z15" s="698"/>
    </row>
    <row r="16" spans="1:26" s="723" customFormat="1" ht="15.75" x14ac:dyDescent="0.25">
      <c r="B16" s="748" t="s">
        <v>949</v>
      </c>
      <c r="C16" s="748"/>
      <c r="D16" s="699" t="s">
        <v>950</v>
      </c>
      <c r="E16" s="700"/>
      <c r="F16" s="724"/>
      <c r="G16" s="702"/>
      <c r="H16" s="701"/>
      <c r="I16" s="702"/>
      <c r="J16" s="726"/>
      <c r="K16" s="702"/>
      <c r="L16" s="703">
        <f>SUM(L6:L15)</f>
        <v>47314600</v>
      </c>
      <c r="M16" s="703" t="e">
        <f>SUM(M6:M15)</f>
        <v>#REF!</v>
      </c>
      <c r="N16" s="869">
        <f>SUM(N6:N15)</f>
        <v>0</v>
      </c>
      <c r="O16" s="700"/>
      <c r="P16" s="704"/>
      <c r="Q16" s="742"/>
      <c r="R16" s="1148"/>
      <c r="S16" s="742"/>
      <c r="T16" s="705"/>
      <c r="U16" s="706"/>
      <c r="V16" s="722"/>
      <c r="W16" s="722"/>
      <c r="X16" s="722"/>
      <c r="Y16" s="722"/>
    </row>
    <row r="17" spans="1:25" ht="15" customHeight="1" x14ac:dyDescent="0.25">
      <c r="A17" s="686">
        <v>2</v>
      </c>
      <c r="B17" s="1015" t="s">
        <v>1205</v>
      </c>
      <c r="C17" s="1015"/>
      <c r="D17" s="976" t="s">
        <v>692</v>
      </c>
      <c r="E17" s="976" t="s">
        <v>416</v>
      </c>
      <c r="F17" s="973">
        <v>1100000</v>
      </c>
      <c r="G17" s="974"/>
      <c r="H17" s="974">
        <v>1100000</v>
      </c>
      <c r="I17" s="974"/>
      <c r="J17" s="975"/>
      <c r="K17" s="974"/>
      <c r="L17" s="974">
        <f>SUM(H17:K17)</f>
        <v>1100000</v>
      </c>
      <c r="M17" s="991" t="e">
        <f>IF(G17="",F17-L17-#REF!,G17-L17-#REF!)</f>
        <v>#REF!</v>
      </c>
      <c r="N17" s="1013">
        <f t="shared" si="0"/>
        <v>0</v>
      </c>
      <c r="O17" s="976" t="s">
        <v>698</v>
      </c>
      <c r="P17" s="977">
        <v>43971</v>
      </c>
      <c r="Q17" s="974"/>
      <c r="R17" s="1147"/>
      <c r="S17" s="974"/>
      <c r="T17" s="976"/>
      <c r="U17" s="693" t="s">
        <v>943</v>
      </c>
      <c r="V17" s="687" t="s">
        <v>952</v>
      </c>
    </row>
    <row r="18" spans="1:25" ht="15.95" customHeight="1" x14ac:dyDescent="0.25">
      <c r="B18" s="1015" t="s">
        <v>1205</v>
      </c>
      <c r="C18" s="1015"/>
      <c r="D18" s="976" t="s">
        <v>31</v>
      </c>
      <c r="E18" s="976" t="s">
        <v>700</v>
      </c>
      <c r="F18" s="973">
        <v>14425600</v>
      </c>
      <c r="G18" s="974"/>
      <c r="H18" s="974">
        <v>14425600</v>
      </c>
      <c r="I18" s="974"/>
      <c r="J18" s="975"/>
      <c r="K18" s="974"/>
      <c r="L18" s="974">
        <f t="shared" ref="L18:L28" si="2">SUM(H18:K18)</f>
        <v>14425600</v>
      </c>
      <c r="M18" s="991" t="e">
        <f>IF(G18="",F18-L18-#REF!,G18-L18-#REF!)</f>
        <v>#REF!</v>
      </c>
      <c r="N18" s="1013">
        <f t="shared" si="0"/>
        <v>0</v>
      </c>
      <c r="O18" s="976"/>
      <c r="P18" s="977"/>
      <c r="Q18" s="974"/>
      <c r="R18" s="1147"/>
      <c r="S18" s="974"/>
      <c r="T18" s="976"/>
      <c r="U18" s="693" t="s">
        <v>943</v>
      </c>
      <c r="V18" s="687" t="s">
        <v>953</v>
      </c>
      <c r="W18" s="687">
        <v>240000</v>
      </c>
    </row>
    <row r="19" spans="1:25" ht="15.95" customHeight="1" x14ac:dyDescent="0.25">
      <c r="B19" s="1015" t="s">
        <v>1205</v>
      </c>
      <c r="C19" s="1015"/>
      <c r="D19" s="976" t="s">
        <v>31</v>
      </c>
      <c r="E19" s="976" t="s">
        <v>700</v>
      </c>
      <c r="F19" s="973">
        <v>3158000</v>
      </c>
      <c r="G19" s="974"/>
      <c r="H19" s="974">
        <v>3158000</v>
      </c>
      <c r="I19" s="974"/>
      <c r="J19" s="975"/>
      <c r="K19" s="974"/>
      <c r="L19" s="974">
        <f t="shared" si="2"/>
        <v>3158000</v>
      </c>
      <c r="M19" s="991" t="e">
        <f>IF(G19="",F19-L19-#REF!,G19-L19-#REF!)</f>
        <v>#REF!</v>
      </c>
      <c r="N19" s="1013">
        <f t="shared" si="0"/>
        <v>0</v>
      </c>
      <c r="O19" s="976"/>
      <c r="P19" s="977"/>
      <c r="Q19" s="974"/>
      <c r="R19" s="1147"/>
      <c r="S19" s="974"/>
      <c r="T19" s="976"/>
      <c r="U19" s="693" t="s">
        <v>943</v>
      </c>
      <c r="V19" s="687" t="s">
        <v>954</v>
      </c>
      <c r="W19" s="687">
        <v>876000</v>
      </c>
    </row>
    <row r="20" spans="1:25" ht="15.95" customHeight="1" x14ac:dyDescent="0.25">
      <c r="B20" s="1015" t="s">
        <v>1205</v>
      </c>
      <c r="C20" s="1015"/>
      <c r="D20" s="976" t="s">
        <v>883</v>
      </c>
      <c r="E20" s="976" t="s">
        <v>704</v>
      </c>
      <c r="F20" s="973">
        <v>7700000</v>
      </c>
      <c r="G20" s="974"/>
      <c r="H20" s="974">
        <v>7700000</v>
      </c>
      <c r="I20" s="974"/>
      <c r="J20" s="975"/>
      <c r="K20" s="974"/>
      <c r="L20" s="974">
        <f t="shared" si="2"/>
        <v>7700000</v>
      </c>
      <c r="M20" s="991" t="e">
        <f>IF(G20="",F20-L20-#REF!,G20-L20-#REF!)</f>
        <v>#REF!</v>
      </c>
      <c r="N20" s="1013">
        <f t="shared" si="0"/>
        <v>0</v>
      </c>
      <c r="O20" s="976"/>
      <c r="P20" s="977"/>
      <c r="Q20" s="974"/>
      <c r="R20" s="1147"/>
      <c r="S20" s="974"/>
      <c r="T20" s="976"/>
      <c r="U20" s="693"/>
      <c r="V20" s="687" t="s">
        <v>955</v>
      </c>
      <c r="W20" s="687">
        <v>1370000</v>
      </c>
    </row>
    <row r="21" spans="1:25" ht="15.95" customHeight="1" x14ac:dyDescent="0.25">
      <c r="B21" s="1015" t="s">
        <v>1205</v>
      </c>
      <c r="C21" s="1015"/>
      <c r="D21" s="976" t="s">
        <v>706</v>
      </c>
      <c r="E21" s="976" t="s">
        <v>104</v>
      </c>
      <c r="F21" s="973">
        <v>10000000</v>
      </c>
      <c r="G21" s="974"/>
      <c r="H21" s="974">
        <v>10000000</v>
      </c>
      <c r="I21" s="974"/>
      <c r="J21" s="975"/>
      <c r="K21" s="974"/>
      <c r="L21" s="974">
        <f t="shared" si="2"/>
        <v>10000000</v>
      </c>
      <c r="M21" s="991" t="e">
        <f>IF(G21="",F21-L21-#REF!,G21-L21-#REF!)</f>
        <v>#REF!</v>
      </c>
      <c r="N21" s="1013">
        <f t="shared" si="0"/>
        <v>0</v>
      </c>
      <c r="O21" s="976"/>
      <c r="P21" s="977"/>
      <c r="Q21" s="974"/>
      <c r="R21" s="1147"/>
      <c r="S21" s="974"/>
      <c r="T21" s="976"/>
      <c r="U21" s="693"/>
      <c r="V21" s="687" t="s">
        <v>1206</v>
      </c>
      <c r="W21" s="687">
        <v>240000</v>
      </c>
    </row>
    <row r="22" spans="1:25" ht="15.95" customHeight="1" x14ac:dyDescent="0.25">
      <c r="B22" s="1015" t="s">
        <v>1205</v>
      </c>
      <c r="C22" s="1015"/>
      <c r="D22" s="976" t="s">
        <v>707</v>
      </c>
      <c r="E22" s="976" t="s">
        <v>708</v>
      </c>
      <c r="F22" s="973">
        <v>2550000</v>
      </c>
      <c r="G22" s="974"/>
      <c r="H22" s="974">
        <v>2550000</v>
      </c>
      <c r="I22" s="974"/>
      <c r="J22" s="975"/>
      <c r="K22" s="974"/>
      <c r="L22" s="974">
        <f t="shared" si="2"/>
        <v>2550000</v>
      </c>
      <c r="M22" s="991" t="e">
        <f>IF(G22="",F22-L22-#REF!,G22-L22-#REF!)</f>
        <v>#REF!</v>
      </c>
      <c r="N22" s="1013">
        <f t="shared" si="0"/>
        <v>0</v>
      </c>
      <c r="O22" s="976"/>
      <c r="P22" s="977"/>
      <c r="Q22" s="974"/>
      <c r="R22" s="1147"/>
      <c r="S22" s="974"/>
      <c r="T22" s="976"/>
      <c r="U22" s="693"/>
    </row>
    <row r="23" spans="1:25" ht="15.95" customHeight="1" x14ac:dyDescent="0.25">
      <c r="B23" s="1015" t="s">
        <v>1205</v>
      </c>
      <c r="C23" s="1015"/>
      <c r="D23" s="976" t="s">
        <v>709</v>
      </c>
      <c r="E23" s="976" t="s">
        <v>168</v>
      </c>
      <c r="F23" s="973">
        <v>10700000</v>
      </c>
      <c r="G23" s="974"/>
      <c r="H23" s="974">
        <v>10700000</v>
      </c>
      <c r="I23" s="974"/>
      <c r="J23" s="975"/>
      <c r="K23" s="974"/>
      <c r="L23" s="974">
        <f t="shared" si="2"/>
        <v>10700000</v>
      </c>
      <c r="M23" s="991" t="e">
        <f>IF(G23="",F23-L23-#REF!,G23-L23-#REF!)</f>
        <v>#REF!</v>
      </c>
      <c r="N23" s="1013">
        <f t="shared" si="0"/>
        <v>0</v>
      </c>
      <c r="O23" s="976"/>
      <c r="P23" s="977"/>
      <c r="Q23" s="974"/>
      <c r="R23" s="1147"/>
      <c r="S23" s="974"/>
      <c r="T23" s="976"/>
      <c r="U23" s="693"/>
    </row>
    <row r="24" spans="1:25" ht="15.95" customHeight="1" x14ac:dyDescent="0.25">
      <c r="B24" s="1015" t="s">
        <v>1205</v>
      </c>
      <c r="C24" s="1015"/>
      <c r="D24" s="976" t="s">
        <v>710</v>
      </c>
      <c r="E24" s="976" t="s">
        <v>711</v>
      </c>
      <c r="F24" s="973">
        <v>3800000</v>
      </c>
      <c r="G24" s="974"/>
      <c r="H24" s="974">
        <v>3800000</v>
      </c>
      <c r="I24" s="974"/>
      <c r="J24" s="975"/>
      <c r="K24" s="974"/>
      <c r="L24" s="974">
        <f t="shared" si="2"/>
        <v>3800000</v>
      </c>
      <c r="M24" s="991" t="e">
        <f>IF(G24="",F24-L24-#REF!,G24-L24-#REF!)</f>
        <v>#REF!</v>
      </c>
      <c r="N24" s="1013">
        <f t="shared" si="0"/>
        <v>0</v>
      </c>
      <c r="O24" s="976"/>
      <c r="P24" s="977"/>
      <c r="Q24" s="974"/>
      <c r="R24" s="1147"/>
      <c r="S24" s="974"/>
      <c r="T24" s="976"/>
      <c r="U24" s="693"/>
    </row>
    <row r="25" spans="1:25" ht="15.95" customHeight="1" x14ac:dyDescent="0.25">
      <c r="B25" s="1015" t="s">
        <v>1205</v>
      </c>
      <c r="C25" s="1015"/>
      <c r="D25" s="976" t="s">
        <v>712</v>
      </c>
      <c r="E25" s="976" t="s">
        <v>956</v>
      </c>
      <c r="F25" s="973">
        <v>11436000</v>
      </c>
      <c r="G25" s="974"/>
      <c r="H25" s="1115">
        <f>19004000-7568000</f>
        <v>11436000</v>
      </c>
      <c r="I25" s="974"/>
      <c r="J25" s="975"/>
      <c r="K25" s="974"/>
      <c r="L25" s="974">
        <f t="shared" si="2"/>
        <v>11436000</v>
      </c>
      <c r="M25" s="991" t="e">
        <f>IF(G25="",F25-L25-#REF!,G25-L25-#REF!)</f>
        <v>#REF!</v>
      </c>
      <c r="N25" s="1013">
        <f t="shared" si="0"/>
        <v>0</v>
      </c>
      <c r="O25" s="976"/>
      <c r="P25" s="977"/>
      <c r="Q25" s="974"/>
      <c r="R25" s="1147"/>
      <c r="S25" s="974"/>
      <c r="T25" s="976"/>
      <c r="U25" s="693" t="s">
        <v>957</v>
      </c>
    </row>
    <row r="26" spans="1:25" ht="15.95" customHeight="1" x14ac:dyDescent="0.25">
      <c r="B26" s="1015" t="s">
        <v>1205</v>
      </c>
      <c r="C26" s="1015"/>
      <c r="D26" s="976" t="s">
        <v>607</v>
      </c>
      <c r="E26" s="976" t="s">
        <v>659</v>
      </c>
      <c r="F26" s="973">
        <v>4000000</v>
      </c>
      <c r="G26" s="974">
        <v>3890000</v>
      </c>
      <c r="H26" s="1115">
        <v>2000000</v>
      </c>
      <c r="I26" s="974">
        <v>2000000</v>
      </c>
      <c r="J26" s="975"/>
      <c r="K26" s="974"/>
      <c r="L26" s="974">
        <f t="shared" si="2"/>
        <v>4000000</v>
      </c>
      <c r="M26" s="991"/>
      <c r="N26" s="1013">
        <f t="shared" si="0"/>
        <v>-110000</v>
      </c>
      <c r="O26" s="976"/>
      <c r="P26" s="977"/>
      <c r="Q26" s="974"/>
      <c r="R26" s="1147"/>
      <c r="S26" s="974"/>
      <c r="T26" s="976"/>
      <c r="U26" s="693"/>
    </row>
    <row r="27" spans="1:25" ht="15.95" customHeight="1" x14ac:dyDescent="0.25">
      <c r="B27" s="1015" t="s">
        <v>1205</v>
      </c>
      <c r="C27" s="1015"/>
      <c r="D27" s="976" t="s">
        <v>1207</v>
      </c>
      <c r="E27" s="1107" t="s">
        <v>1208</v>
      </c>
      <c r="F27" s="973">
        <v>1350000</v>
      </c>
      <c r="G27" s="974"/>
      <c r="H27" s="974">
        <v>1350000</v>
      </c>
      <c r="I27" s="974"/>
      <c r="J27" s="975"/>
      <c r="K27" s="974"/>
      <c r="L27" s="974">
        <f t="shared" si="2"/>
        <v>1350000</v>
      </c>
      <c r="M27" s="991"/>
      <c r="N27" s="1013">
        <f t="shared" si="0"/>
        <v>0</v>
      </c>
      <c r="O27" s="976"/>
      <c r="P27" s="977"/>
      <c r="Q27" s="974"/>
      <c r="R27" s="1147"/>
      <c r="S27" s="974"/>
      <c r="T27" s="976"/>
      <c r="U27" s="693"/>
    </row>
    <row r="28" spans="1:25" ht="15.95" customHeight="1" x14ac:dyDescent="0.25">
      <c r="B28" s="1015" t="s">
        <v>1205</v>
      </c>
      <c r="C28" s="1015"/>
      <c r="D28" s="976" t="s">
        <v>947</v>
      </c>
      <c r="E28" s="976"/>
      <c r="F28" s="973">
        <f>W29</f>
        <v>2726000</v>
      </c>
      <c r="G28" s="974"/>
      <c r="H28" s="974">
        <v>240000</v>
      </c>
      <c r="I28" s="974">
        <v>876000</v>
      </c>
      <c r="J28" s="975">
        <v>1370000</v>
      </c>
      <c r="K28" s="974">
        <v>240000</v>
      </c>
      <c r="L28" s="974">
        <f t="shared" si="2"/>
        <v>2726000</v>
      </c>
      <c r="M28" s="991" t="e">
        <f>IF(G28="",F28-L28-#REF!,G28-L28-#REF!)</f>
        <v>#REF!</v>
      </c>
      <c r="N28" s="1013">
        <f t="shared" si="0"/>
        <v>0</v>
      </c>
      <c r="O28" s="976"/>
      <c r="P28" s="977"/>
      <c r="Q28" s="974"/>
      <c r="R28" s="1147"/>
      <c r="S28" s="974"/>
      <c r="T28" s="976"/>
      <c r="U28" s="693"/>
      <c r="V28" s="686"/>
      <c r="W28" s="686"/>
    </row>
    <row r="29" spans="1:25" ht="15.95" customHeight="1" x14ac:dyDescent="0.25">
      <c r="B29" s="1015" t="s">
        <v>1205</v>
      </c>
      <c r="C29" s="1015"/>
      <c r="D29" s="976" t="s">
        <v>1209</v>
      </c>
      <c r="E29" s="976"/>
      <c r="F29" s="973">
        <v>240000</v>
      </c>
      <c r="G29" s="974"/>
      <c r="H29" s="974">
        <v>240000</v>
      </c>
      <c r="I29" s="974"/>
      <c r="J29" s="975"/>
      <c r="K29" s="974"/>
      <c r="L29" s="974">
        <f>SUM(H29:K29)</f>
        <v>240000</v>
      </c>
      <c r="M29" s="991"/>
      <c r="N29" s="1013">
        <f t="shared" si="0"/>
        <v>0</v>
      </c>
      <c r="O29" s="976"/>
      <c r="P29" s="977"/>
      <c r="Q29" s="974"/>
      <c r="R29" s="1147"/>
      <c r="S29" s="974"/>
      <c r="T29" s="976"/>
      <c r="U29" s="693"/>
      <c r="V29" s="1000" t="s">
        <v>948</v>
      </c>
      <c r="W29" s="1000">
        <f>SUM(W18:W25)</f>
        <v>2726000</v>
      </c>
    </row>
    <row r="30" spans="1:25" s="723" customFormat="1" ht="15.75" customHeight="1" x14ac:dyDescent="0.25">
      <c r="B30" s="748" t="s">
        <v>949</v>
      </c>
      <c r="C30" s="1106"/>
      <c r="D30" s="747" t="s">
        <v>958</v>
      </c>
      <c r="E30" s="700"/>
      <c r="F30" s="724"/>
      <c r="G30" s="702"/>
      <c r="H30" s="701"/>
      <c r="I30" s="702"/>
      <c r="J30" s="726"/>
      <c r="K30" s="702"/>
      <c r="L30" s="703">
        <f>SUM(L17:L29)</f>
        <v>73185600</v>
      </c>
      <c r="M30" s="703" t="e">
        <f>SUM(M17:M29)</f>
        <v>#REF!</v>
      </c>
      <c r="N30" s="869">
        <f>SUM(N17:N29)</f>
        <v>-110000</v>
      </c>
      <c r="O30" s="700"/>
      <c r="P30" s="704"/>
      <c r="Q30" s="742"/>
      <c r="R30" s="1148"/>
      <c r="S30" s="742"/>
      <c r="T30" s="705"/>
      <c r="U30" s="706"/>
      <c r="V30" s="722"/>
      <c r="W30" s="722"/>
      <c r="X30" s="722"/>
      <c r="Y30" s="722"/>
    </row>
    <row r="31" spans="1:25" x14ac:dyDescent="0.25">
      <c r="A31" s="686">
        <v>3</v>
      </c>
      <c r="B31" s="1187" t="s">
        <v>959</v>
      </c>
      <c r="C31" s="1187">
        <v>1006</v>
      </c>
      <c r="D31" s="976" t="s">
        <v>715</v>
      </c>
      <c r="E31" s="976" t="s">
        <v>716</v>
      </c>
      <c r="F31" s="973">
        <v>34848000</v>
      </c>
      <c r="G31" s="974">
        <v>37950000</v>
      </c>
      <c r="H31" s="974">
        <v>17424000</v>
      </c>
      <c r="I31" s="974">
        <v>20526000</v>
      </c>
      <c r="J31" s="975"/>
      <c r="K31" s="974"/>
      <c r="L31" s="974">
        <f>SUM(H31:K31)</f>
        <v>37950000</v>
      </c>
      <c r="M31" s="991" t="e">
        <f>IF(G31="",F31-L31-#REF!,G31-L31-#REF!)</f>
        <v>#REF!</v>
      </c>
      <c r="N31" s="1013">
        <f t="shared" si="0"/>
        <v>0</v>
      </c>
      <c r="O31" s="976"/>
      <c r="P31" s="977"/>
      <c r="Q31" s="974"/>
      <c r="R31" s="1147"/>
      <c r="S31" s="974"/>
      <c r="T31" s="976"/>
      <c r="U31" s="693" t="s">
        <v>943</v>
      </c>
    </row>
    <row r="32" spans="1:25" x14ac:dyDescent="0.25">
      <c r="B32" s="1187" t="s">
        <v>959</v>
      </c>
      <c r="C32" s="1187">
        <v>1006</v>
      </c>
      <c r="D32" s="976" t="s">
        <v>31</v>
      </c>
      <c r="E32" s="1309" t="s">
        <v>168</v>
      </c>
      <c r="F32" s="973">
        <v>64710000</v>
      </c>
      <c r="G32" s="1115">
        <v>68836000</v>
      </c>
      <c r="H32" s="974">
        <v>19413000</v>
      </c>
      <c r="I32" s="1115">
        <v>27534400</v>
      </c>
      <c r="J32" s="975">
        <v>21888600</v>
      </c>
      <c r="K32" s="974"/>
      <c r="L32" s="974">
        <f t="shared" ref="L32:L59" si="3">SUM(H32:K32)</f>
        <v>68836000</v>
      </c>
      <c r="M32" s="991" t="e">
        <f>IF(G32="",F32-L32-#REF!,G32-L32-#REF!)</f>
        <v>#REF!</v>
      </c>
      <c r="N32" s="1013">
        <f t="shared" si="0"/>
        <v>0</v>
      </c>
      <c r="O32" s="976"/>
      <c r="P32" s="977"/>
      <c r="Q32" s="974"/>
      <c r="R32" s="1147"/>
      <c r="S32" s="974"/>
      <c r="T32" s="976"/>
      <c r="U32" s="693"/>
    </row>
    <row r="33" spans="2:23" x14ac:dyDescent="0.25">
      <c r="B33" s="1187" t="s">
        <v>959</v>
      </c>
      <c r="C33" s="1187">
        <v>1006</v>
      </c>
      <c r="D33" s="976" t="s">
        <v>1210</v>
      </c>
      <c r="E33" s="1309"/>
      <c r="F33" s="973">
        <v>3704000</v>
      </c>
      <c r="G33" s="1115">
        <v>3704000</v>
      </c>
      <c r="H33" s="974">
        <v>3704000</v>
      </c>
      <c r="I33" s="1115"/>
      <c r="J33" s="975"/>
      <c r="K33" s="974"/>
      <c r="L33" s="974">
        <f t="shared" si="3"/>
        <v>3704000</v>
      </c>
      <c r="M33" s="991"/>
      <c r="N33" s="1013">
        <f t="shared" si="0"/>
        <v>0</v>
      </c>
      <c r="O33" s="976"/>
      <c r="P33" s="977"/>
      <c r="Q33" s="974"/>
      <c r="R33" s="1147"/>
      <c r="S33" s="974"/>
      <c r="T33" s="976"/>
      <c r="U33" s="693"/>
    </row>
    <row r="34" spans="2:23" x14ac:dyDescent="0.25">
      <c r="B34" s="1187" t="s">
        <v>959</v>
      </c>
      <c r="C34" s="1187">
        <v>1006</v>
      </c>
      <c r="D34" s="976" t="s">
        <v>720</v>
      </c>
      <c r="E34" s="976" t="s">
        <v>721</v>
      </c>
      <c r="F34" s="973">
        <v>10785940</v>
      </c>
      <c r="G34" s="974"/>
      <c r="H34" s="974">
        <v>4347970</v>
      </c>
      <c r="I34" s="974">
        <v>6437970</v>
      </c>
      <c r="J34" s="975"/>
      <c r="K34" s="974"/>
      <c r="L34" s="974">
        <f t="shared" si="3"/>
        <v>10785940</v>
      </c>
      <c r="M34" s="991" t="e">
        <f>IF(G34="",F34-L34-#REF!,G34-L34-#REF!)</f>
        <v>#REF!</v>
      </c>
      <c r="N34" s="1013">
        <f t="shared" si="0"/>
        <v>0</v>
      </c>
      <c r="O34" s="976"/>
      <c r="P34" s="977"/>
      <c r="Q34" s="974"/>
      <c r="R34" s="1147"/>
      <c r="S34" s="974"/>
      <c r="T34" s="976"/>
      <c r="U34" s="693" t="s">
        <v>943</v>
      </c>
    </row>
    <row r="35" spans="2:23" x14ac:dyDescent="0.25">
      <c r="B35" s="1187" t="s">
        <v>959</v>
      </c>
      <c r="C35" s="1187">
        <v>1006</v>
      </c>
      <c r="D35" s="976" t="s">
        <v>723</v>
      </c>
      <c r="E35" s="976" t="s">
        <v>352</v>
      </c>
      <c r="F35" s="973">
        <v>20033200</v>
      </c>
      <c r="G35" s="974">
        <v>19487226</v>
      </c>
      <c r="H35" s="974">
        <v>10016600</v>
      </c>
      <c r="I35" s="974">
        <v>9470626</v>
      </c>
      <c r="J35" s="975"/>
      <c r="K35" s="974"/>
      <c r="L35" s="974">
        <f t="shared" si="3"/>
        <v>19487226</v>
      </c>
      <c r="M35" s="991" t="e">
        <f>IF(G35="",F35-L35-#REF!,G35-L35-#REF!)</f>
        <v>#REF!</v>
      </c>
      <c r="N35" s="1013">
        <f t="shared" si="0"/>
        <v>0</v>
      </c>
      <c r="O35" s="976"/>
      <c r="P35" s="977"/>
      <c r="Q35" s="974"/>
      <c r="R35" s="1147"/>
      <c r="S35" s="974"/>
      <c r="T35" s="976"/>
      <c r="U35" s="693" t="s">
        <v>943</v>
      </c>
      <c r="V35" s="687" t="s">
        <v>952</v>
      </c>
    </row>
    <row r="36" spans="2:23" x14ac:dyDescent="0.25">
      <c r="B36" s="1187" t="s">
        <v>959</v>
      </c>
      <c r="C36" s="1187">
        <v>1006</v>
      </c>
      <c r="D36" s="976" t="s">
        <v>515</v>
      </c>
      <c r="E36" s="976" t="s">
        <v>229</v>
      </c>
      <c r="F36" s="973">
        <v>68622400</v>
      </c>
      <c r="G36" s="974">
        <v>72890400</v>
      </c>
      <c r="H36" s="974">
        <v>34300000</v>
      </c>
      <c r="I36" s="974">
        <v>38590400</v>
      </c>
      <c r="J36" s="975"/>
      <c r="K36" s="974"/>
      <c r="L36" s="974">
        <f t="shared" si="3"/>
        <v>72890400</v>
      </c>
      <c r="M36" s="991" t="e">
        <f>IF(G36="",F36-L36-#REF!,G36-L36-#REF!)</f>
        <v>#REF!</v>
      </c>
      <c r="N36" s="1013">
        <f t="shared" si="0"/>
        <v>0</v>
      </c>
      <c r="O36" s="976"/>
      <c r="P36" s="977"/>
      <c r="Q36" s="974">
        <v>72890400</v>
      </c>
      <c r="R36" s="1147"/>
      <c r="S36" s="974"/>
      <c r="T36" s="976"/>
      <c r="U36" s="693" t="s">
        <v>943</v>
      </c>
      <c r="V36" s="687" t="s">
        <v>960</v>
      </c>
      <c r="W36" s="687">
        <v>720000</v>
      </c>
    </row>
    <row r="37" spans="2:23" x14ac:dyDescent="0.25">
      <c r="B37" s="1187" t="s">
        <v>959</v>
      </c>
      <c r="C37" s="1187">
        <v>1006</v>
      </c>
      <c r="D37" s="976" t="s">
        <v>726</v>
      </c>
      <c r="E37" s="976" t="s">
        <v>727</v>
      </c>
      <c r="F37" s="973">
        <v>4000000</v>
      </c>
      <c r="G37" s="974"/>
      <c r="H37" s="974">
        <v>4000000</v>
      </c>
      <c r="I37" s="974"/>
      <c r="J37" s="975"/>
      <c r="K37" s="974"/>
      <c r="L37" s="974">
        <f t="shared" si="3"/>
        <v>4000000</v>
      </c>
      <c r="M37" s="991" t="e">
        <f>IF(G37="",F37-L37-#REF!,G37-L37-#REF!)</f>
        <v>#REF!</v>
      </c>
      <c r="N37" s="1013">
        <f t="shared" si="0"/>
        <v>0</v>
      </c>
      <c r="O37" s="976"/>
      <c r="P37" s="977"/>
      <c r="Q37" s="974"/>
      <c r="R37" s="1147"/>
      <c r="S37" s="974"/>
      <c r="T37" s="976"/>
      <c r="U37" s="693"/>
      <c r="V37" s="687" t="s">
        <v>953</v>
      </c>
      <c r="W37" s="687">
        <v>5076000</v>
      </c>
    </row>
    <row r="38" spans="2:23" x14ac:dyDescent="0.25">
      <c r="B38" s="1187" t="s">
        <v>959</v>
      </c>
      <c r="C38" s="1187">
        <v>1006</v>
      </c>
      <c r="D38" s="976" t="s">
        <v>692</v>
      </c>
      <c r="E38" s="976" t="s">
        <v>416</v>
      </c>
      <c r="F38" s="973">
        <v>1477872</v>
      </c>
      <c r="G38" s="974"/>
      <c r="H38" s="974">
        <v>1477872</v>
      </c>
      <c r="I38" s="974"/>
      <c r="J38" s="975"/>
      <c r="K38" s="974"/>
      <c r="L38" s="974">
        <f t="shared" si="3"/>
        <v>1477872</v>
      </c>
      <c r="M38" s="991" t="e">
        <f>IF(G38="",F38-L38-#REF!,G38-L38-#REF!)</f>
        <v>#REF!</v>
      </c>
      <c r="N38" s="1013">
        <f t="shared" si="0"/>
        <v>0</v>
      </c>
      <c r="O38" s="976"/>
      <c r="P38" s="977"/>
      <c r="Q38" s="974"/>
      <c r="R38" s="1147"/>
      <c r="S38" s="974"/>
      <c r="T38" s="976"/>
      <c r="U38" s="693" t="s">
        <v>943</v>
      </c>
      <c r="V38" s="687" t="s">
        <v>954</v>
      </c>
      <c r="W38" s="687">
        <v>2427000</v>
      </c>
    </row>
    <row r="39" spans="2:23" x14ac:dyDescent="0.25">
      <c r="B39" s="1187" t="s">
        <v>959</v>
      </c>
      <c r="C39" s="1187">
        <v>1006</v>
      </c>
      <c r="D39" s="976" t="s">
        <v>99</v>
      </c>
      <c r="E39" s="976" t="s">
        <v>100</v>
      </c>
      <c r="F39" s="973">
        <v>228460000</v>
      </c>
      <c r="G39" s="974">
        <v>222905000</v>
      </c>
      <c r="H39" s="974">
        <v>68538000</v>
      </c>
      <c r="I39" s="1115">
        <v>91384000</v>
      </c>
      <c r="J39" s="975">
        <v>51838000</v>
      </c>
      <c r="K39" s="974"/>
      <c r="L39" s="974">
        <f t="shared" si="3"/>
        <v>211760000</v>
      </c>
      <c r="M39" s="991" t="e">
        <f>IF(G39="",F39-L39-#REF!,G39-L39-#REF!)</f>
        <v>#REF!</v>
      </c>
      <c r="N39" s="1013">
        <f t="shared" si="0"/>
        <v>11145000</v>
      </c>
      <c r="O39" s="976"/>
      <c r="P39" s="977"/>
      <c r="Q39" s="974" t="s">
        <v>962</v>
      </c>
      <c r="R39" s="1147"/>
      <c r="S39" s="974"/>
      <c r="T39" s="976"/>
      <c r="U39" s="693" t="s">
        <v>943</v>
      </c>
      <c r="V39" s="687" t="s">
        <v>955</v>
      </c>
      <c r="W39" s="687">
        <v>4258000</v>
      </c>
    </row>
    <row r="40" spans="2:23" x14ac:dyDescent="0.25">
      <c r="B40" s="1187" t="s">
        <v>959</v>
      </c>
      <c r="C40" s="1187">
        <v>1006</v>
      </c>
      <c r="D40" s="976" t="s">
        <v>92</v>
      </c>
      <c r="E40" s="976" t="s">
        <v>204</v>
      </c>
      <c r="F40" s="973">
        <v>83430750</v>
      </c>
      <c r="G40" s="974">
        <v>85412200</v>
      </c>
      <c r="H40" s="974">
        <v>27532147</v>
      </c>
      <c r="I40" s="1115">
        <v>36709530</v>
      </c>
      <c r="J40" s="975">
        <v>21170523</v>
      </c>
      <c r="K40" s="974"/>
      <c r="L40" s="974">
        <f t="shared" si="3"/>
        <v>85412200</v>
      </c>
      <c r="M40" s="991" t="e">
        <f>IF(G40="",F40-L40-#REF!,G40-L40-#REF!)</f>
        <v>#REF!</v>
      </c>
      <c r="N40" s="1013">
        <f t="shared" si="0"/>
        <v>0</v>
      </c>
      <c r="O40" s="976"/>
      <c r="P40" s="977"/>
      <c r="Q40" s="974" t="s">
        <v>962</v>
      </c>
      <c r="R40" s="1147"/>
      <c r="S40" s="974"/>
      <c r="T40" s="976"/>
      <c r="U40" s="693" t="s">
        <v>943</v>
      </c>
      <c r="V40" s="687" t="s">
        <v>961</v>
      </c>
      <c r="W40" s="687">
        <v>3440000</v>
      </c>
    </row>
    <row r="41" spans="2:23" x14ac:dyDescent="0.25">
      <c r="B41" s="1187" t="s">
        <v>959</v>
      </c>
      <c r="C41" s="1187">
        <v>1006</v>
      </c>
      <c r="D41" s="976" t="s">
        <v>50</v>
      </c>
      <c r="E41" s="976" t="s">
        <v>730</v>
      </c>
      <c r="F41" s="973">
        <v>82080000</v>
      </c>
      <c r="G41" s="974"/>
      <c r="H41" s="974">
        <v>32832000</v>
      </c>
      <c r="I41" s="1115">
        <v>49248000</v>
      </c>
      <c r="J41" s="975"/>
      <c r="K41" s="974"/>
      <c r="L41" s="974">
        <f t="shared" si="3"/>
        <v>82080000</v>
      </c>
      <c r="M41" s="991" t="e">
        <f>IF(G41="",F41-L41-#REF!,G41-L41-#REF!)</f>
        <v>#REF!</v>
      </c>
      <c r="N41" s="1013">
        <f t="shared" si="0"/>
        <v>0</v>
      </c>
      <c r="O41" s="976"/>
      <c r="P41" s="977"/>
      <c r="Q41" s="974"/>
      <c r="R41" s="1147"/>
      <c r="S41" s="974"/>
      <c r="T41" s="976"/>
      <c r="U41" s="693" t="s">
        <v>943</v>
      </c>
      <c r="V41" s="687" t="s">
        <v>944</v>
      </c>
      <c r="W41" s="687">
        <v>1768000</v>
      </c>
    </row>
    <row r="42" spans="2:23" x14ac:dyDescent="0.25">
      <c r="B42" s="1187" t="s">
        <v>959</v>
      </c>
      <c r="C42" s="1187">
        <v>1006</v>
      </c>
      <c r="D42" s="976" t="s">
        <v>132</v>
      </c>
      <c r="E42" s="976" t="s">
        <v>731</v>
      </c>
      <c r="F42" s="973">
        <v>42487500</v>
      </c>
      <c r="G42" s="974"/>
      <c r="H42" s="974">
        <v>21243750</v>
      </c>
      <c r="I42" s="1115">
        <v>21243750</v>
      </c>
      <c r="J42" s="975"/>
      <c r="K42" s="974"/>
      <c r="L42" s="974">
        <f t="shared" si="3"/>
        <v>42487500</v>
      </c>
      <c r="M42" s="991" t="e">
        <f>IF(G42="",F42-L42-#REF!,G42-L42-#REF!)</f>
        <v>#REF!</v>
      </c>
      <c r="N42" s="1013">
        <f t="shared" si="0"/>
        <v>0</v>
      </c>
      <c r="O42" s="976"/>
      <c r="P42" s="977"/>
      <c r="Q42" s="974"/>
      <c r="R42" s="1147"/>
      <c r="S42" s="974"/>
      <c r="T42" s="976"/>
      <c r="U42" s="693" t="s">
        <v>943</v>
      </c>
      <c r="V42" s="687" t="s">
        <v>963</v>
      </c>
      <c r="W42" s="687">
        <v>605000</v>
      </c>
    </row>
    <row r="43" spans="2:23" x14ac:dyDescent="0.25">
      <c r="B43" s="1187" t="s">
        <v>959</v>
      </c>
      <c r="C43" s="1187">
        <v>1006</v>
      </c>
      <c r="D43" s="976" t="s">
        <v>966</v>
      </c>
      <c r="E43" s="972" t="s">
        <v>967</v>
      </c>
      <c r="F43" s="973"/>
      <c r="G43" s="974">
        <v>56446460</v>
      </c>
      <c r="H43" s="974">
        <v>9690240</v>
      </c>
      <c r="I43" s="1115">
        <v>46500000</v>
      </c>
      <c r="J43" s="975">
        <v>256220</v>
      </c>
      <c r="K43" s="974"/>
      <c r="L43" s="974">
        <f t="shared" si="3"/>
        <v>56446460</v>
      </c>
      <c r="M43" s="991" t="e">
        <f>IF(G43="",F43-L43-#REF!,G43-L43-#REF!)</f>
        <v>#REF!</v>
      </c>
      <c r="N43" s="1013">
        <f t="shared" si="0"/>
        <v>0</v>
      </c>
      <c r="O43" s="976"/>
      <c r="P43" s="977"/>
      <c r="Q43" s="974"/>
      <c r="R43" s="1147"/>
      <c r="S43" s="974"/>
      <c r="T43" s="976"/>
      <c r="U43" s="693" t="s">
        <v>968</v>
      </c>
      <c r="V43" s="687" t="s">
        <v>964</v>
      </c>
      <c r="W43" s="687">
        <v>400000</v>
      </c>
    </row>
    <row r="44" spans="2:23" x14ac:dyDescent="0.25">
      <c r="B44" s="1187" t="s">
        <v>959</v>
      </c>
      <c r="C44" s="1187">
        <v>1006</v>
      </c>
      <c r="D44" s="976" t="s">
        <v>732</v>
      </c>
      <c r="E44" s="976" t="s">
        <v>727</v>
      </c>
      <c r="F44" s="1108">
        <f>L44</f>
        <v>5000000</v>
      </c>
      <c r="G44" s="974"/>
      <c r="H44" s="974">
        <v>5000000</v>
      </c>
      <c r="I44" s="974"/>
      <c r="J44" s="975"/>
      <c r="K44" s="974"/>
      <c r="L44" s="974">
        <f t="shared" si="3"/>
        <v>5000000</v>
      </c>
      <c r="M44" s="991" t="e">
        <f>IF(G44="",F44-L44-#REF!,G44-L44-#REF!)</f>
        <v>#REF!</v>
      </c>
      <c r="N44" s="1013">
        <f t="shared" si="0"/>
        <v>0</v>
      </c>
      <c r="O44" s="976"/>
      <c r="P44" s="977"/>
      <c r="Q44" s="974"/>
      <c r="R44" s="1147"/>
      <c r="S44" s="974"/>
      <c r="T44" s="976"/>
      <c r="U44" s="693"/>
      <c r="V44" s="687" t="s">
        <v>965</v>
      </c>
      <c r="W44" s="687">
        <v>610000</v>
      </c>
    </row>
    <row r="45" spans="2:23" x14ac:dyDescent="0.25">
      <c r="B45" s="1187" t="s">
        <v>959</v>
      </c>
      <c r="C45" s="1187">
        <v>1006</v>
      </c>
      <c r="D45" s="976" t="s">
        <v>733</v>
      </c>
      <c r="E45" s="976" t="s">
        <v>734</v>
      </c>
      <c r="F45" s="1108">
        <f>L45</f>
        <v>5000000</v>
      </c>
      <c r="G45" s="974"/>
      <c r="H45" s="974">
        <v>5000000</v>
      </c>
      <c r="I45" s="974"/>
      <c r="J45" s="975"/>
      <c r="K45" s="974"/>
      <c r="L45" s="974">
        <f t="shared" si="3"/>
        <v>5000000</v>
      </c>
      <c r="M45" s="991" t="e">
        <f>IF(G45="",F45-L45-#REF!,G45-L45-#REF!)</f>
        <v>#REF!</v>
      </c>
      <c r="N45" s="1013">
        <f t="shared" si="0"/>
        <v>0</v>
      </c>
      <c r="O45" s="976"/>
      <c r="P45" s="977"/>
      <c r="Q45" s="974"/>
      <c r="R45" s="1147"/>
      <c r="S45" s="974"/>
      <c r="T45" s="976"/>
      <c r="U45" s="693"/>
      <c r="V45" s="721" t="s">
        <v>1211</v>
      </c>
      <c r="W45" s="687">
        <v>310000</v>
      </c>
    </row>
    <row r="46" spans="2:23" x14ac:dyDescent="0.25">
      <c r="B46" s="1187" t="s">
        <v>959</v>
      </c>
      <c r="C46" s="1187">
        <v>1006</v>
      </c>
      <c r="D46" s="976" t="s">
        <v>735</v>
      </c>
      <c r="E46" s="976" t="s">
        <v>736</v>
      </c>
      <c r="F46" s="973">
        <v>35150000</v>
      </c>
      <c r="G46" s="974"/>
      <c r="H46" s="974">
        <v>24605000</v>
      </c>
      <c r="I46" s="1115">
        <v>10545000</v>
      </c>
      <c r="J46" s="975"/>
      <c r="K46" s="974"/>
      <c r="L46" s="974">
        <f t="shared" si="3"/>
        <v>35150000</v>
      </c>
      <c r="M46" s="991" t="e">
        <f>IF(G46="",F46-L46-#REF!,G46-L46-#REF!)</f>
        <v>#REF!</v>
      </c>
      <c r="N46" s="1013">
        <f t="shared" si="0"/>
        <v>0</v>
      </c>
      <c r="O46" s="976"/>
      <c r="P46" s="977"/>
      <c r="Q46" s="974"/>
      <c r="R46" s="1147"/>
      <c r="S46" s="974"/>
      <c r="T46" s="976"/>
      <c r="U46" s="693" t="s">
        <v>943</v>
      </c>
    </row>
    <row r="47" spans="2:23" x14ac:dyDescent="0.25">
      <c r="B47" s="1187" t="s">
        <v>959</v>
      </c>
      <c r="C47" s="1187">
        <v>1006</v>
      </c>
      <c r="D47" s="976" t="s">
        <v>170</v>
      </c>
      <c r="E47" s="976" t="s">
        <v>738</v>
      </c>
      <c r="F47" s="1108">
        <f>L47</f>
        <v>9645000</v>
      </c>
      <c r="G47" s="974"/>
      <c r="H47" s="974">
        <v>9645000</v>
      </c>
      <c r="I47" s="974"/>
      <c r="J47" s="975"/>
      <c r="K47" s="974"/>
      <c r="L47" s="974">
        <f t="shared" si="3"/>
        <v>9645000</v>
      </c>
      <c r="M47" s="991" t="e">
        <f>IF(G47="",F47-L47-#REF!,G47-L47-#REF!)</f>
        <v>#REF!</v>
      </c>
      <c r="N47" s="1013">
        <f t="shared" si="0"/>
        <v>0</v>
      </c>
      <c r="O47" s="976"/>
      <c r="P47" s="977"/>
      <c r="Q47" s="974"/>
      <c r="R47" s="1147"/>
      <c r="S47" s="974"/>
      <c r="T47" s="976"/>
      <c r="U47" s="693"/>
    </row>
    <row r="48" spans="2:23" x14ac:dyDescent="0.25">
      <c r="B48" s="1187" t="s">
        <v>959</v>
      </c>
      <c r="C48" s="1187">
        <v>1006</v>
      </c>
      <c r="D48" s="976" t="s">
        <v>292</v>
      </c>
      <c r="E48" s="976" t="s">
        <v>104</v>
      </c>
      <c r="F48" s="973">
        <v>16800000</v>
      </c>
      <c r="G48" s="974">
        <v>16800000</v>
      </c>
      <c r="H48" s="974">
        <v>11760000</v>
      </c>
      <c r="I48" s="974">
        <v>5040000</v>
      </c>
      <c r="J48" s="975"/>
      <c r="K48" s="974"/>
      <c r="L48" s="974">
        <f t="shared" si="3"/>
        <v>16800000</v>
      </c>
      <c r="M48" s="991" t="e">
        <f>IF(G48="",F48-L48-#REF!,G48-L48-#REF!)</f>
        <v>#REF!</v>
      </c>
      <c r="N48" s="1013">
        <f t="shared" si="0"/>
        <v>0</v>
      </c>
      <c r="O48" s="976"/>
      <c r="P48" s="977"/>
      <c r="Q48" s="974"/>
      <c r="R48" s="1147"/>
      <c r="S48" s="974"/>
      <c r="T48" s="976"/>
      <c r="U48" s="693"/>
    </row>
    <row r="49" spans="2:21" x14ac:dyDescent="0.25">
      <c r="B49" s="1187" t="s">
        <v>959</v>
      </c>
      <c r="C49" s="1187">
        <v>1006</v>
      </c>
      <c r="D49" s="976" t="s">
        <v>514</v>
      </c>
      <c r="E49" s="976" t="s">
        <v>114</v>
      </c>
      <c r="F49" s="973">
        <v>1650000</v>
      </c>
      <c r="G49" s="974"/>
      <c r="H49" s="974">
        <v>1650000</v>
      </c>
      <c r="I49" s="974"/>
      <c r="J49" s="975"/>
      <c r="K49" s="974"/>
      <c r="L49" s="974">
        <f t="shared" si="3"/>
        <v>1650000</v>
      </c>
      <c r="M49" s="991" t="e">
        <f>IF(G49="",F49-L49-#REF!,G49-L49-#REF!)</f>
        <v>#REF!</v>
      </c>
      <c r="N49" s="1013">
        <f t="shared" si="0"/>
        <v>0</v>
      </c>
      <c r="O49" s="976"/>
      <c r="P49" s="977"/>
      <c r="Q49" s="974"/>
      <c r="R49" s="1147"/>
      <c r="S49" s="974"/>
      <c r="T49" s="976"/>
      <c r="U49" s="693" t="s">
        <v>957</v>
      </c>
    </row>
    <row r="50" spans="2:21" x14ac:dyDescent="0.25">
      <c r="B50" s="1187" t="s">
        <v>959</v>
      </c>
      <c r="C50" s="1187">
        <v>1006</v>
      </c>
      <c r="D50" s="976" t="s">
        <v>107</v>
      </c>
      <c r="E50" s="1309" t="s">
        <v>341</v>
      </c>
      <c r="F50" s="973">
        <v>11340000</v>
      </c>
      <c r="G50" s="974"/>
      <c r="H50" s="974">
        <v>4000000</v>
      </c>
      <c r="I50" s="974">
        <v>7340000</v>
      </c>
      <c r="J50" s="975"/>
      <c r="K50" s="974"/>
      <c r="L50" s="974">
        <f t="shared" si="3"/>
        <v>11340000</v>
      </c>
      <c r="M50" s="991" t="e">
        <f>IF(G50="",F50-L50-#REF!,G50-L50-#REF!)</f>
        <v>#REF!</v>
      </c>
      <c r="N50" s="1013">
        <f t="shared" si="0"/>
        <v>0</v>
      </c>
      <c r="O50" s="976"/>
      <c r="P50" s="977"/>
      <c r="Q50" s="974"/>
      <c r="R50" s="1147"/>
      <c r="S50" s="974"/>
      <c r="T50" s="976"/>
      <c r="U50" s="693"/>
    </row>
    <row r="51" spans="2:21" x14ac:dyDescent="0.25">
      <c r="B51" s="1187" t="s">
        <v>959</v>
      </c>
      <c r="C51" s="1187">
        <v>1006</v>
      </c>
      <c r="D51" s="976" t="s">
        <v>1212</v>
      </c>
      <c r="E51" s="1309"/>
      <c r="F51" s="973">
        <v>1980000</v>
      </c>
      <c r="G51" s="974">
        <v>1980000</v>
      </c>
      <c r="H51" s="974">
        <v>1980000</v>
      </c>
      <c r="I51" s="974"/>
      <c r="J51" s="975"/>
      <c r="K51" s="974"/>
      <c r="L51" s="974">
        <f t="shared" si="3"/>
        <v>1980000</v>
      </c>
      <c r="M51" s="991"/>
      <c r="N51" s="1013">
        <f t="shared" si="0"/>
        <v>0</v>
      </c>
      <c r="O51" s="976"/>
      <c r="P51" s="977"/>
      <c r="Q51" s="974"/>
      <c r="R51" s="1147"/>
      <c r="S51" s="974"/>
      <c r="T51" s="976"/>
      <c r="U51" s="693"/>
    </row>
    <row r="52" spans="2:21" x14ac:dyDescent="0.25">
      <c r="B52" s="1187" t="s">
        <v>959</v>
      </c>
      <c r="C52" s="1187">
        <v>1006</v>
      </c>
      <c r="D52" s="976" t="s">
        <v>739</v>
      </c>
      <c r="E52" s="976" t="s">
        <v>727</v>
      </c>
      <c r="F52" s="1108">
        <f>L52</f>
        <v>2000000</v>
      </c>
      <c r="G52" s="974"/>
      <c r="H52" s="1115">
        <v>2000000</v>
      </c>
      <c r="I52" s="974"/>
      <c r="J52" s="975"/>
      <c r="K52" s="974"/>
      <c r="L52" s="974">
        <f t="shared" si="3"/>
        <v>2000000</v>
      </c>
      <c r="M52" s="991" t="e">
        <f>IF(G52="",F52-L52-#REF!,G52-L52-#REF!)</f>
        <v>#REF!</v>
      </c>
      <c r="N52" s="1013">
        <f t="shared" si="0"/>
        <v>0</v>
      </c>
      <c r="O52" s="976"/>
      <c r="P52" s="977"/>
      <c r="Q52" s="974"/>
      <c r="R52" s="1147"/>
      <c r="S52" s="974"/>
      <c r="T52" s="976"/>
      <c r="U52" s="693"/>
    </row>
    <row r="53" spans="2:21" x14ac:dyDescent="0.25">
      <c r="B53" s="1187" t="s">
        <v>959</v>
      </c>
      <c r="C53" s="1187">
        <v>1006</v>
      </c>
      <c r="D53" s="976" t="s">
        <v>740</v>
      </c>
      <c r="E53" s="976" t="s">
        <v>397</v>
      </c>
      <c r="F53" s="973">
        <f>40174200+3423750</f>
        <v>43597950</v>
      </c>
      <c r="G53" s="974"/>
      <c r="H53" s="974">
        <v>40174200</v>
      </c>
      <c r="I53" s="974">
        <v>3423750</v>
      </c>
      <c r="J53" s="975"/>
      <c r="K53" s="974"/>
      <c r="L53" s="974">
        <f t="shared" si="3"/>
        <v>43597950</v>
      </c>
      <c r="M53" s="991" t="e">
        <f>IF(G53="",F53-L53-#REF!,G53-L53-#REF!)</f>
        <v>#REF!</v>
      </c>
      <c r="N53" s="1013">
        <f t="shared" si="0"/>
        <v>0</v>
      </c>
      <c r="O53" s="976"/>
      <c r="P53" s="977"/>
      <c r="Q53" s="974"/>
      <c r="R53" s="1147"/>
      <c r="S53" s="974"/>
      <c r="T53" s="976"/>
      <c r="U53" s="693"/>
    </row>
    <row r="54" spans="2:21" x14ac:dyDescent="0.25">
      <c r="B54" s="1187" t="s">
        <v>959</v>
      </c>
      <c r="C54" s="1187">
        <v>1006</v>
      </c>
      <c r="D54" s="976" t="s">
        <v>715</v>
      </c>
      <c r="E54" s="976" t="s">
        <v>229</v>
      </c>
      <c r="F54" s="973">
        <v>30254400</v>
      </c>
      <c r="G54" s="974">
        <v>31509500</v>
      </c>
      <c r="H54" s="974">
        <v>15127200</v>
      </c>
      <c r="I54" s="1115">
        <v>16382300</v>
      </c>
      <c r="J54" s="975"/>
      <c r="K54" s="974"/>
      <c r="L54" s="974">
        <f t="shared" si="3"/>
        <v>31509500</v>
      </c>
      <c r="M54" s="991" t="e">
        <f>IF(G54="",F54-L54-#REF!,G54-L54-#REF!)</f>
        <v>#REF!</v>
      </c>
      <c r="N54" s="1013">
        <f t="shared" si="0"/>
        <v>0</v>
      </c>
      <c r="O54" s="976" t="s">
        <v>969</v>
      </c>
      <c r="P54" s="977">
        <v>43977</v>
      </c>
      <c r="Q54" s="974">
        <v>31509500</v>
      </c>
      <c r="R54" s="1147"/>
      <c r="S54" s="974"/>
      <c r="T54" s="976"/>
      <c r="U54" s="693" t="s">
        <v>943</v>
      </c>
    </row>
    <row r="55" spans="2:21" x14ac:dyDescent="0.25">
      <c r="B55" s="1187" t="s">
        <v>959</v>
      </c>
      <c r="C55" s="1187">
        <v>1006</v>
      </c>
      <c r="D55" s="976" t="s">
        <v>50</v>
      </c>
      <c r="E55" s="976" t="s">
        <v>65</v>
      </c>
      <c r="F55" s="973">
        <v>6930000</v>
      </c>
      <c r="G55" s="974">
        <v>6930000</v>
      </c>
      <c r="H55" s="974">
        <v>3150000</v>
      </c>
      <c r="I55" s="974">
        <v>3780000</v>
      </c>
      <c r="J55" s="975"/>
      <c r="K55" s="974"/>
      <c r="L55" s="974">
        <f t="shared" si="3"/>
        <v>6930000</v>
      </c>
      <c r="M55" s="991" t="e">
        <f>IF(G55="",F55-L55-#REF!,G55-L55-#REF!)</f>
        <v>#REF!</v>
      </c>
      <c r="N55" s="1013">
        <f t="shared" si="0"/>
        <v>0</v>
      </c>
      <c r="O55" s="976"/>
      <c r="P55" s="977"/>
      <c r="Q55" s="974"/>
      <c r="R55" s="1147"/>
      <c r="S55" s="974"/>
      <c r="T55" s="976"/>
      <c r="U55" s="693" t="s">
        <v>957</v>
      </c>
    </row>
    <row r="56" spans="2:21" x14ac:dyDescent="0.25">
      <c r="B56" s="1187" t="s">
        <v>959</v>
      </c>
      <c r="C56" s="1187">
        <v>1006</v>
      </c>
      <c r="D56" s="976" t="s">
        <v>363</v>
      </c>
      <c r="E56" s="976" t="s">
        <v>339</v>
      </c>
      <c r="F56" s="973">
        <v>8859200</v>
      </c>
      <c r="G56" s="974"/>
      <c r="H56" s="974">
        <v>8859200</v>
      </c>
      <c r="I56" s="974"/>
      <c r="J56" s="975"/>
      <c r="K56" s="974"/>
      <c r="L56" s="974">
        <f t="shared" si="3"/>
        <v>8859200</v>
      </c>
      <c r="M56" s="991" t="e">
        <f>IF(G56="",F56-L56-#REF!,G56-L56-#REF!)</f>
        <v>#REF!</v>
      </c>
      <c r="N56" s="1013">
        <f t="shared" si="0"/>
        <v>0</v>
      </c>
      <c r="O56" s="976"/>
      <c r="P56" s="977"/>
      <c r="Q56" s="974"/>
      <c r="R56" s="1147"/>
      <c r="S56" s="974"/>
      <c r="T56" s="976"/>
      <c r="U56" s="693" t="s">
        <v>943</v>
      </c>
    </row>
    <row r="57" spans="2:21" x14ac:dyDescent="0.25">
      <c r="B57" s="1187" t="s">
        <v>959</v>
      </c>
      <c r="C57" s="1187">
        <v>1006</v>
      </c>
      <c r="D57" s="976" t="s">
        <v>970</v>
      </c>
      <c r="E57" s="976" t="s">
        <v>742</v>
      </c>
      <c r="F57" s="973">
        <v>5880000</v>
      </c>
      <c r="G57" s="974"/>
      <c r="H57" s="974">
        <v>2940000</v>
      </c>
      <c r="I57" s="974">
        <v>2940000</v>
      </c>
      <c r="J57" s="975"/>
      <c r="K57" s="974"/>
      <c r="L57" s="974">
        <f t="shared" si="3"/>
        <v>5880000</v>
      </c>
      <c r="M57" s="991" t="e">
        <f>IF(G57="",F57-L57-#REF!,G57-L57-#REF!)</f>
        <v>#REF!</v>
      </c>
      <c r="N57" s="1013">
        <f t="shared" si="0"/>
        <v>0</v>
      </c>
      <c r="O57" s="976"/>
      <c r="P57" s="977"/>
      <c r="Q57" s="974"/>
      <c r="R57" s="1147"/>
      <c r="S57" s="974"/>
      <c r="T57" s="976"/>
      <c r="U57" s="693" t="s">
        <v>943</v>
      </c>
    </row>
    <row r="58" spans="2:21" x14ac:dyDescent="0.25">
      <c r="B58" s="1187" t="s">
        <v>959</v>
      </c>
      <c r="C58" s="1187">
        <v>1006</v>
      </c>
      <c r="D58" s="976" t="s">
        <v>743</v>
      </c>
      <c r="E58" s="976" t="s">
        <v>744</v>
      </c>
      <c r="F58" s="973">
        <v>3800000</v>
      </c>
      <c r="G58" s="974"/>
      <c r="H58" s="974">
        <v>3800000</v>
      </c>
      <c r="I58" s="974"/>
      <c r="J58" s="975"/>
      <c r="K58" s="974"/>
      <c r="L58" s="974">
        <f t="shared" si="3"/>
        <v>3800000</v>
      </c>
      <c r="M58" s="991" t="e">
        <f>IF(G58="",F58-L58-#REF!,G58-L58-#REF!)</f>
        <v>#REF!</v>
      </c>
      <c r="N58" s="1013">
        <f t="shared" si="0"/>
        <v>0</v>
      </c>
      <c r="O58" s="976"/>
      <c r="P58" s="977"/>
      <c r="Q58" s="974"/>
      <c r="R58" s="1147"/>
      <c r="S58" s="974"/>
      <c r="T58" s="976"/>
      <c r="U58" s="693"/>
    </row>
    <row r="59" spans="2:21" x14ac:dyDescent="0.25">
      <c r="B59" s="1187" t="s">
        <v>959</v>
      </c>
      <c r="C59" s="1187">
        <v>1006</v>
      </c>
      <c r="D59" s="976" t="s">
        <v>158</v>
      </c>
      <c r="E59" s="976" t="s">
        <v>971</v>
      </c>
      <c r="F59" s="973">
        <v>3850000</v>
      </c>
      <c r="G59" s="974"/>
      <c r="H59" s="974">
        <v>3850000</v>
      </c>
      <c r="I59" s="974"/>
      <c r="J59" s="975"/>
      <c r="K59" s="974"/>
      <c r="L59" s="974">
        <f t="shared" si="3"/>
        <v>3850000</v>
      </c>
      <c r="M59" s="991" t="e">
        <f>IF(G59="",F59-L59-#REF!,G59-L59-#REF!)</f>
        <v>#REF!</v>
      </c>
      <c r="N59" s="1013">
        <f t="shared" si="0"/>
        <v>0</v>
      </c>
      <c r="O59" s="976"/>
      <c r="P59" s="977"/>
      <c r="Q59" s="974"/>
      <c r="R59" s="1147"/>
      <c r="S59" s="974"/>
      <c r="T59" s="976"/>
      <c r="U59" s="693"/>
    </row>
    <row r="60" spans="2:21" x14ac:dyDescent="0.25">
      <c r="B60" s="1187" t="s">
        <v>959</v>
      </c>
      <c r="C60" s="1187">
        <v>1006</v>
      </c>
      <c r="D60" s="976" t="s">
        <v>745</v>
      </c>
      <c r="E60" s="976" t="s">
        <v>746</v>
      </c>
      <c r="F60" s="973">
        <v>27885000</v>
      </c>
      <c r="G60" s="974"/>
      <c r="H60" s="974">
        <v>27885000</v>
      </c>
      <c r="I60" s="974"/>
      <c r="J60" s="975"/>
      <c r="K60" s="974"/>
      <c r="L60" s="974">
        <f t="shared" ref="L60:L68" si="4">SUM(H60:K60)</f>
        <v>27885000</v>
      </c>
      <c r="M60" s="991" t="e">
        <f>IF(G60="",F60-L60-#REF!,G60-L60-#REF!)</f>
        <v>#REF!</v>
      </c>
      <c r="N60" s="1013">
        <f t="shared" si="0"/>
        <v>0</v>
      </c>
      <c r="O60" s="976"/>
      <c r="P60" s="977"/>
      <c r="Q60" s="974"/>
      <c r="R60" s="1147"/>
      <c r="S60" s="974"/>
      <c r="T60" s="976"/>
      <c r="U60" s="693" t="s">
        <v>943</v>
      </c>
    </row>
    <row r="61" spans="2:21" x14ac:dyDescent="0.25">
      <c r="B61" s="1187" t="s">
        <v>959</v>
      </c>
      <c r="C61" s="1187">
        <v>1006</v>
      </c>
      <c r="D61" s="976" t="s">
        <v>747</v>
      </c>
      <c r="E61" s="976" t="s">
        <v>146</v>
      </c>
      <c r="F61" s="973">
        <v>1330000</v>
      </c>
      <c r="G61" s="974"/>
      <c r="H61" s="974">
        <v>1330000</v>
      </c>
      <c r="I61" s="974"/>
      <c r="J61" s="975"/>
      <c r="K61" s="974"/>
      <c r="L61" s="974">
        <f t="shared" si="4"/>
        <v>1330000</v>
      </c>
      <c r="M61" s="991" t="e">
        <f>IF(G61="",F61-L61-#REF!,G61-L61-#REF!)</f>
        <v>#REF!</v>
      </c>
      <c r="N61" s="1013">
        <f t="shared" si="0"/>
        <v>0</v>
      </c>
      <c r="O61" s="976"/>
      <c r="P61" s="977"/>
      <c r="Q61" s="974"/>
      <c r="R61" s="1147"/>
      <c r="S61" s="974"/>
      <c r="T61" s="976"/>
      <c r="U61" s="693" t="s">
        <v>968</v>
      </c>
    </row>
    <row r="62" spans="2:21" x14ac:dyDescent="0.25">
      <c r="B62" s="1187" t="s">
        <v>959</v>
      </c>
      <c r="C62" s="1187">
        <v>1006</v>
      </c>
      <c r="D62" s="976" t="s">
        <v>748</v>
      </c>
      <c r="E62" s="976" t="s">
        <v>57</v>
      </c>
      <c r="F62" s="973">
        <v>2760000</v>
      </c>
      <c r="G62" s="974"/>
      <c r="H62" s="974">
        <v>2760000</v>
      </c>
      <c r="I62" s="974"/>
      <c r="J62" s="975"/>
      <c r="K62" s="974"/>
      <c r="L62" s="974">
        <f t="shared" si="4"/>
        <v>2760000</v>
      </c>
      <c r="M62" s="991" t="e">
        <f>IF(G62="",F62-L62-#REF!,G62-L62-#REF!)</f>
        <v>#REF!</v>
      </c>
      <c r="N62" s="1013">
        <f t="shared" si="0"/>
        <v>0</v>
      </c>
      <c r="O62" s="976"/>
      <c r="P62" s="977"/>
      <c r="Q62" s="974"/>
      <c r="R62" s="1147"/>
      <c r="S62" s="974"/>
      <c r="T62" s="976"/>
      <c r="U62" s="693" t="s">
        <v>968</v>
      </c>
    </row>
    <row r="63" spans="2:21" x14ac:dyDescent="0.25">
      <c r="B63" s="1187" t="s">
        <v>959</v>
      </c>
      <c r="C63" s="1187">
        <v>1006</v>
      </c>
      <c r="D63" s="976" t="s">
        <v>215</v>
      </c>
      <c r="E63" s="976" t="s">
        <v>750</v>
      </c>
      <c r="F63" s="973">
        <v>29551609</v>
      </c>
      <c r="G63" s="974">
        <v>29551609</v>
      </c>
      <c r="H63" s="1115">
        <v>29551609</v>
      </c>
      <c r="I63" s="974"/>
      <c r="J63" s="975"/>
      <c r="K63" s="974"/>
      <c r="L63" s="974">
        <f t="shared" si="4"/>
        <v>29551609</v>
      </c>
      <c r="M63" s="991" t="e">
        <f>IF(G63="",F63-L63-#REF!,G63-L63-#REF!)</f>
        <v>#REF!</v>
      </c>
      <c r="N63" s="1013">
        <f t="shared" si="0"/>
        <v>0</v>
      </c>
      <c r="O63" s="976" t="s">
        <v>972</v>
      </c>
      <c r="P63" s="977">
        <v>43975</v>
      </c>
      <c r="Q63" s="974">
        <v>29551609</v>
      </c>
      <c r="R63" s="1147"/>
      <c r="S63" s="974"/>
      <c r="T63" s="976"/>
      <c r="U63" s="693" t="s">
        <v>943</v>
      </c>
    </row>
    <row r="64" spans="2:21" x14ac:dyDescent="0.25">
      <c r="B64" s="1187" t="s">
        <v>959</v>
      </c>
      <c r="C64" s="1187">
        <v>1006</v>
      </c>
      <c r="D64" s="976" t="s">
        <v>973</v>
      </c>
      <c r="E64" s="976" t="s">
        <v>974</v>
      </c>
      <c r="F64" s="973">
        <f>1000000+796000</f>
        <v>1796000</v>
      </c>
      <c r="G64" s="974"/>
      <c r="H64" s="1115">
        <v>1000000</v>
      </c>
      <c r="I64" s="974">
        <v>796000</v>
      </c>
      <c r="J64" s="975"/>
      <c r="K64" s="974"/>
      <c r="L64" s="974">
        <f t="shared" si="4"/>
        <v>1796000</v>
      </c>
      <c r="M64" s="991" t="e">
        <f>IF(G64="",F64-L64-#REF!,G64-L64-#REF!)</f>
        <v>#REF!</v>
      </c>
      <c r="N64" s="1013">
        <f t="shared" si="0"/>
        <v>0</v>
      </c>
      <c r="O64" s="976"/>
      <c r="P64" s="977"/>
      <c r="Q64" s="974"/>
      <c r="R64" s="1147"/>
      <c r="S64" s="974"/>
      <c r="T64" s="976"/>
      <c r="U64" s="693"/>
    </row>
    <row r="65" spans="1:25" x14ac:dyDescent="0.25">
      <c r="B65" s="1187" t="s">
        <v>959</v>
      </c>
      <c r="C65" s="1187">
        <v>1006</v>
      </c>
      <c r="D65" s="976" t="s">
        <v>970</v>
      </c>
      <c r="E65" s="976" t="s">
        <v>975</v>
      </c>
      <c r="F65" s="973">
        <v>2419000</v>
      </c>
      <c r="G65" s="974"/>
      <c r="H65" s="1115">
        <v>2419000</v>
      </c>
      <c r="I65" s="974"/>
      <c r="J65" s="975"/>
      <c r="K65" s="974"/>
      <c r="L65" s="974">
        <f t="shared" si="4"/>
        <v>2419000</v>
      </c>
      <c r="M65" s="991" t="e">
        <f>IF(G65="",F65-L65-#REF!,G65-L65-#REF!)</f>
        <v>#REF!</v>
      </c>
      <c r="N65" s="1013">
        <f t="shared" si="0"/>
        <v>0</v>
      </c>
      <c r="O65" s="976"/>
      <c r="P65" s="977"/>
      <c r="Q65" s="974"/>
      <c r="R65" s="1147"/>
      <c r="S65" s="974"/>
      <c r="T65" s="976"/>
      <c r="U65" s="693"/>
    </row>
    <row r="66" spans="1:25" x14ac:dyDescent="0.25">
      <c r="B66" s="1187" t="s">
        <v>959</v>
      </c>
      <c r="C66" s="1187">
        <v>1006</v>
      </c>
      <c r="D66" s="976" t="s">
        <v>118</v>
      </c>
      <c r="E66" s="976" t="s">
        <v>315</v>
      </c>
      <c r="F66" s="973">
        <v>2000000</v>
      </c>
      <c r="G66" s="974"/>
      <c r="H66" s="1115">
        <v>2000000</v>
      </c>
      <c r="I66" s="974"/>
      <c r="J66" s="975"/>
      <c r="K66" s="974"/>
      <c r="L66" s="974">
        <f t="shared" si="4"/>
        <v>2000000</v>
      </c>
      <c r="M66" s="991" t="e">
        <f>IF(G66="",F66-L66-#REF!,G66-L66-#REF!)</f>
        <v>#REF!</v>
      </c>
      <c r="N66" s="1013">
        <f t="shared" si="0"/>
        <v>0</v>
      </c>
      <c r="O66" s="976"/>
      <c r="P66" s="977"/>
      <c r="Q66" s="974"/>
      <c r="R66" s="1147"/>
      <c r="S66" s="974"/>
      <c r="T66" s="976"/>
      <c r="U66" s="693"/>
    </row>
    <row r="67" spans="1:25" x14ac:dyDescent="0.25">
      <c r="B67" s="1187" t="s">
        <v>959</v>
      </c>
      <c r="C67" s="1187">
        <v>1006</v>
      </c>
      <c r="D67" s="976" t="s">
        <v>92</v>
      </c>
      <c r="E67" s="976" t="s">
        <v>976</v>
      </c>
      <c r="F67" s="973"/>
      <c r="G67" s="974">
        <v>5015000</v>
      </c>
      <c r="H67" s="1115">
        <v>5015000</v>
      </c>
      <c r="I67" s="974"/>
      <c r="J67" s="975"/>
      <c r="K67" s="974"/>
      <c r="L67" s="974">
        <f t="shared" si="4"/>
        <v>5015000</v>
      </c>
      <c r="M67" s="991" t="e">
        <f>IF(G67="",F67-L67-#REF!,G67-L67-#REF!)</f>
        <v>#REF!</v>
      </c>
      <c r="N67" s="1013">
        <f t="shared" si="0"/>
        <v>0</v>
      </c>
      <c r="O67" s="976"/>
      <c r="P67" s="977"/>
      <c r="Q67" s="974" t="s">
        <v>977</v>
      </c>
      <c r="R67" s="1147"/>
      <c r="S67" s="974"/>
      <c r="T67" s="976"/>
      <c r="U67" s="693"/>
    </row>
    <row r="68" spans="1:25" ht="15.75" customHeight="1" x14ac:dyDescent="0.25">
      <c r="B68" s="1187" t="s">
        <v>959</v>
      </c>
      <c r="C68" s="1187">
        <v>1006</v>
      </c>
      <c r="D68" s="976" t="s">
        <v>978</v>
      </c>
      <c r="E68" s="976"/>
      <c r="F68" s="973">
        <v>1000000</v>
      </c>
      <c r="G68" s="974"/>
      <c r="H68" s="1115">
        <v>1000000</v>
      </c>
      <c r="I68" s="974"/>
      <c r="J68" s="975"/>
      <c r="K68" s="974"/>
      <c r="L68" s="974">
        <f t="shared" si="4"/>
        <v>1000000</v>
      </c>
      <c r="M68" s="991" t="e">
        <f>IF(G68="",F68-L68-#REF!,G68-L68-#REF!)</f>
        <v>#REF!</v>
      </c>
      <c r="N68" s="1013">
        <f t="shared" si="0"/>
        <v>0</v>
      </c>
      <c r="O68" s="976"/>
      <c r="P68" s="977"/>
      <c r="Q68" s="974"/>
      <c r="R68" s="1147"/>
      <c r="S68" s="974"/>
      <c r="T68" s="976"/>
      <c r="U68" s="693"/>
    </row>
    <row r="69" spans="1:25" ht="15.75" customHeight="1" x14ac:dyDescent="0.25">
      <c r="B69" s="1187" t="s">
        <v>959</v>
      </c>
      <c r="C69" s="1187">
        <v>1006</v>
      </c>
      <c r="D69" s="976" t="s">
        <v>394</v>
      </c>
      <c r="E69" s="976" t="s">
        <v>190</v>
      </c>
      <c r="F69" s="973">
        <v>61400000</v>
      </c>
      <c r="G69" s="974"/>
      <c r="H69" s="1115">
        <v>61400000</v>
      </c>
      <c r="I69" s="974"/>
      <c r="J69" s="975"/>
      <c r="K69" s="974"/>
      <c r="L69" s="974">
        <f t="shared" ref="L69:L78" si="5">SUM(H69:K69)</f>
        <v>61400000</v>
      </c>
      <c r="M69" s="991" t="e">
        <f>IF(G69="",F69-L69-#REF!,G69-L69-#REF!)</f>
        <v>#REF!</v>
      </c>
      <c r="N69" s="1013">
        <f t="shared" si="0"/>
        <v>0</v>
      </c>
      <c r="O69" s="976"/>
      <c r="P69" s="977"/>
      <c r="Q69" s="974"/>
      <c r="R69" s="1147"/>
      <c r="S69" s="974"/>
      <c r="T69" s="976"/>
      <c r="U69" s="693"/>
    </row>
    <row r="70" spans="1:25" ht="15.75" customHeight="1" x14ac:dyDescent="0.25">
      <c r="B70" s="1187" t="s">
        <v>959</v>
      </c>
      <c r="C70" s="1187">
        <v>1006</v>
      </c>
      <c r="D70" s="976" t="s">
        <v>979</v>
      </c>
      <c r="E70" s="976" t="s">
        <v>980</v>
      </c>
      <c r="F70" s="973">
        <v>250000</v>
      </c>
      <c r="G70" s="974"/>
      <c r="H70" s="1115">
        <v>250000</v>
      </c>
      <c r="I70" s="974"/>
      <c r="J70" s="975"/>
      <c r="K70" s="974"/>
      <c r="L70" s="974">
        <f t="shared" si="5"/>
        <v>250000</v>
      </c>
      <c r="M70" s="991" t="e">
        <f>IF(G70="",F70-L70-#REF!,G70-L70-#REF!)</f>
        <v>#REF!</v>
      </c>
      <c r="N70" s="1013">
        <f t="shared" si="0"/>
        <v>0</v>
      </c>
      <c r="O70" s="976"/>
      <c r="P70" s="977"/>
      <c r="Q70" s="974"/>
      <c r="R70" s="1147"/>
      <c r="S70" s="974"/>
      <c r="T70" s="976"/>
      <c r="U70" s="693"/>
    </row>
    <row r="71" spans="1:25" ht="15.75" customHeight="1" x14ac:dyDescent="0.25">
      <c r="B71" s="1187" t="s">
        <v>959</v>
      </c>
      <c r="C71" s="1187">
        <v>1006</v>
      </c>
      <c r="D71" s="976" t="s">
        <v>981</v>
      </c>
      <c r="E71" s="976" t="s">
        <v>100</v>
      </c>
      <c r="F71" s="974">
        <v>1350000</v>
      </c>
      <c r="G71" s="974"/>
      <c r="H71" s="1115">
        <v>1350000</v>
      </c>
      <c r="I71" s="974"/>
      <c r="J71" s="975"/>
      <c r="K71" s="974"/>
      <c r="L71" s="974">
        <f t="shared" si="5"/>
        <v>1350000</v>
      </c>
      <c r="M71" s="991"/>
      <c r="N71" s="1013">
        <f t="shared" si="0"/>
        <v>0</v>
      </c>
      <c r="O71" s="976"/>
      <c r="P71" s="977"/>
      <c r="Q71" s="974"/>
      <c r="R71" s="1147"/>
      <c r="S71" s="974"/>
      <c r="T71" s="976"/>
      <c r="U71" s="693"/>
    </row>
    <row r="72" spans="1:25" ht="15.75" customHeight="1" x14ac:dyDescent="0.25">
      <c r="B72" s="1187" t="s">
        <v>959</v>
      </c>
      <c r="C72" s="1187">
        <v>1006</v>
      </c>
      <c r="D72" s="976" t="s">
        <v>982</v>
      </c>
      <c r="E72" s="976" t="s">
        <v>983</v>
      </c>
      <c r="F72" s="1014">
        <v>13600000</v>
      </c>
      <c r="G72" s="974"/>
      <c r="H72" s="1014">
        <v>13600000</v>
      </c>
      <c r="I72" s="974"/>
      <c r="J72" s="975"/>
      <c r="K72" s="974"/>
      <c r="L72" s="974">
        <f t="shared" si="5"/>
        <v>13600000</v>
      </c>
      <c r="M72" s="991"/>
      <c r="N72" s="1013">
        <f t="shared" si="0"/>
        <v>0</v>
      </c>
      <c r="O72" s="976"/>
      <c r="P72" s="977"/>
      <c r="Q72" s="974"/>
      <c r="R72" s="1147"/>
      <c r="S72" s="974"/>
      <c r="T72" s="976"/>
      <c r="U72" s="693"/>
    </row>
    <row r="73" spans="1:25" ht="15.75" customHeight="1" x14ac:dyDescent="0.25">
      <c r="B73" s="1187" t="s">
        <v>959</v>
      </c>
      <c r="C73" s="1187">
        <v>1006</v>
      </c>
      <c r="D73" s="976" t="s">
        <v>1213</v>
      </c>
      <c r="E73" s="976" t="s">
        <v>1214</v>
      </c>
      <c r="F73" s="1014">
        <v>2000000</v>
      </c>
      <c r="G73" s="974"/>
      <c r="H73" s="1014">
        <v>2000000</v>
      </c>
      <c r="I73" s="974"/>
      <c r="J73" s="975"/>
      <c r="K73" s="974"/>
      <c r="L73" s="974">
        <f t="shared" si="5"/>
        <v>2000000</v>
      </c>
      <c r="M73" s="991"/>
      <c r="N73" s="1013">
        <f t="shared" si="0"/>
        <v>0</v>
      </c>
      <c r="O73" s="976"/>
      <c r="P73" s="977"/>
      <c r="Q73" s="974"/>
      <c r="R73" s="1147"/>
      <c r="S73" s="974"/>
      <c r="T73" s="976"/>
      <c r="U73" s="693"/>
    </row>
    <row r="74" spans="1:25" ht="15.75" customHeight="1" x14ac:dyDescent="0.25">
      <c r="B74" s="1187" t="s">
        <v>959</v>
      </c>
      <c r="C74" s="1187">
        <v>1006</v>
      </c>
      <c r="D74" s="976" t="s">
        <v>1215</v>
      </c>
      <c r="E74" s="976" t="s">
        <v>1216</v>
      </c>
      <c r="F74" s="1014">
        <v>5000000</v>
      </c>
      <c r="G74" s="974"/>
      <c r="H74" s="1014">
        <v>5000000</v>
      </c>
      <c r="I74" s="974"/>
      <c r="J74" s="975"/>
      <c r="K74" s="974"/>
      <c r="L74" s="974">
        <f t="shared" si="5"/>
        <v>5000000</v>
      </c>
      <c r="M74" s="991"/>
      <c r="N74" s="1013">
        <f t="shared" si="0"/>
        <v>0</v>
      </c>
      <c r="O74" s="976"/>
      <c r="P74" s="977"/>
      <c r="Q74" s="974"/>
      <c r="R74" s="1147"/>
      <c r="S74" s="974"/>
      <c r="T74" s="976"/>
      <c r="U74" s="693"/>
    </row>
    <row r="75" spans="1:25" ht="15.75" customHeight="1" x14ac:dyDescent="0.25">
      <c r="B75" s="1187" t="s">
        <v>959</v>
      </c>
      <c r="C75" s="1187">
        <v>1006</v>
      </c>
      <c r="D75" s="976" t="s">
        <v>1217</v>
      </c>
      <c r="E75" s="976" t="s">
        <v>1218</v>
      </c>
      <c r="F75" s="1014">
        <v>100000000</v>
      </c>
      <c r="G75" s="974"/>
      <c r="H75" s="1014">
        <v>100000000</v>
      </c>
      <c r="I75" s="974"/>
      <c r="J75" s="975"/>
      <c r="K75" s="974"/>
      <c r="L75" s="974">
        <f t="shared" si="5"/>
        <v>100000000</v>
      </c>
      <c r="M75" s="991"/>
      <c r="N75" s="1013">
        <f t="shared" si="0"/>
        <v>0</v>
      </c>
      <c r="O75" s="976"/>
      <c r="P75" s="977"/>
      <c r="Q75" s="974"/>
      <c r="R75" s="1147"/>
      <c r="S75" s="974"/>
      <c r="T75" s="976"/>
      <c r="U75" s="693"/>
    </row>
    <row r="76" spans="1:25" ht="15.75" customHeight="1" x14ac:dyDescent="0.25">
      <c r="B76" s="1187" t="s">
        <v>959</v>
      </c>
      <c r="C76" s="1187">
        <v>1006</v>
      </c>
      <c r="D76" s="976" t="s">
        <v>1219</v>
      </c>
      <c r="E76" s="976" t="s">
        <v>1218</v>
      </c>
      <c r="F76" s="1014">
        <v>5000000</v>
      </c>
      <c r="G76" s="974"/>
      <c r="H76" s="1014">
        <v>5000000</v>
      </c>
      <c r="I76" s="974"/>
      <c r="J76" s="975"/>
      <c r="K76" s="974"/>
      <c r="L76" s="974">
        <f t="shared" si="5"/>
        <v>5000000</v>
      </c>
      <c r="M76" s="991"/>
      <c r="N76" s="1013">
        <f t="shared" si="0"/>
        <v>0</v>
      </c>
      <c r="O76" s="976"/>
      <c r="P76" s="977"/>
      <c r="Q76" s="974"/>
      <c r="R76" s="1147"/>
      <c r="S76" s="974"/>
      <c r="T76" s="976"/>
      <c r="U76" s="693"/>
    </row>
    <row r="77" spans="1:25" ht="15.75" customHeight="1" x14ac:dyDescent="0.25">
      <c r="B77" s="1187" t="s">
        <v>959</v>
      </c>
      <c r="C77" s="1187">
        <v>1006</v>
      </c>
      <c r="D77" s="976" t="s">
        <v>1217</v>
      </c>
      <c r="E77" s="976" t="s">
        <v>1218</v>
      </c>
      <c r="F77" s="1014">
        <v>21112585</v>
      </c>
      <c r="G77" s="974"/>
      <c r="H77" s="1014">
        <v>21112585</v>
      </c>
      <c r="I77" s="974"/>
      <c r="J77" s="975"/>
      <c r="K77" s="974"/>
      <c r="L77" s="974">
        <f t="shared" si="5"/>
        <v>21112585</v>
      </c>
      <c r="M77" s="991"/>
      <c r="N77" s="1013">
        <f t="shared" si="0"/>
        <v>0</v>
      </c>
      <c r="O77" s="976"/>
      <c r="P77" s="977"/>
      <c r="Q77" s="974"/>
      <c r="R77" s="1147"/>
      <c r="S77" s="974"/>
      <c r="T77" s="976"/>
      <c r="U77" s="693"/>
    </row>
    <row r="78" spans="1:25" x14ac:dyDescent="0.25">
      <c r="B78" s="1187" t="s">
        <v>959</v>
      </c>
      <c r="C78" s="1187">
        <v>1006</v>
      </c>
      <c r="D78" s="976" t="s">
        <v>947</v>
      </c>
      <c r="E78" s="976"/>
      <c r="F78" s="973">
        <v>19614000</v>
      </c>
      <c r="G78" s="974"/>
      <c r="H78" s="974">
        <f>W78</f>
        <v>19614000</v>
      </c>
      <c r="I78" s="974"/>
      <c r="J78" s="975"/>
      <c r="K78" s="974"/>
      <c r="L78" s="974">
        <f t="shared" si="5"/>
        <v>19614000</v>
      </c>
      <c r="M78" s="991" t="e">
        <f>IF(G78="",F78-L78-#REF!,G78-L78-#REF!)</f>
        <v>#REF!</v>
      </c>
      <c r="N78" s="1013">
        <f t="shared" si="0"/>
        <v>0</v>
      </c>
      <c r="O78" s="976"/>
      <c r="P78" s="977"/>
      <c r="Q78" s="974"/>
      <c r="R78" s="1147"/>
      <c r="S78" s="974"/>
      <c r="T78" s="976"/>
      <c r="U78" s="693"/>
      <c r="V78" s="1000" t="s">
        <v>948</v>
      </c>
      <c r="W78" s="1000">
        <f>SUM(W36:W72)</f>
        <v>19614000</v>
      </c>
    </row>
    <row r="79" spans="1:25" s="723" customFormat="1" ht="15.75" x14ac:dyDescent="0.25">
      <c r="B79" s="720" t="s">
        <v>949</v>
      </c>
      <c r="C79" s="720"/>
      <c r="D79" s="699" t="s">
        <v>984</v>
      </c>
      <c r="E79" s="700"/>
      <c r="F79" s="724"/>
      <c r="G79" s="702"/>
      <c r="H79" s="701"/>
      <c r="I79" s="702"/>
      <c r="J79" s="726"/>
      <c r="K79" s="702"/>
      <c r="L79" s="707">
        <f>SUM(L31:L78)</f>
        <v>1193392442</v>
      </c>
      <c r="M79" s="707" t="e">
        <f>SUM(M31:M78)</f>
        <v>#REF!</v>
      </c>
      <c r="N79" s="869">
        <f>SUM(N31:N78)</f>
        <v>11145000</v>
      </c>
      <c r="O79" s="700"/>
      <c r="P79" s="704"/>
      <c r="Q79" s="742"/>
      <c r="R79" s="1148"/>
      <c r="S79" s="742"/>
      <c r="T79" s="705"/>
      <c r="U79" s="706"/>
      <c r="V79" s="722"/>
      <c r="W79" s="722"/>
      <c r="X79" s="722"/>
      <c r="Y79" s="722"/>
    </row>
    <row r="80" spans="1:25" x14ac:dyDescent="0.25">
      <c r="A80" s="686">
        <v>4</v>
      </c>
      <c r="B80" s="1187" t="s">
        <v>985</v>
      </c>
      <c r="C80" s="1187"/>
      <c r="D80" s="976" t="s">
        <v>752</v>
      </c>
      <c r="E80" s="976" t="s">
        <v>526</v>
      </c>
      <c r="F80" s="1108">
        <v>5089300</v>
      </c>
      <c r="G80" s="974"/>
      <c r="H80" s="974">
        <v>5000000</v>
      </c>
      <c r="I80" s="1115">
        <v>89300</v>
      </c>
      <c r="J80" s="975"/>
      <c r="K80" s="974"/>
      <c r="L80" s="974">
        <f>SUM(H80:K80)</f>
        <v>5089300</v>
      </c>
      <c r="M80" s="991" t="e">
        <f>IF(G80="",F80-L80-#REF!,G80-L80-#REF!)</f>
        <v>#REF!</v>
      </c>
      <c r="N80" s="1013">
        <f t="shared" si="0"/>
        <v>0</v>
      </c>
      <c r="O80" s="976" t="s">
        <v>717</v>
      </c>
      <c r="P80" s="977">
        <v>43965</v>
      </c>
      <c r="Q80" s="974"/>
      <c r="R80" s="1147"/>
      <c r="S80" s="974"/>
      <c r="T80" s="976"/>
      <c r="U80" s="690"/>
      <c r="V80" s="687" t="s">
        <v>952</v>
      </c>
    </row>
    <row r="81" spans="2:23" x14ac:dyDescent="0.25">
      <c r="B81" s="1187" t="s">
        <v>986</v>
      </c>
      <c r="C81" s="1187"/>
      <c r="D81" s="976" t="s">
        <v>50</v>
      </c>
      <c r="E81" s="976" t="s">
        <v>323</v>
      </c>
      <c r="F81" s="973">
        <v>19428000</v>
      </c>
      <c r="G81" s="974"/>
      <c r="H81" s="974">
        <v>9714000</v>
      </c>
      <c r="I81" s="1115">
        <v>9714000</v>
      </c>
      <c r="J81" s="975"/>
      <c r="K81" s="974"/>
      <c r="L81" s="974">
        <f t="shared" ref="L81:L102" si="6">SUM(H81:K81)</f>
        <v>19428000</v>
      </c>
      <c r="M81" s="991" t="e">
        <f>IF(G81="",F81-L81-#REF!,G81-L81-#REF!)</f>
        <v>#REF!</v>
      </c>
      <c r="N81" s="1013">
        <f t="shared" si="0"/>
        <v>0</v>
      </c>
      <c r="O81" s="976"/>
      <c r="P81" s="977"/>
      <c r="Q81" s="974"/>
      <c r="R81" s="1147"/>
      <c r="S81" s="974"/>
      <c r="T81" s="976"/>
      <c r="U81" s="693" t="s">
        <v>943</v>
      </c>
      <c r="V81" s="687" t="s">
        <v>960</v>
      </c>
      <c r="W81" s="687">
        <v>640000</v>
      </c>
    </row>
    <row r="82" spans="2:23" x14ac:dyDescent="0.25">
      <c r="B82" s="1187" t="s">
        <v>986</v>
      </c>
      <c r="C82" s="1187"/>
      <c r="D82" s="976" t="s">
        <v>50</v>
      </c>
      <c r="E82" s="976" t="s">
        <v>754</v>
      </c>
      <c r="F82" s="973">
        <v>3500000</v>
      </c>
      <c r="G82" s="974"/>
      <c r="H82" s="974">
        <v>1750000</v>
      </c>
      <c r="I82" s="1115">
        <v>1750000</v>
      </c>
      <c r="J82" s="975"/>
      <c r="K82" s="974"/>
      <c r="L82" s="974">
        <f t="shared" si="6"/>
        <v>3500000</v>
      </c>
      <c r="M82" s="991" t="e">
        <f>IF(G82="",F82-L82-#REF!,G82-L82-#REF!)</f>
        <v>#REF!</v>
      </c>
      <c r="N82" s="1013">
        <f t="shared" ref="N82:N149" si="7">IF($G82="",($F82-$L82),($G82-$L82))</f>
        <v>0</v>
      </c>
      <c r="O82" s="976"/>
      <c r="P82" s="977"/>
      <c r="Q82" s="974"/>
      <c r="R82" s="1147"/>
      <c r="S82" s="974"/>
      <c r="T82" s="976"/>
      <c r="U82" s="693" t="s">
        <v>943</v>
      </c>
      <c r="V82" s="687" t="s">
        <v>953</v>
      </c>
      <c r="W82" s="687">
        <v>1371000</v>
      </c>
    </row>
    <row r="83" spans="2:23" x14ac:dyDescent="0.25">
      <c r="B83" s="1187" t="s">
        <v>986</v>
      </c>
      <c r="C83" s="1187"/>
      <c r="D83" s="976" t="s">
        <v>755</v>
      </c>
      <c r="E83" s="976" t="s">
        <v>756</v>
      </c>
      <c r="F83" s="973">
        <v>2150000</v>
      </c>
      <c r="G83" s="974"/>
      <c r="H83" s="974">
        <v>2150000</v>
      </c>
      <c r="I83" s="1115"/>
      <c r="J83" s="975"/>
      <c r="K83" s="974"/>
      <c r="L83" s="974">
        <f t="shared" si="6"/>
        <v>2150000</v>
      </c>
      <c r="M83" s="991" t="e">
        <f>IF(G83="",F83-L83-#REF!,G83-L83-#REF!)</f>
        <v>#REF!</v>
      </c>
      <c r="N83" s="1013">
        <f t="shared" si="7"/>
        <v>0</v>
      </c>
      <c r="O83" s="976"/>
      <c r="P83" s="977"/>
      <c r="Q83" s="974"/>
      <c r="R83" s="1147"/>
      <c r="S83" s="974"/>
      <c r="T83" s="976"/>
      <c r="U83" s="693" t="s">
        <v>943</v>
      </c>
      <c r="V83" s="687" t="s">
        <v>954</v>
      </c>
      <c r="W83" s="687">
        <v>3996000</v>
      </c>
    </row>
    <row r="84" spans="2:23" x14ac:dyDescent="0.25">
      <c r="B84" s="1187" t="s">
        <v>986</v>
      </c>
      <c r="C84" s="1187"/>
      <c r="D84" s="976" t="s">
        <v>99</v>
      </c>
      <c r="E84" s="976" t="s">
        <v>100</v>
      </c>
      <c r="F84" s="973">
        <v>112180000</v>
      </c>
      <c r="G84" s="974">
        <v>124592000</v>
      </c>
      <c r="H84" s="974">
        <v>33645000</v>
      </c>
      <c r="I84" s="1115">
        <v>44872000</v>
      </c>
      <c r="J84" s="975">
        <v>39846000</v>
      </c>
      <c r="K84" s="974"/>
      <c r="L84" s="974">
        <f t="shared" si="6"/>
        <v>118363000</v>
      </c>
      <c r="M84" s="991" t="e">
        <f>IF(G84="",F84-L84-#REF!,G84-L84-#REF!)</f>
        <v>#REF!</v>
      </c>
      <c r="N84" s="1013">
        <f t="shared" si="7"/>
        <v>6229000</v>
      </c>
      <c r="O84" s="976" t="s">
        <v>725</v>
      </c>
      <c r="P84" s="977"/>
      <c r="Q84" s="974"/>
      <c r="R84" s="1147"/>
      <c r="S84" s="974"/>
      <c r="T84" s="976"/>
      <c r="U84" s="693" t="s">
        <v>943</v>
      </c>
      <c r="V84" s="687" t="s">
        <v>955</v>
      </c>
      <c r="W84" s="687">
        <v>1700000</v>
      </c>
    </row>
    <row r="85" spans="2:23" x14ac:dyDescent="0.25">
      <c r="B85" s="1187" t="s">
        <v>986</v>
      </c>
      <c r="C85" s="1187"/>
      <c r="D85" s="976" t="s">
        <v>107</v>
      </c>
      <c r="E85" s="976" t="s">
        <v>156</v>
      </c>
      <c r="F85" s="973">
        <v>21640000</v>
      </c>
      <c r="G85" s="974"/>
      <c r="H85" s="974">
        <v>6000000</v>
      </c>
      <c r="I85" s="1115">
        <v>12000000</v>
      </c>
      <c r="J85" s="975"/>
      <c r="K85" s="974"/>
      <c r="L85" s="974">
        <f t="shared" si="6"/>
        <v>18000000</v>
      </c>
      <c r="M85" s="991" t="e">
        <f>IF(G85="",F85-L85-#REF!,G85-L85-#REF!)</f>
        <v>#REF!</v>
      </c>
      <c r="N85" s="1013">
        <f t="shared" si="7"/>
        <v>3640000</v>
      </c>
      <c r="O85" s="976"/>
      <c r="P85" s="977"/>
      <c r="Q85" s="974"/>
      <c r="R85" s="1147"/>
      <c r="S85" s="974"/>
      <c r="T85" s="976"/>
      <c r="U85" s="693"/>
      <c r="V85" s="687" t="s">
        <v>961</v>
      </c>
      <c r="W85" s="687">
        <v>1280000</v>
      </c>
    </row>
    <row r="86" spans="2:23" x14ac:dyDescent="0.25">
      <c r="B86" s="1187" t="s">
        <v>986</v>
      </c>
      <c r="C86" s="1187"/>
      <c r="D86" s="976" t="s">
        <v>515</v>
      </c>
      <c r="E86" s="976" t="s">
        <v>229</v>
      </c>
      <c r="F86" s="973">
        <v>51584330</v>
      </c>
      <c r="G86" s="974">
        <v>39461400</v>
      </c>
      <c r="H86" s="974">
        <v>25750000</v>
      </c>
      <c r="I86" s="1115">
        <v>13711400</v>
      </c>
      <c r="J86" s="975"/>
      <c r="K86" s="974"/>
      <c r="L86" s="974">
        <f t="shared" si="6"/>
        <v>39461400</v>
      </c>
      <c r="M86" s="991" t="e">
        <f>IF(G86="",F86-L86-#REF!,G86-L86-#REF!)</f>
        <v>#REF!</v>
      </c>
      <c r="N86" s="1013">
        <f t="shared" si="7"/>
        <v>0</v>
      </c>
      <c r="O86" s="976" t="s">
        <v>729</v>
      </c>
      <c r="P86" s="977">
        <v>43964</v>
      </c>
      <c r="Q86" s="974">
        <v>39461400</v>
      </c>
      <c r="R86" s="1147"/>
      <c r="S86" s="974"/>
      <c r="T86" s="976"/>
      <c r="U86" s="693" t="s">
        <v>943</v>
      </c>
      <c r="V86" s="687" t="s">
        <v>944</v>
      </c>
      <c r="W86" s="687">
        <v>320000</v>
      </c>
    </row>
    <row r="87" spans="2:23" x14ac:dyDescent="0.25">
      <c r="B87" s="1187" t="s">
        <v>986</v>
      </c>
      <c r="C87" s="1187"/>
      <c r="D87" s="976" t="s">
        <v>132</v>
      </c>
      <c r="E87" s="976" t="s">
        <v>731</v>
      </c>
      <c r="F87" s="973">
        <v>15273880</v>
      </c>
      <c r="G87" s="974"/>
      <c r="H87" s="974">
        <v>7636940</v>
      </c>
      <c r="I87" s="1115">
        <v>7636940</v>
      </c>
      <c r="J87" s="975"/>
      <c r="K87" s="974"/>
      <c r="L87" s="974">
        <f t="shared" si="6"/>
        <v>15273880</v>
      </c>
      <c r="M87" s="991" t="e">
        <f>IF(G87="",F87-L87-#REF!,G87-L87-#REF!)</f>
        <v>#REF!</v>
      </c>
      <c r="N87" s="1013">
        <f t="shared" si="7"/>
        <v>0</v>
      </c>
      <c r="O87" s="976"/>
      <c r="P87" s="977"/>
      <c r="Q87" s="974"/>
      <c r="R87" s="1147"/>
      <c r="S87" s="974"/>
      <c r="T87" s="976"/>
      <c r="U87" s="693" t="s">
        <v>943</v>
      </c>
      <c r="V87" s="687" t="s">
        <v>944</v>
      </c>
      <c r="W87" s="687">
        <v>490000</v>
      </c>
    </row>
    <row r="88" spans="2:23" x14ac:dyDescent="0.25">
      <c r="B88" s="1187" t="s">
        <v>986</v>
      </c>
      <c r="C88" s="1187"/>
      <c r="D88" s="976" t="s">
        <v>292</v>
      </c>
      <c r="E88" s="976" t="s">
        <v>104</v>
      </c>
      <c r="F88" s="973">
        <v>5250000</v>
      </c>
      <c r="G88" s="974"/>
      <c r="H88" s="974">
        <v>5250000</v>
      </c>
      <c r="I88" s="974"/>
      <c r="J88" s="975"/>
      <c r="K88" s="974"/>
      <c r="L88" s="974">
        <f t="shared" si="6"/>
        <v>5250000</v>
      </c>
      <c r="M88" s="991" t="e">
        <f>IF(G88="",F88-L88-#REF!,G88-L88-#REF!)</f>
        <v>#REF!</v>
      </c>
      <c r="N88" s="1013">
        <f t="shared" si="7"/>
        <v>0</v>
      </c>
      <c r="O88" s="976"/>
      <c r="P88" s="977"/>
      <c r="Q88" s="974"/>
      <c r="R88" s="1147"/>
      <c r="S88" s="974"/>
      <c r="T88" s="976"/>
      <c r="U88" s="693"/>
      <c r="V88" s="687" t="s">
        <v>963</v>
      </c>
      <c r="W88" s="687">
        <v>320000</v>
      </c>
    </row>
    <row r="89" spans="2:23" x14ac:dyDescent="0.25">
      <c r="B89" s="1187" t="s">
        <v>986</v>
      </c>
      <c r="C89" s="1187"/>
      <c r="D89" s="976" t="s">
        <v>514</v>
      </c>
      <c r="E89" s="976" t="s">
        <v>114</v>
      </c>
      <c r="F89" s="973">
        <v>1650000</v>
      </c>
      <c r="G89" s="974"/>
      <c r="H89" s="974">
        <v>1650000</v>
      </c>
      <c r="I89" s="974"/>
      <c r="J89" s="975"/>
      <c r="K89" s="974"/>
      <c r="L89" s="974">
        <f t="shared" si="6"/>
        <v>1650000</v>
      </c>
      <c r="M89" s="991" t="e">
        <f>IF(G89="",F89-L89-#REF!,G89-L89-#REF!)</f>
        <v>#REF!</v>
      </c>
      <c r="N89" s="1013">
        <f t="shared" si="7"/>
        <v>0</v>
      </c>
      <c r="O89" s="976"/>
      <c r="P89" s="977"/>
      <c r="Q89" s="974"/>
      <c r="R89" s="1147"/>
      <c r="S89" s="974"/>
      <c r="T89" s="976"/>
      <c r="U89" s="693" t="s">
        <v>957</v>
      </c>
      <c r="V89" s="687" t="s">
        <v>964</v>
      </c>
      <c r="W89" s="687">
        <v>320000</v>
      </c>
    </row>
    <row r="90" spans="2:23" x14ac:dyDescent="0.25">
      <c r="B90" s="1121" t="s">
        <v>986</v>
      </c>
      <c r="C90" s="1121"/>
      <c r="D90" s="1122" t="s">
        <v>346</v>
      </c>
      <c r="E90" s="1122" t="s">
        <v>757</v>
      </c>
      <c r="F90" s="1123">
        <v>25363286</v>
      </c>
      <c r="G90" s="1124"/>
      <c r="H90" s="1124">
        <v>12681643</v>
      </c>
      <c r="I90" s="1124">
        <v>12681643</v>
      </c>
      <c r="J90" s="1125"/>
      <c r="K90" s="1124"/>
      <c r="L90" s="1124">
        <f t="shared" si="6"/>
        <v>25363286</v>
      </c>
      <c r="M90" s="1126" t="e">
        <f>IF(G90="",F90-L90-#REF!,G90-L90-#REF!)</f>
        <v>#REF!</v>
      </c>
      <c r="N90" s="1127">
        <f t="shared" si="7"/>
        <v>0</v>
      </c>
      <c r="O90" s="976"/>
      <c r="P90" s="977"/>
      <c r="Q90" s="974"/>
      <c r="R90" s="1147"/>
      <c r="S90" s="974"/>
      <c r="T90" s="976"/>
      <c r="U90" s="693"/>
    </row>
    <row r="91" spans="2:23" x14ac:dyDescent="0.25">
      <c r="B91" s="1187" t="s">
        <v>986</v>
      </c>
      <c r="C91" s="1187"/>
      <c r="D91" s="976" t="s">
        <v>740</v>
      </c>
      <c r="E91" s="976" t="s">
        <v>397</v>
      </c>
      <c r="F91" s="973">
        <v>3423750</v>
      </c>
      <c r="G91" s="974"/>
      <c r="H91" s="1115">
        <v>3423750</v>
      </c>
      <c r="I91" s="974"/>
      <c r="J91" s="975"/>
      <c r="K91" s="974"/>
      <c r="L91" s="974">
        <f t="shared" si="6"/>
        <v>3423750</v>
      </c>
      <c r="M91" s="991" t="e">
        <f>IF(G91="",F91-L91-#REF!,G91-L91-#REF!)</f>
        <v>#REF!</v>
      </c>
      <c r="N91" s="1013">
        <f t="shared" si="7"/>
        <v>0</v>
      </c>
      <c r="O91" s="976"/>
      <c r="P91" s="977"/>
      <c r="Q91" s="974"/>
      <c r="R91" s="1147"/>
      <c r="S91" s="974"/>
      <c r="T91" s="976"/>
      <c r="U91" s="693"/>
    </row>
    <row r="92" spans="2:23" x14ac:dyDescent="0.25">
      <c r="B92" s="1187" t="s">
        <v>986</v>
      </c>
      <c r="C92" s="1187"/>
      <c r="D92" s="976" t="s">
        <v>363</v>
      </c>
      <c r="E92" s="976" t="s">
        <v>339</v>
      </c>
      <c r="F92" s="973">
        <v>2350000</v>
      </c>
      <c r="G92" s="974"/>
      <c r="H92" s="1115">
        <v>2350000</v>
      </c>
      <c r="I92" s="974"/>
      <c r="J92" s="975"/>
      <c r="K92" s="974"/>
      <c r="L92" s="974">
        <f t="shared" si="6"/>
        <v>2350000</v>
      </c>
      <c r="M92" s="991" t="e">
        <f>IF(G92="",F92-L92-#REF!,G92-L92-#REF!)</f>
        <v>#REF!</v>
      </c>
      <c r="N92" s="1013">
        <f t="shared" si="7"/>
        <v>0</v>
      </c>
      <c r="O92" s="976"/>
      <c r="P92" s="977"/>
      <c r="Q92" s="974"/>
      <c r="R92" s="1147"/>
      <c r="S92" s="974"/>
      <c r="T92" s="976"/>
      <c r="U92" s="693" t="s">
        <v>943</v>
      </c>
    </row>
    <row r="93" spans="2:23" x14ac:dyDescent="0.25">
      <c r="B93" s="1187" t="s">
        <v>986</v>
      </c>
      <c r="C93" s="1187"/>
      <c r="D93" s="976" t="s">
        <v>164</v>
      </c>
      <c r="E93" s="976" t="s">
        <v>173</v>
      </c>
      <c r="F93" s="973">
        <v>22641000</v>
      </c>
      <c r="G93" s="974"/>
      <c r="H93" s="1115">
        <v>22641000</v>
      </c>
      <c r="I93" s="974"/>
      <c r="J93" s="975"/>
      <c r="K93" s="974"/>
      <c r="L93" s="974">
        <f t="shared" si="6"/>
        <v>22641000</v>
      </c>
      <c r="M93" s="991" t="e">
        <f>IF(G93="",F93-L93-#REF!,G93-L93-#REF!)</f>
        <v>#REF!</v>
      </c>
      <c r="N93" s="1013">
        <f t="shared" si="7"/>
        <v>0</v>
      </c>
      <c r="O93" s="976"/>
      <c r="P93" s="977"/>
      <c r="Q93" s="974"/>
      <c r="R93" s="1147"/>
      <c r="S93" s="974"/>
      <c r="T93" s="976"/>
      <c r="U93" s="693"/>
    </row>
    <row r="94" spans="2:23" x14ac:dyDescent="0.25">
      <c r="B94" s="1187" t="s">
        <v>986</v>
      </c>
      <c r="C94" s="1187"/>
      <c r="D94" s="976" t="s">
        <v>118</v>
      </c>
      <c r="E94" s="976" t="s">
        <v>301</v>
      </c>
      <c r="F94" s="973">
        <v>28517050</v>
      </c>
      <c r="G94" s="974"/>
      <c r="H94" s="1115">
        <v>28517050</v>
      </c>
      <c r="I94" s="974"/>
      <c r="J94" s="975"/>
      <c r="K94" s="974"/>
      <c r="L94" s="974">
        <f t="shared" si="6"/>
        <v>28517050</v>
      </c>
      <c r="M94" s="991" t="e">
        <f>IF(G94="",F94-L94-#REF!,G94-L94-#REF!)</f>
        <v>#REF!</v>
      </c>
      <c r="N94" s="1013">
        <f t="shared" si="7"/>
        <v>0</v>
      </c>
      <c r="O94" s="976"/>
      <c r="P94" s="977"/>
      <c r="Q94" s="974"/>
      <c r="R94" s="1147"/>
      <c r="S94" s="974"/>
      <c r="T94" s="976"/>
      <c r="U94" s="693"/>
    </row>
    <row r="95" spans="2:23" x14ac:dyDescent="0.25">
      <c r="B95" s="1187" t="s">
        <v>986</v>
      </c>
      <c r="C95" s="1187"/>
      <c r="D95" s="976" t="s">
        <v>532</v>
      </c>
      <c r="E95" s="976" t="s">
        <v>204</v>
      </c>
      <c r="F95" s="973">
        <v>26858900</v>
      </c>
      <c r="G95" s="974"/>
      <c r="H95" s="1115">
        <v>26858900</v>
      </c>
      <c r="I95" s="974"/>
      <c r="J95" s="975"/>
      <c r="K95" s="974"/>
      <c r="L95" s="974">
        <f t="shared" si="6"/>
        <v>26858900</v>
      </c>
      <c r="M95" s="991" t="e">
        <f>IF(G95="",F95-L95-#REF!,G95-L95-#REF!)</f>
        <v>#REF!</v>
      </c>
      <c r="N95" s="1013">
        <f t="shared" si="7"/>
        <v>0</v>
      </c>
      <c r="O95" s="976"/>
      <c r="P95" s="977"/>
      <c r="Q95" s="974"/>
      <c r="R95" s="1147"/>
      <c r="S95" s="974"/>
      <c r="T95" s="976"/>
      <c r="U95" s="693" t="s">
        <v>943</v>
      </c>
    </row>
    <row r="96" spans="2:23" x14ac:dyDescent="0.25">
      <c r="B96" s="1187" t="s">
        <v>986</v>
      </c>
      <c r="C96" s="1187"/>
      <c r="D96" s="976" t="s">
        <v>31</v>
      </c>
      <c r="E96" s="976" t="s">
        <v>168</v>
      </c>
      <c r="F96" s="973">
        <v>24932000</v>
      </c>
      <c r="G96" s="974"/>
      <c r="H96" s="1115">
        <v>24932000</v>
      </c>
      <c r="I96" s="974"/>
      <c r="J96" s="975"/>
      <c r="K96" s="974"/>
      <c r="L96" s="974">
        <f t="shared" si="6"/>
        <v>24932000</v>
      </c>
      <c r="M96" s="991" t="e">
        <f>IF(G96="",F96-L96-#REF!,G96-L96-#REF!)</f>
        <v>#REF!</v>
      </c>
      <c r="N96" s="1013">
        <f t="shared" si="7"/>
        <v>0</v>
      </c>
      <c r="O96" s="976"/>
      <c r="P96" s="977"/>
      <c r="Q96" s="974"/>
      <c r="R96" s="1147"/>
      <c r="S96" s="974"/>
      <c r="T96" s="976"/>
      <c r="U96" s="693"/>
    </row>
    <row r="97" spans="1:25" x14ac:dyDescent="0.25">
      <c r="B97" s="1187" t="s">
        <v>986</v>
      </c>
      <c r="C97" s="1187"/>
      <c r="D97" s="976" t="s">
        <v>987</v>
      </c>
      <c r="E97" s="976" t="s">
        <v>173</v>
      </c>
      <c r="F97" s="973">
        <v>11236000</v>
      </c>
      <c r="G97" s="974"/>
      <c r="H97" s="1115">
        <v>11236000</v>
      </c>
      <c r="I97" s="974"/>
      <c r="J97" s="975"/>
      <c r="K97" s="974"/>
      <c r="L97" s="974">
        <f t="shared" si="6"/>
        <v>11236000</v>
      </c>
      <c r="M97" s="991" t="e">
        <f>IF(G97="",F97-L97-#REF!,G97-L97-#REF!)</f>
        <v>#REF!</v>
      </c>
      <c r="N97" s="1013">
        <f t="shared" si="7"/>
        <v>0</v>
      </c>
      <c r="O97" s="976"/>
      <c r="P97" s="977"/>
      <c r="Q97" s="974"/>
      <c r="R97" s="1147"/>
      <c r="S97" s="974"/>
      <c r="T97" s="976"/>
      <c r="U97" s="693"/>
    </row>
    <row r="98" spans="1:25" x14ac:dyDescent="0.25">
      <c r="B98" s="1187" t="s">
        <v>986</v>
      </c>
      <c r="C98" s="1187"/>
      <c r="D98" s="976" t="s">
        <v>988</v>
      </c>
      <c r="E98" s="976" t="s">
        <v>989</v>
      </c>
      <c r="F98" s="973">
        <v>526000</v>
      </c>
      <c r="G98" s="974"/>
      <c r="H98" s="1115">
        <v>526000</v>
      </c>
      <c r="I98" s="974"/>
      <c r="J98" s="975"/>
      <c r="K98" s="974"/>
      <c r="L98" s="974">
        <f t="shared" si="6"/>
        <v>526000</v>
      </c>
      <c r="M98" s="991" t="e">
        <f>IF(G98="",F98-L98-#REF!,G98-L98-#REF!)</f>
        <v>#REF!</v>
      </c>
      <c r="N98" s="1013">
        <f t="shared" si="7"/>
        <v>0</v>
      </c>
      <c r="O98" s="976"/>
      <c r="P98" s="977"/>
      <c r="Q98" s="974"/>
      <c r="R98" s="1147"/>
      <c r="S98" s="974"/>
      <c r="T98" s="976"/>
      <c r="U98" s="693"/>
    </row>
    <row r="99" spans="1:25" x14ac:dyDescent="0.25">
      <c r="B99" s="1187" t="s">
        <v>986</v>
      </c>
      <c r="C99" s="1187"/>
      <c r="D99" s="976" t="s">
        <v>394</v>
      </c>
      <c r="E99" s="976" t="s">
        <v>190</v>
      </c>
      <c r="F99" s="973">
        <v>10640000</v>
      </c>
      <c r="G99" s="974"/>
      <c r="H99" s="1115">
        <v>10640000</v>
      </c>
      <c r="I99" s="974"/>
      <c r="J99" s="975"/>
      <c r="K99" s="974"/>
      <c r="L99" s="974">
        <f t="shared" si="6"/>
        <v>10640000</v>
      </c>
      <c r="M99" s="991" t="e">
        <f>IF(G99="",F99-L99-#REF!,G99-L99-#REF!)</f>
        <v>#REF!</v>
      </c>
      <c r="N99" s="1013">
        <f t="shared" si="7"/>
        <v>0</v>
      </c>
      <c r="O99" s="976"/>
      <c r="P99" s="977"/>
      <c r="Q99" s="974"/>
      <c r="R99" s="1147"/>
      <c r="S99" s="974"/>
      <c r="T99" s="976"/>
      <c r="U99" s="693"/>
    </row>
    <row r="100" spans="1:25" x14ac:dyDescent="0.25">
      <c r="B100" s="1187" t="s">
        <v>986</v>
      </c>
      <c r="C100" s="1187"/>
      <c r="D100" s="976" t="s">
        <v>990</v>
      </c>
      <c r="E100" s="976"/>
      <c r="F100" s="973">
        <v>1510063</v>
      </c>
      <c r="G100" s="974"/>
      <c r="H100" s="1115">
        <v>1510063</v>
      </c>
      <c r="I100" s="974"/>
      <c r="J100" s="975"/>
      <c r="K100" s="974"/>
      <c r="L100" s="974">
        <f t="shared" si="6"/>
        <v>1510063</v>
      </c>
      <c r="M100" s="991" t="e">
        <f>IF(G100="",F100-L100-#REF!,G100-L100-#REF!)</f>
        <v>#REF!</v>
      </c>
      <c r="N100" s="1013">
        <f t="shared" si="7"/>
        <v>0</v>
      </c>
      <c r="O100" s="976"/>
      <c r="P100" s="977"/>
      <c r="Q100" s="974"/>
      <c r="R100" s="1147"/>
      <c r="S100" s="974"/>
      <c r="T100" s="976"/>
      <c r="U100" s="693"/>
    </row>
    <row r="101" spans="1:25" x14ac:dyDescent="0.25">
      <c r="B101" s="1187" t="s">
        <v>986</v>
      </c>
      <c r="C101" s="1187"/>
      <c r="D101" s="976" t="s">
        <v>945</v>
      </c>
      <c r="E101" s="976" t="s">
        <v>559</v>
      </c>
      <c r="F101" s="974">
        <v>8245000</v>
      </c>
      <c r="G101" s="974"/>
      <c r="H101" s="1115">
        <v>8245000</v>
      </c>
      <c r="I101" s="974"/>
      <c r="J101" s="975"/>
      <c r="K101" s="974"/>
      <c r="L101" s="974">
        <f t="shared" si="6"/>
        <v>8245000</v>
      </c>
      <c r="M101" s="991" t="e">
        <f>IF(G101="",F101-L101-#REF!,G101-L101-#REF!)</f>
        <v>#REF!</v>
      </c>
      <c r="N101" s="1013">
        <f t="shared" si="7"/>
        <v>0</v>
      </c>
      <c r="O101" s="976"/>
      <c r="P101" s="977"/>
      <c r="Q101" s="974"/>
      <c r="R101" s="1147"/>
      <c r="S101" s="974"/>
      <c r="T101" s="976"/>
      <c r="U101" s="693"/>
    </row>
    <row r="102" spans="1:25" x14ac:dyDescent="0.25">
      <c r="B102" s="1187" t="s">
        <v>986</v>
      </c>
      <c r="C102" s="1187"/>
      <c r="D102" s="976" t="s">
        <v>947</v>
      </c>
      <c r="E102" s="976"/>
      <c r="F102" s="973">
        <v>10437000</v>
      </c>
      <c r="G102" s="974"/>
      <c r="H102" s="974">
        <f>W102</f>
        <v>10437000</v>
      </c>
      <c r="I102" s="974"/>
      <c r="J102" s="975"/>
      <c r="K102" s="974"/>
      <c r="L102" s="974">
        <f t="shared" si="6"/>
        <v>10437000</v>
      </c>
      <c r="M102" s="991" t="e">
        <f>IF(G102="",F102-L102-#REF!,G102-L102-#REF!)</f>
        <v>#REF!</v>
      </c>
      <c r="N102" s="1013">
        <f t="shared" si="7"/>
        <v>0</v>
      </c>
      <c r="O102" s="976"/>
      <c r="P102" s="977"/>
      <c r="Q102" s="974"/>
      <c r="R102" s="1147"/>
      <c r="S102" s="974"/>
      <c r="T102" s="976"/>
      <c r="U102" s="693"/>
      <c r="V102" s="687" t="s">
        <v>948</v>
      </c>
      <c r="W102" s="687">
        <f>SUM(W81:W95)</f>
        <v>10437000</v>
      </c>
    </row>
    <row r="103" spans="1:25" s="723" customFormat="1" ht="15.75" x14ac:dyDescent="0.25">
      <c r="B103" s="720" t="s">
        <v>949</v>
      </c>
      <c r="C103" s="720"/>
      <c r="D103" s="699" t="s">
        <v>991</v>
      </c>
      <c r="E103" s="700"/>
      <c r="F103" s="724"/>
      <c r="G103" s="702"/>
      <c r="H103" s="701"/>
      <c r="I103" s="702"/>
      <c r="J103" s="726"/>
      <c r="K103" s="702"/>
      <c r="L103" s="703">
        <f>SUM(L80:L102)</f>
        <v>404845629</v>
      </c>
      <c r="M103" s="703" t="e">
        <f>SUM(M80:M102)</f>
        <v>#REF!</v>
      </c>
      <c r="N103" s="869">
        <f>SUM(N80:N102)</f>
        <v>9869000</v>
      </c>
      <c r="O103" s="700"/>
      <c r="P103" s="704"/>
      <c r="Q103" s="742"/>
      <c r="R103" s="1148"/>
      <c r="S103" s="742"/>
      <c r="T103" s="705"/>
      <c r="U103" s="706"/>
      <c r="V103" s="722"/>
      <c r="W103" s="722"/>
      <c r="X103" s="722"/>
      <c r="Y103" s="722"/>
    </row>
    <row r="104" spans="1:25" s="709" customFormat="1" x14ac:dyDescent="0.25">
      <c r="A104" s="709">
        <v>5</v>
      </c>
      <c r="B104" s="1117" t="s">
        <v>758</v>
      </c>
      <c r="C104" s="1117" t="s">
        <v>1220</v>
      </c>
      <c r="D104" s="972" t="s">
        <v>759</v>
      </c>
      <c r="E104" s="972" t="s">
        <v>695</v>
      </c>
      <c r="F104" s="1108">
        <v>164113574</v>
      </c>
      <c r="G104" s="1115">
        <v>164113574</v>
      </c>
      <c r="H104" s="1115">
        <v>44758247</v>
      </c>
      <c r="I104" s="1115">
        <v>119335327</v>
      </c>
      <c r="J104" s="1118">
        <v>20000</v>
      </c>
      <c r="K104" s="1115"/>
      <c r="L104" s="1115">
        <f t="shared" ref="L104:L110" si="8">SUM(H104:K104)</f>
        <v>164113574</v>
      </c>
      <c r="M104" s="991" t="e">
        <f>IF(G104="",F104-L104-#REF!,G104-L104-#REF!)</f>
        <v>#REF!</v>
      </c>
      <c r="N104" s="1119">
        <f t="shared" si="7"/>
        <v>0</v>
      </c>
      <c r="O104" s="972" t="s">
        <v>760</v>
      </c>
      <c r="P104" s="1120">
        <v>43913</v>
      </c>
      <c r="Q104" s="1115"/>
      <c r="R104" s="1149"/>
      <c r="S104" s="1115"/>
      <c r="T104" s="972"/>
      <c r="U104" s="693" t="s">
        <v>943</v>
      </c>
      <c r="V104" s="708"/>
      <c r="W104" s="708"/>
      <c r="X104" s="708"/>
      <c r="Y104" s="708"/>
    </row>
    <row r="105" spans="1:25" x14ac:dyDescent="0.25">
      <c r="B105" s="1187" t="s">
        <v>758</v>
      </c>
      <c r="C105" s="1117" t="s">
        <v>1220</v>
      </c>
      <c r="D105" s="976" t="s">
        <v>761</v>
      </c>
      <c r="E105" s="976" t="s">
        <v>695</v>
      </c>
      <c r="F105" s="973">
        <v>334041823</v>
      </c>
      <c r="G105" s="973">
        <v>334041823</v>
      </c>
      <c r="H105" s="974">
        <v>91102316</v>
      </c>
      <c r="I105" s="1115">
        <v>242939507</v>
      </c>
      <c r="J105" s="975"/>
      <c r="K105" s="974"/>
      <c r="L105" s="974">
        <f t="shared" si="8"/>
        <v>334041823</v>
      </c>
      <c r="M105" s="991" t="e">
        <f>IF(#REF!="",G105-L105-#REF!,#REF!-L105-#REF!)</f>
        <v>#REF!</v>
      </c>
      <c r="N105" s="1119">
        <f t="shared" si="7"/>
        <v>0</v>
      </c>
      <c r="O105" s="972" t="s">
        <v>760</v>
      </c>
      <c r="P105" s="1120">
        <v>43913</v>
      </c>
      <c r="Q105" s="974">
        <v>334041824</v>
      </c>
      <c r="R105" s="1147"/>
      <c r="S105" s="974"/>
      <c r="T105" s="976"/>
      <c r="U105" s="693" t="s">
        <v>943</v>
      </c>
      <c r="V105" s="687">
        <v>164113574</v>
      </c>
    </row>
    <row r="106" spans="1:25" x14ac:dyDescent="0.25">
      <c r="B106" s="1187" t="s">
        <v>758</v>
      </c>
      <c r="C106" s="1117" t="s">
        <v>1220</v>
      </c>
      <c r="D106" s="976" t="s">
        <v>992</v>
      </c>
      <c r="E106" s="976" t="s">
        <v>993</v>
      </c>
      <c r="F106" s="973">
        <v>7550000</v>
      </c>
      <c r="G106" s="974"/>
      <c r="H106" s="974">
        <v>7550000</v>
      </c>
      <c r="I106" s="1115"/>
      <c r="J106" s="975"/>
      <c r="K106" s="974"/>
      <c r="L106" s="974">
        <f t="shared" si="8"/>
        <v>7550000</v>
      </c>
      <c r="M106" s="991" t="e">
        <f>IF(G106="",F106-L106-#REF!,G106-L106-#REF!)</f>
        <v>#REF!</v>
      </c>
      <c r="N106" s="1119">
        <f t="shared" si="7"/>
        <v>0</v>
      </c>
      <c r="O106" s="972"/>
      <c r="P106" s="1120"/>
      <c r="Q106" s="974"/>
      <c r="R106" s="1147"/>
      <c r="S106" s="974"/>
      <c r="T106" s="976"/>
      <c r="U106" s="693"/>
    </row>
    <row r="107" spans="1:25" x14ac:dyDescent="0.25">
      <c r="B107" s="1187" t="s">
        <v>758</v>
      </c>
      <c r="C107" s="1117" t="s">
        <v>1220</v>
      </c>
      <c r="D107" s="976" t="s">
        <v>994</v>
      </c>
      <c r="E107" s="976" t="s">
        <v>995</v>
      </c>
      <c r="F107" s="973">
        <f>400000+500000</f>
        <v>900000</v>
      </c>
      <c r="G107" s="974"/>
      <c r="H107" s="974">
        <f>400000+500000</f>
        <v>900000</v>
      </c>
      <c r="I107" s="1115"/>
      <c r="J107" s="975"/>
      <c r="K107" s="974"/>
      <c r="L107" s="974">
        <f t="shared" si="8"/>
        <v>900000</v>
      </c>
      <c r="M107" s="991" t="e">
        <f>IF(G107="",F107-L107-#REF!,G107-L107-#REF!)</f>
        <v>#REF!</v>
      </c>
      <c r="N107" s="1119">
        <f t="shared" si="7"/>
        <v>0</v>
      </c>
      <c r="O107" s="972"/>
      <c r="P107" s="1120"/>
      <c r="Q107" s="974"/>
      <c r="R107" s="1147"/>
      <c r="S107" s="974"/>
      <c r="T107" s="976"/>
      <c r="U107" s="693"/>
    </row>
    <row r="108" spans="1:25" x14ac:dyDescent="0.25">
      <c r="B108" s="1187" t="s">
        <v>758</v>
      </c>
      <c r="C108" s="1117" t="s">
        <v>1220</v>
      </c>
      <c r="D108" s="976" t="s">
        <v>996</v>
      </c>
      <c r="E108" s="976" t="s">
        <v>980</v>
      </c>
      <c r="F108" s="973">
        <v>2000000</v>
      </c>
      <c r="G108" s="974"/>
      <c r="H108" s="974">
        <v>2000000</v>
      </c>
      <c r="I108" s="1115"/>
      <c r="J108" s="975"/>
      <c r="K108" s="974"/>
      <c r="L108" s="974">
        <f t="shared" si="8"/>
        <v>2000000</v>
      </c>
      <c r="M108" s="991" t="e">
        <f>IF(G108="",F108-L108-#REF!,G108-L108-#REF!)</f>
        <v>#REF!</v>
      </c>
      <c r="N108" s="1013">
        <f t="shared" si="7"/>
        <v>0</v>
      </c>
      <c r="O108" s="972"/>
      <c r="P108" s="1120"/>
      <c r="Q108" s="974"/>
      <c r="R108" s="1147"/>
      <c r="S108" s="974"/>
      <c r="T108" s="976"/>
      <c r="U108" s="693"/>
    </row>
    <row r="109" spans="1:25" x14ac:dyDescent="0.25">
      <c r="B109" s="1187" t="s">
        <v>758</v>
      </c>
      <c r="C109" s="1117" t="s">
        <v>1220</v>
      </c>
      <c r="D109" s="976" t="s">
        <v>1221</v>
      </c>
      <c r="E109" s="976" t="s">
        <v>385</v>
      </c>
      <c r="F109" s="973">
        <v>88400000</v>
      </c>
      <c r="G109" s="974"/>
      <c r="H109" s="974">
        <v>26520000</v>
      </c>
      <c r="I109" s="1115">
        <v>61880000</v>
      </c>
      <c r="J109" s="975"/>
      <c r="K109" s="974"/>
      <c r="L109" s="974">
        <f t="shared" si="8"/>
        <v>88400000</v>
      </c>
      <c r="M109" s="991" t="e">
        <f>IF(G109="",F109-L109-#REF!,G109-L109-#REF!)</f>
        <v>#REF!</v>
      </c>
      <c r="N109" s="1013">
        <f t="shared" si="7"/>
        <v>0</v>
      </c>
      <c r="O109" s="972"/>
      <c r="P109" s="1120"/>
      <c r="Q109" s="974"/>
      <c r="R109" s="1147"/>
      <c r="S109" s="974"/>
      <c r="T109" s="976"/>
      <c r="U109" s="693"/>
    </row>
    <row r="110" spans="1:25" x14ac:dyDescent="0.25">
      <c r="B110" s="1187" t="s">
        <v>758</v>
      </c>
      <c r="C110" s="1117" t="s">
        <v>1220</v>
      </c>
      <c r="D110" s="976" t="s">
        <v>947</v>
      </c>
      <c r="E110" s="976"/>
      <c r="F110" s="973"/>
      <c r="G110" s="974"/>
      <c r="H110" s="974">
        <f>W110</f>
        <v>0</v>
      </c>
      <c r="I110" s="974"/>
      <c r="J110" s="975"/>
      <c r="K110" s="974"/>
      <c r="L110" s="974">
        <f t="shared" si="8"/>
        <v>0</v>
      </c>
      <c r="M110" s="991" t="e">
        <f>IF(G110="",F110-L110-#REF!,G110-L110-#REF!)</f>
        <v>#REF!</v>
      </c>
      <c r="N110" s="1013">
        <f t="shared" si="7"/>
        <v>0</v>
      </c>
      <c r="O110" s="976"/>
      <c r="P110" s="977"/>
      <c r="Q110" s="974"/>
      <c r="R110" s="1147"/>
      <c r="S110" s="974"/>
      <c r="T110" s="976"/>
      <c r="U110" s="693"/>
      <c r="V110" s="687" t="s">
        <v>948</v>
      </c>
      <c r="W110" s="687">
        <f>SUM(W104:W105)</f>
        <v>0</v>
      </c>
    </row>
    <row r="111" spans="1:25" s="723" customFormat="1" ht="15.75" x14ac:dyDescent="0.25">
      <c r="B111" s="720" t="s">
        <v>997</v>
      </c>
      <c r="C111" s="720"/>
      <c r="D111" s="699" t="s">
        <v>998</v>
      </c>
      <c r="E111" s="700"/>
      <c r="F111" s="724"/>
      <c r="G111" s="702"/>
      <c r="H111" s="701"/>
      <c r="I111" s="702"/>
      <c r="J111" s="726"/>
      <c r="K111" s="702"/>
      <c r="L111" s="707">
        <f>SUM(L104:L110)</f>
        <v>597005397</v>
      </c>
      <c r="M111" s="707" t="e">
        <f>SUM(M104:M110)</f>
        <v>#REF!</v>
      </c>
      <c r="N111" s="869">
        <f>SUM(N104:N110)</f>
        <v>0</v>
      </c>
      <c r="O111" s="700"/>
      <c r="P111" s="704"/>
      <c r="Q111" s="742"/>
      <c r="R111" s="1148"/>
      <c r="S111" s="742"/>
      <c r="T111" s="705"/>
      <c r="U111" s="706"/>
      <c r="V111" s="722"/>
      <c r="W111" s="722"/>
      <c r="X111" s="722"/>
      <c r="Y111" s="722"/>
    </row>
    <row r="112" spans="1:25" x14ac:dyDescent="0.25">
      <c r="A112" s="686">
        <v>6</v>
      </c>
      <c r="B112" s="1187" t="s">
        <v>762</v>
      </c>
      <c r="C112" s="1187">
        <v>1014</v>
      </c>
      <c r="D112" s="976" t="s">
        <v>201</v>
      </c>
      <c r="E112" s="976" t="s">
        <v>200</v>
      </c>
      <c r="F112" s="973">
        <v>49280572</v>
      </c>
      <c r="G112" s="974">
        <v>49259836</v>
      </c>
      <c r="H112" s="974">
        <v>24640286</v>
      </c>
      <c r="I112" s="974">
        <v>19712229</v>
      </c>
      <c r="J112" s="975">
        <v>4907321</v>
      </c>
      <c r="K112" s="974"/>
      <c r="L112" s="974">
        <f>SUM(H112:K112)</f>
        <v>49259836</v>
      </c>
      <c r="M112" s="991" t="e">
        <f>IF(G112="",F112-L112-#REF!,G112-L112-#REF!)</f>
        <v>#REF!</v>
      </c>
      <c r="N112" s="1013">
        <f t="shared" si="7"/>
        <v>0</v>
      </c>
      <c r="O112" s="976"/>
      <c r="P112" s="977"/>
      <c r="Q112" s="974"/>
      <c r="R112" s="1147"/>
      <c r="S112" s="974"/>
      <c r="T112" s="976"/>
      <c r="U112" s="690" t="s">
        <v>957</v>
      </c>
      <c r="V112" s="687" t="s">
        <v>763</v>
      </c>
    </row>
    <row r="113" spans="2:23" x14ac:dyDescent="0.25">
      <c r="B113" s="1187" t="s">
        <v>762</v>
      </c>
      <c r="C113" s="1187">
        <v>1014</v>
      </c>
      <c r="D113" s="976" t="s">
        <v>764</v>
      </c>
      <c r="E113" s="976" t="s">
        <v>200</v>
      </c>
      <c r="F113" s="973">
        <v>20600000</v>
      </c>
      <c r="G113" s="974"/>
      <c r="H113" s="974">
        <v>20600000</v>
      </c>
      <c r="I113" s="974"/>
      <c r="J113" s="975"/>
      <c r="K113" s="974"/>
      <c r="L113" s="974">
        <f t="shared" ref="L113:L146" si="9">SUM(H113:K113)</f>
        <v>20600000</v>
      </c>
      <c r="M113" s="991" t="e">
        <f>IF(G113="",F113-L113-#REF!,G113-L113-#REF!)</f>
        <v>#REF!</v>
      </c>
      <c r="N113" s="1013">
        <f t="shared" si="7"/>
        <v>0</v>
      </c>
      <c r="O113" s="976"/>
      <c r="P113" s="977"/>
      <c r="Q113" s="974"/>
      <c r="R113" s="1147"/>
      <c r="S113" s="974"/>
      <c r="T113" s="976"/>
      <c r="U113" s="693" t="s">
        <v>957</v>
      </c>
      <c r="V113" s="687" t="s">
        <v>999</v>
      </c>
      <c r="W113" s="687">
        <v>1950000</v>
      </c>
    </row>
    <row r="114" spans="2:23" x14ac:dyDescent="0.25">
      <c r="B114" s="1187" t="s">
        <v>762</v>
      </c>
      <c r="C114" s="1187">
        <v>1014</v>
      </c>
      <c r="D114" s="976" t="s">
        <v>31</v>
      </c>
      <c r="E114" s="976" t="s">
        <v>385</v>
      </c>
      <c r="F114" s="973">
        <v>52050039</v>
      </c>
      <c r="G114" s="974">
        <v>68065463</v>
      </c>
      <c r="H114" s="974">
        <v>15615000</v>
      </c>
      <c r="I114" s="974">
        <v>52450463</v>
      </c>
      <c r="J114" s="975"/>
      <c r="K114" s="974"/>
      <c r="L114" s="974">
        <f t="shared" si="9"/>
        <v>68065463</v>
      </c>
      <c r="M114" s="991" t="e">
        <f>IF(G114="",F114-L114-#REF!,G114-L114-#REF!)</f>
        <v>#REF!</v>
      </c>
      <c r="N114" s="1013">
        <f t="shared" si="7"/>
        <v>0</v>
      </c>
      <c r="O114" s="976"/>
      <c r="P114" s="977"/>
      <c r="Q114" s="974"/>
      <c r="R114" s="1147"/>
      <c r="S114" s="974"/>
      <c r="T114" s="976"/>
      <c r="U114" s="693" t="s">
        <v>943</v>
      </c>
      <c r="V114" s="687" t="s">
        <v>1000</v>
      </c>
      <c r="W114" s="687">
        <v>4500000</v>
      </c>
    </row>
    <row r="115" spans="2:23" x14ac:dyDescent="0.25">
      <c r="B115" s="1187" t="s">
        <v>762</v>
      </c>
      <c r="C115" s="1187">
        <v>1014</v>
      </c>
      <c r="D115" s="976" t="s">
        <v>215</v>
      </c>
      <c r="E115" s="976" t="s">
        <v>216</v>
      </c>
      <c r="F115" s="973">
        <v>110176769</v>
      </c>
      <c r="G115" s="974"/>
      <c r="H115" s="974">
        <v>40064280</v>
      </c>
      <c r="I115" s="974">
        <v>40064280</v>
      </c>
      <c r="J115" s="975"/>
      <c r="K115" s="974"/>
      <c r="L115" s="974">
        <f t="shared" si="9"/>
        <v>80128560</v>
      </c>
      <c r="M115" s="991" t="e">
        <f>IF(G115="",F115-L115-#REF!,G115-L115-#REF!)</f>
        <v>#REF!</v>
      </c>
      <c r="N115" s="1013">
        <f t="shared" si="7"/>
        <v>30048209</v>
      </c>
      <c r="O115" s="976"/>
      <c r="P115" s="977"/>
      <c r="Q115" s="974"/>
      <c r="R115" s="1147"/>
      <c r="S115" s="974"/>
      <c r="T115" s="976"/>
      <c r="U115" s="693" t="s">
        <v>943</v>
      </c>
      <c r="V115" s="687" t="s">
        <v>1001</v>
      </c>
      <c r="W115" s="687">
        <v>5950000</v>
      </c>
    </row>
    <row r="116" spans="2:23" x14ac:dyDescent="0.25">
      <c r="B116" s="1187" t="s">
        <v>762</v>
      </c>
      <c r="C116" s="1187">
        <v>1014</v>
      </c>
      <c r="D116" s="976" t="s">
        <v>50</v>
      </c>
      <c r="E116" s="976" t="s">
        <v>323</v>
      </c>
      <c r="F116" s="973">
        <v>30676800</v>
      </c>
      <c r="G116" s="974"/>
      <c r="H116" s="974">
        <v>19521600</v>
      </c>
      <c r="I116" s="974">
        <v>11155200</v>
      </c>
      <c r="J116" s="975"/>
      <c r="K116" s="974"/>
      <c r="L116" s="974">
        <f t="shared" si="9"/>
        <v>30676800</v>
      </c>
      <c r="M116" s="991" t="e">
        <f>IF(G116="",F116-L116-#REF!,G116-L116-#REF!)</f>
        <v>#REF!</v>
      </c>
      <c r="N116" s="1013">
        <f t="shared" si="7"/>
        <v>0</v>
      </c>
      <c r="O116" s="976" t="s">
        <v>767</v>
      </c>
      <c r="P116" s="977">
        <v>43941</v>
      </c>
      <c r="Q116" s="974"/>
      <c r="R116" s="1147"/>
      <c r="S116" s="974"/>
      <c r="T116" s="976"/>
      <c r="U116" s="693" t="s">
        <v>943</v>
      </c>
      <c r="V116" s="687" t="s">
        <v>1002</v>
      </c>
      <c r="W116" s="687">
        <v>8550000</v>
      </c>
    </row>
    <row r="117" spans="2:23" x14ac:dyDescent="0.25">
      <c r="B117" s="1187" t="s">
        <v>762</v>
      </c>
      <c r="C117" s="1187">
        <v>1014</v>
      </c>
      <c r="D117" s="976" t="s">
        <v>99</v>
      </c>
      <c r="E117" s="976" t="s">
        <v>100</v>
      </c>
      <c r="F117" s="973">
        <v>230040000</v>
      </c>
      <c r="G117" s="974">
        <v>230330000</v>
      </c>
      <c r="H117" s="974">
        <v>69012000</v>
      </c>
      <c r="I117" s="974">
        <v>149801500</v>
      </c>
      <c r="J117" s="975"/>
      <c r="K117" s="974"/>
      <c r="L117" s="974">
        <f t="shared" si="9"/>
        <v>218813500</v>
      </c>
      <c r="M117" s="991" t="e">
        <f>IF(G117="",F117-L117-#REF!,G117-L117-#REF!)</f>
        <v>#REF!</v>
      </c>
      <c r="N117" s="1013">
        <f t="shared" si="7"/>
        <v>11516500</v>
      </c>
      <c r="O117" s="976"/>
      <c r="P117" s="977"/>
      <c r="Q117" s="974"/>
      <c r="R117" s="1147"/>
      <c r="S117" s="974"/>
      <c r="T117" s="976"/>
      <c r="U117" s="693" t="s">
        <v>943</v>
      </c>
      <c r="V117" s="687" t="s">
        <v>1003</v>
      </c>
      <c r="W117" s="687">
        <v>300000</v>
      </c>
    </row>
    <row r="118" spans="2:23" x14ac:dyDescent="0.25">
      <c r="B118" s="1187" t="s">
        <v>762</v>
      </c>
      <c r="C118" s="1187">
        <v>1014</v>
      </c>
      <c r="D118" s="976" t="s">
        <v>692</v>
      </c>
      <c r="E118" s="976" t="s">
        <v>176</v>
      </c>
      <c r="F118" s="973">
        <v>6845234</v>
      </c>
      <c r="G118" s="974"/>
      <c r="H118" s="974">
        <v>6845234</v>
      </c>
      <c r="I118" s="974"/>
      <c r="J118" s="975"/>
      <c r="K118" s="974"/>
      <c r="L118" s="974">
        <f t="shared" si="9"/>
        <v>6845234</v>
      </c>
      <c r="M118" s="991" t="e">
        <f>IF(G118="",F118-L118-#REF!,G118-L118-#REF!)</f>
        <v>#REF!</v>
      </c>
      <c r="N118" s="1013">
        <f t="shared" si="7"/>
        <v>0</v>
      </c>
      <c r="O118" s="976"/>
      <c r="P118" s="977"/>
      <c r="Q118" s="974"/>
      <c r="R118" s="1147"/>
      <c r="S118" s="974"/>
      <c r="T118" s="976"/>
      <c r="U118" s="693" t="s">
        <v>943</v>
      </c>
      <c r="V118" s="687" t="s">
        <v>1004</v>
      </c>
      <c r="W118" s="687">
        <v>1810000</v>
      </c>
    </row>
    <row r="119" spans="2:23" x14ac:dyDescent="0.25">
      <c r="B119" s="1187" t="s">
        <v>762</v>
      </c>
      <c r="C119" s="1187">
        <v>1014</v>
      </c>
      <c r="D119" s="976" t="s">
        <v>34</v>
      </c>
      <c r="E119" s="976" t="s">
        <v>204</v>
      </c>
      <c r="F119" s="973">
        <v>55505340</v>
      </c>
      <c r="G119" s="974">
        <v>52345480</v>
      </c>
      <c r="H119" s="974">
        <v>15137820</v>
      </c>
      <c r="I119" s="974">
        <v>20183760</v>
      </c>
      <c r="J119" s="975">
        <v>17023900</v>
      </c>
      <c r="K119" s="974"/>
      <c r="L119" s="974">
        <f t="shared" si="9"/>
        <v>52345480</v>
      </c>
      <c r="M119" s="991" t="e">
        <f>IF(G119="",F119-L119-#REF!,G119-L119-#REF!)</f>
        <v>#REF!</v>
      </c>
      <c r="N119" s="1013">
        <f t="shared" si="7"/>
        <v>0</v>
      </c>
      <c r="O119" s="976" t="s">
        <v>768</v>
      </c>
      <c r="P119" s="977">
        <v>43942</v>
      </c>
      <c r="Q119" s="974"/>
      <c r="R119" s="1147"/>
      <c r="S119" s="974"/>
      <c r="T119" s="976"/>
      <c r="U119" s="693" t="s">
        <v>943</v>
      </c>
      <c r="V119" s="687" t="s">
        <v>1005</v>
      </c>
      <c r="W119" s="687">
        <v>1118000</v>
      </c>
    </row>
    <row r="120" spans="2:23" x14ac:dyDescent="0.25">
      <c r="B120" s="1187" t="s">
        <v>762</v>
      </c>
      <c r="C120" s="1187">
        <v>1014</v>
      </c>
      <c r="D120" s="976" t="s">
        <v>118</v>
      </c>
      <c r="E120" s="976" t="s">
        <v>315</v>
      </c>
      <c r="F120" s="973">
        <v>28216000</v>
      </c>
      <c r="G120" s="974">
        <v>28286400</v>
      </c>
      <c r="H120" s="974">
        <v>11286400</v>
      </c>
      <c r="I120" s="974">
        <v>17000000</v>
      </c>
      <c r="J120" s="975"/>
      <c r="K120" s="974"/>
      <c r="L120" s="974">
        <f t="shared" si="9"/>
        <v>28286400</v>
      </c>
      <c r="M120" s="991" t="e">
        <f>IF(G120="",F120-L120-#REF!,G120-L120-#REF!)</f>
        <v>#REF!</v>
      </c>
      <c r="N120" s="1013">
        <f t="shared" si="7"/>
        <v>0</v>
      </c>
      <c r="O120" s="976"/>
      <c r="P120" s="977"/>
      <c r="Q120" s="974"/>
      <c r="R120" s="1147"/>
      <c r="S120" s="974"/>
      <c r="T120" s="976"/>
      <c r="U120" s="693" t="s">
        <v>957</v>
      </c>
      <c r="V120" s="687" t="s">
        <v>1006</v>
      </c>
      <c r="W120" s="687">
        <v>2138000</v>
      </c>
    </row>
    <row r="121" spans="2:23" x14ac:dyDescent="0.25">
      <c r="B121" s="1187" t="s">
        <v>762</v>
      </c>
      <c r="C121" s="1187">
        <v>1014</v>
      </c>
      <c r="D121" s="976" t="s">
        <v>1007</v>
      </c>
      <c r="E121" s="976" t="s">
        <v>229</v>
      </c>
      <c r="F121" s="973">
        <v>33258500</v>
      </c>
      <c r="G121" s="974">
        <v>30195000</v>
      </c>
      <c r="H121" s="974">
        <v>16629000</v>
      </c>
      <c r="I121" s="974"/>
      <c r="J121" s="975"/>
      <c r="K121" s="974"/>
      <c r="L121" s="974">
        <f t="shared" si="9"/>
        <v>16629000</v>
      </c>
      <c r="M121" s="991" t="e">
        <f>IF(G121="",F121-L121-#REF!,G121-L121-#REF!)</f>
        <v>#REF!</v>
      </c>
      <c r="N121" s="1013">
        <f t="shared" si="7"/>
        <v>13566000</v>
      </c>
      <c r="O121" s="976"/>
      <c r="P121" s="977"/>
      <c r="Q121" s="974"/>
      <c r="R121" s="1147"/>
      <c r="S121" s="974"/>
      <c r="T121" s="976"/>
      <c r="U121" s="693" t="s">
        <v>943</v>
      </c>
      <c r="V121" s="687" t="s">
        <v>1008</v>
      </c>
      <c r="W121" s="687">
        <v>3280000</v>
      </c>
    </row>
    <row r="122" spans="2:23" x14ac:dyDescent="0.25">
      <c r="B122" s="1187" t="s">
        <v>762</v>
      </c>
      <c r="C122" s="1187">
        <v>1014</v>
      </c>
      <c r="D122" s="976" t="s">
        <v>257</v>
      </c>
      <c r="E122" s="976" t="s">
        <v>286</v>
      </c>
      <c r="F122" s="1108">
        <f>L122</f>
        <v>6875000</v>
      </c>
      <c r="G122" s="974"/>
      <c r="H122" s="974">
        <v>6875000</v>
      </c>
      <c r="I122" s="974"/>
      <c r="J122" s="975"/>
      <c r="K122" s="974"/>
      <c r="L122" s="974">
        <f t="shared" si="9"/>
        <v>6875000</v>
      </c>
      <c r="M122" s="991"/>
      <c r="N122" s="1013">
        <f t="shared" si="7"/>
        <v>0</v>
      </c>
      <c r="O122" s="976"/>
      <c r="P122" s="977"/>
      <c r="Q122" s="974"/>
      <c r="R122" s="1147"/>
      <c r="S122" s="974"/>
      <c r="T122" s="976"/>
      <c r="U122" s="693"/>
      <c r="V122" s="687" t="s">
        <v>960</v>
      </c>
      <c r="W122" s="687">
        <v>2546000</v>
      </c>
    </row>
    <row r="123" spans="2:23" x14ac:dyDescent="0.25">
      <c r="B123" s="1187" t="s">
        <v>762</v>
      </c>
      <c r="C123" s="1187">
        <v>1014</v>
      </c>
      <c r="D123" s="976" t="s">
        <v>170</v>
      </c>
      <c r="E123" s="976" t="s">
        <v>171</v>
      </c>
      <c r="F123" s="973">
        <v>10220430</v>
      </c>
      <c r="G123" s="974"/>
      <c r="H123" s="974">
        <v>10220430</v>
      </c>
      <c r="I123" s="974"/>
      <c r="J123" s="975"/>
      <c r="K123" s="974"/>
      <c r="L123" s="974">
        <f t="shared" si="9"/>
        <v>10220430</v>
      </c>
      <c r="M123" s="991" t="e">
        <f>IF(G123="",F123-L123-#REF!,G123-L123-#REF!)</f>
        <v>#REF!</v>
      </c>
      <c r="N123" s="1013">
        <f t="shared" si="7"/>
        <v>0</v>
      </c>
      <c r="O123" s="976"/>
      <c r="P123" s="977"/>
      <c r="Q123" s="974"/>
      <c r="R123" s="1147"/>
      <c r="S123" s="974"/>
      <c r="T123" s="976"/>
      <c r="U123" s="693" t="s">
        <v>171</v>
      </c>
      <c r="V123" s="687" t="s">
        <v>953</v>
      </c>
      <c r="W123" s="687">
        <v>460000</v>
      </c>
    </row>
    <row r="124" spans="2:23" x14ac:dyDescent="0.25">
      <c r="B124" s="1187" t="s">
        <v>762</v>
      </c>
      <c r="C124" s="1187">
        <v>1014</v>
      </c>
      <c r="D124" s="976" t="s">
        <v>514</v>
      </c>
      <c r="E124" s="976" t="s">
        <v>114</v>
      </c>
      <c r="F124" s="973">
        <v>13612000</v>
      </c>
      <c r="G124" s="974"/>
      <c r="H124" s="974">
        <v>13612000</v>
      </c>
      <c r="I124" s="974"/>
      <c r="J124" s="975"/>
      <c r="K124" s="974"/>
      <c r="L124" s="974">
        <f t="shared" si="9"/>
        <v>13612000</v>
      </c>
      <c r="M124" s="991" t="e">
        <f>IF(G124="",F124-L124-#REF!,G124-L124-#REF!)</f>
        <v>#REF!</v>
      </c>
      <c r="N124" s="1013">
        <f t="shared" si="7"/>
        <v>0</v>
      </c>
      <c r="O124" s="976"/>
      <c r="P124" s="977"/>
      <c r="Q124" s="974"/>
      <c r="R124" s="1147"/>
      <c r="S124" s="974"/>
      <c r="T124" s="976"/>
      <c r="U124" s="693" t="s">
        <v>968</v>
      </c>
      <c r="V124" s="687" t="s">
        <v>964</v>
      </c>
      <c r="W124" s="687">
        <v>1600000</v>
      </c>
    </row>
    <row r="125" spans="2:23" x14ac:dyDescent="0.25">
      <c r="B125" s="1187" t="s">
        <v>762</v>
      </c>
      <c r="C125" s="1187">
        <v>1014</v>
      </c>
      <c r="D125" s="976" t="s">
        <v>50</v>
      </c>
      <c r="E125" s="976" t="s">
        <v>65</v>
      </c>
      <c r="F125" s="973">
        <v>7260000</v>
      </c>
      <c r="G125" s="974"/>
      <c r="H125" s="974">
        <v>2178000</v>
      </c>
      <c r="I125" s="974">
        <v>5082000</v>
      </c>
      <c r="J125" s="975"/>
      <c r="K125" s="974"/>
      <c r="L125" s="974">
        <f t="shared" si="9"/>
        <v>7260000</v>
      </c>
      <c r="M125" s="991" t="e">
        <f>IF(G125="",F125-L125-#REF!,G125-L125-#REF!)</f>
        <v>#REF!</v>
      </c>
      <c r="N125" s="1013">
        <f t="shared" si="7"/>
        <v>0</v>
      </c>
      <c r="O125" s="976"/>
      <c r="P125" s="977"/>
      <c r="Q125" s="974"/>
      <c r="R125" s="1147"/>
      <c r="S125" s="974"/>
      <c r="T125" s="976"/>
      <c r="U125" s="693" t="s">
        <v>957</v>
      </c>
    </row>
    <row r="126" spans="2:23" x14ac:dyDescent="0.25">
      <c r="B126" s="1187" t="s">
        <v>762</v>
      </c>
      <c r="C126" s="1187">
        <v>1014</v>
      </c>
      <c r="D126" s="976" t="s">
        <v>34</v>
      </c>
      <c r="E126" s="976" t="s">
        <v>695</v>
      </c>
      <c r="F126" s="973">
        <v>5115000</v>
      </c>
      <c r="G126" s="974"/>
      <c r="H126" s="974">
        <v>5115000</v>
      </c>
      <c r="I126" s="974"/>
      <c r="J126" s="975"/>
      <c r="K126" s="974"/>
      <c r="L126" s="974">
        <f t="shared" si="9"/>
        <v>5115000</v>
      </c>
      <c r="M126" s="991" t="e">
        <f>IF(G126="",F126-L126-#REF!,G126-L126-#REF!)</f>
        <v>#REF!</v>
      </c>
      <c r="N126" s="1013">
        <f t="shared" si="7"/>
        <v>0</v>
      </c>
      <c r="O126" s="976"/>
      <c r="P126" s="977"/>
      <c r="Q126" s="974"/>
      <c r="R126" s="1147"/>
      <c r="S126" s="974"/>
      <c r="T126" s="976"/>
      <c r="U126" s="693" t="s">
        <v>943</v>
      </c>
    </row>
    <row r="127" spans="2:23" x14ac:dyDescent="0.25">
      <c r="B127" s="1187" t="s">
        <v>762</v>
      </c>
      <c r="C127" s="1187">
        <v>1014</v>
      </c>
      <c r="D127" s="976" t="s">
        <v>107</v>
      </c>
      <c r="E127" s="976" t="s">
        <v>341</v>
      </c>
      <c r="F127" s="973"/>
      <c r="G127" s="974">
        <v>8640000</v>
      </c>
      <c r="H127" s="974">
        <v>4000000</v>
      </c>
      <c r="I127" s="974">
        <v>4640000</v>
      </c>
      <c r="J127" s="975"/>
      <c r="K127" s="974"/>
      <c r="L127" s="974">
        <f t="shared" si="9"/>
        <v>8640000</v>
      </c>
      <c r="M127" s="991" t="e">
        <f>IF(G127="",F127-L127-#REF!,G127-L127-#REF!)</f>
        <v>#REF!</v>
      </c>
      <c r="N127" s="1013">
        <f t="shared" si="7"/>
        <v>0</v>
      </c>
      <c r="O127" s="976"/>
      <c r="P127" s="977"/>
      <c r="Q127" s="974"/>
      <c r="R127" s="1147"/>
      <c r="S127" s="974"/>
      <c r="T127" s="976"/>
      <c r="U127" s="693"/>
    </row>
    <row r="128" spans="2:23" x14ac:dyDescent="0.25">
      <c r="B128" s="1187" t="s">
        <v>762</v>
      </c>
      <c r="C128" s="1187">
        <v>1014</v>
      </c>
      <c r="D128" s="976" t="s">
        <v>771</v>
      </c>
      <c r="E128" s="976" t="s">
        <v>772</v>
      </c>
      <c r="F128" s="973">
        <v>550000</v>
      </c>
      <c r="G128" s="974"/>
      <c r="H128" s="974">
        <v>550000</v>
      </c>
      <c r="I128" s="974"/>
      <c r="J128" s="975"/>
      <c r="K128" s="974"/>
      <c r="L128" s="974">
        <f t="shared" si="9"/>
        <v>550000</v>
      </c>
      <c r="M128" s="991" t="e">
        <f>IF(G128="",F128-L128-#REF!,G128-L128-#REF!)</f>
        <v>#REF!</v>
      </c>
      <c r="N128" s="1013">
        <f t="shared" si="7"/>
        <v>0</v>
      </c>
      <c r="O128" s="976"/>
      <c r="P128" s="977"/>
      <c r="Q128" s="974"/>
      <c r="R128" s="1147"/>
      <c r="S128" s="974"/>
      <c r="T128" s="976"/>
      <c r="U128" s="693" t="s">
        <v>943</v>
      </c>
    </row>
    <row r="129" spans="2:21" x14ac:dyDescent="0.25">
      <c r="B129" s="1187" t="s">
        <v>762</v>
      </c>
      <c r="C129" s="1187">
        <v>1014</v>
      </c>
      <c r="D129" s="976" t="s">
        <v>773</v>
      </c>
      <c r="E129" s="976"/>
      <c r="F129" s="973">
        <v>15480000</v>
      </c>
      <c r="G129" s="974"/>
      <c r="H129" s="974">
        <v>15480000</v>
      </c>
      <c r="I129" s="974"/>
      <c r="J129" s="975"/>
      <c r="K129" s="974"/>
      <c r="L129" s="974">
        <f t="shared" si="9"/>
        <v>15480000</v>
      </c>
      <c r="M129" s="991" t="e">
        <f>IF(G129="",F129-L129-#REF!,G129-L129-#REF!)</f>
        <v>#REF!</v>
      </c>
      <c r="N129" s="1013">
        <f t="shared" si="7"/>
        <v>0</v>
      </c>
      <c r="O129" s="976"/>
      <c r="P129" s="977"/>
      <c r="Q129" s="974"/>
      <c r="R129" s="1147"/>
      <c r="S129" s="974"/>
      <c r="T129" s="976"/>
      <c r="U129" s="693"/>
    </row>
    <row r="130" spans="2:21" x14ac:dyDescent="0.25">
      <c r="B130" s="1187" t="s">
        <v>762</v>
      </c>
      <c r="C130" s="1187">
        <v>1014</v>
      </c>
      <c r="D130" s="976" t="s">
        <v>158</v>
      </c>
      <c r="E130" s="976" t="s">
        <v>247</v>
      </c>
      <c r="F130" s="973">
        <v>4875000</v>
      </c>
      <c r="G130" s="974"/>
      <c r="H130" s="974">
        <v>4875000</v>
      </c>
      <c r="I130" s="974"/>
      <c r="J130" s="975"/>
      <c r="K130" s="974"/>
      <c r="L130" s="974">
        <f t="shared" si="9"/>
        <v>4875000</v>
      </c>
      <c r="M130" s="991" t="e">
        <f>IF(G130="",F130-L130-#REF!,G130-L130-#REF!)</f>
        <v>#REF!</v>
      </c>
      <c r="N130" s="1013">
        <f t="shared" si="7"/>
        <v>0</v>
      </c>
      <c r="O130" s="976"/>
      <c r="P130" s="977"/>
      <c r="Q130" s="974"/>
      <c r="R130" s="1147"/>
      <c r="S130" s="974"/>
      <c r="T130" s="976"/>
      <c r="U130" s="693" t="s">
        <v>943</v>
      </c>
    </row>
    <row r="131" spans="2:21" x14ac:dyDescent="0.25">
      <c r="B131" s="1187" t="s">
        <v>762</v>
      </c>
      <c r="C131" s="1187">
        <v>1014</v>
      </c>
      <c r="D131" s="976" t="s">
        <v>774</v>
      </c>
      <c r="E131" s="976" t="s">
        <v>229</v>
      </c>
      <c r="F131" s="973">
        <v>126060000</v>
      </c>
      <c r="G131" s="974"/>
      <c r="H131" s="974">
        <v>126060000</v>
      </c>
      <c r="I131" s="974"/>
      <c r="J131" s="975"/>
      <c r="K131" s="974"/>
      <c r="L131" s="974">
        <f t="shared" si="9"/>
        <v>126060000</v>
      </c>
      <c r="M131" s="991" t="e">
        <f>IF(G131="",F131-L131-#REF!,G131-L131-#REF!)</f>
        <v>#REF!</v>
      </c>
      <c r="N131" s="1013">
        <f t="shared" si="7"/>
        <v>0</v>
      </c>
      <c r="O131" s="976" t="s">
        <v>775</v>
      </c>
      <c r="P131" s="977">
        <v>43978</v>
      </c>
      <c r="Q131" s="974"/>
      <c r="R131" s="1147"/>
      <c r="S131" s="974"/>
      <c r="T131" s="976"/>
      <c r="U131" s="693" t="s">
        <v>943</v>
      </c>
    </row>
    <row r="132" spans="2:21" x14ac:dyDescent="0.25">
      <c r="B132" s="1187" t="s">
        <v>762</v>
      </c>
      <c r="C132" s="1187">
        <v>1014</v>
      </c>
      <c r="D132" s="976" t="s">
        <v>776</v>
      </c>
      <c r="E132" s="976" t="s">
        <v>229</v>
      </c>
      <c r="F132" s="973">
        <v>64878000</v>
      </c>
      <c r="G132" s="974">
        <v>63432000</v>
      </c>
      <c r="H132" s="974">
        <v>32439000</v>
      </c>
      <c r="I132" s="974">
        <v>30993000</v>
      </c>
      <c r="J132" s="975"/>
      <c r="K132" s="974"/>
      <c r="L132" s="974">
        <f t="shared" si="9"/>
        <v>63432000</v>
      </c>
      <c r="M132" s="991" t="e">
        <f>IF(G132="",F132-L132-#REF!,G132-L132-#REF!)</f>
        <v>#REF!</v>
      </c>
      <c r="N132" s="1013">
        <f t="shared" si="7"/>
        <v>0</v>
      </c>
      <c r="O132" s="976" t="s">
        <v>775</v>
      </c>
      <c r="P132" s="977">
        <v>43978</v>
      </c>
      <c r="Q132" s="974"/>
      <c r="R132" s="1147"/>
      <c r="S132" s="974"/>
      <c r="T132" s="976"/>
      <c r="U132" s="693" t="s">
        <v>943</v>
      </c>
    </row>
    <row r="133" spans="2:21" x14ac:dyDescent="0.25">
      <c r="B133" s="1187" t="s">
        <v>762</v>
      </c>
      <c r="C133" s="1187">
        <v>1014</v>
      </c>
      <c r="D133" s="976" t="s">
        <v>394</v>
      </c>
      <c r="E133" s="976" t="s">
        <v>162</v>
      </c>
      <c r="F133" s="973">
        <v>31600000</v>
      </c>
      <c r="G133" s="974"/>
      <c r="H133" s="974">
        <v>31600000</v>
      </c>
      <c r="I133" s="974"/>
      <c r="J133" s="975"/>
      <c r="K133" s="974"/>
      <c r="L133" s="974">
        <f t="shared" si="9"/>
        <v>31600000</v>
      </c>
      <c r="M133" s="991" t="e">
        <f>IF(G133="",F133-L133-#REF!,G133-L133-#REF!)</f>
        <v>#REF!</v>
      </c>
      <c r="N133" s="1013">
        <f t="shared" si="7"/>
        <v>0</v>
      </c>
      <c r="O133" s="976"/>
      <c r="P133" s="977"/>
      <c r="Q133" s="974"/>
      <c r="R133" s="1147"/>
      <c r="S133" s="974"/>
      <c r="T133" s="976"/>
      <c r="U133" s="693"/>
    </row>
    <row r="134" spans="2:21" x14ac:dyDescent="0.25">
      <c r="B134" s="1187" t="s">
        <v>762</v>
      </c>
      <c r="C134" s="1187">
        <v>1014</v>
      </c>
      <c r="D134" s="976" t="s">
        <v>777</v>
      </c>
      <c r="E134" s="976" t="s">
        <v>778</v>
      </c>
      <c r="F134" s="1108">
        <f>L134</f>
        <v>5328400</v>
      </c>
      <c r="G134" s="974"/>
      <c r="H134" s="974">
        <v>5328400</v>
      </c>
      <c r="I134" s="974"/>
      <c r="J134" s="975"/>
      <c r="K134" s="974"/>
      <c r="L134" s="974">
        <f t="shared" si="9"/>
        <v>5328400</v>
      </c>
      <c r="M134" s="991" t="e">
        <f>IF(G134="",F134-L134-#REF!,G134-L134-#REF!)</f>
        <v>#REF!</v>
      </c>
      <c r="N134" s="1013">
        <f t="shared" si="7"/>
        <v>0</v>
      </c>
      <c r="O134" s="976"/>
      <c r="P134" s="977"/>
      <c r="Q134" s="974"/>
      <c r="R134" s="1147"/>
      <c r="S134" s="974"/>
      <c r="T134" s="976"/>
      <c r="U134" s="693" t="s">
        <v>943</v>
      </c>
    </row>
    <row r="135" spans="2:21" x14ac:dyDescent="0.25">
      <c r="B135" s="1187" t="s">
        <v>762</v>
      </c>
      <c r="C135" s="1187">
        <v>1014</v>
      </c>
      <c r="D135" s="976" t="s">
        <v>966</v>
      </c>
      <c r="E135" s="972" t="s">
        <v>967</v>
      </c>
      <c r="F135" s="1108">
        <f>L135</f>
        <v>46500000</v>
      </c>
      <c r="G135" s="974"/>
      <c r="H135" s="974">
        <v>46500000</v>
      </c>
      <c r="I135" s="974"/>
      <c r="J135" s="975"/>
      <c r="K135" s="974"/>
      <c r="L135" s="974">
        <f t="shared" si="9"/>
        <v>46500000</v>
      </c>
      <c r="M135" s="991" t="e">
        <f>IF(G135="",F135-L135-#REF!,G135-L135-#REF!)</f>
        <v>#REF!</v>
      </c>
      <c r="N135" s="1013">
        <f t="shared" si="7"/>
        <v>0</v>
      </c>
      <c r="O135" s="976"/>
      <c r="P135" s="977"/>
      <c r="Q135" s="974"/>
      <c r="R135" s="1147"/>
      <c r="S135" s="974"/>
      <c r="T135" s="976"/>
      <c r="U135" s="693" t="s">
        <v>957</v>
      </c>
    </row>
    <row r="136" spans="2:21" x14ac:dyDescent="0.25">
      <c r="B136" s="1187" t="s">
        <v>762</v>
      </c>
      <c r="C136" s="1187">
        <v>1014</v>
      </c>
      <c r="D136" s="976" t="s">
        <v>1009</v>
      </c>
      <c r="E136" s="976" t="s">
        <v>229</v>
      </c>
      <c r="F136" s="1108">
        <v>29150000</v>
      </c>
      <c r="G136" s="974"/>
      <c r="H136" s="1115">
        <v>29150000</v>
      </c>
      <c r="I136" s="974"/>
      <c r="J136" s="975"/>
      <c r="K136" s="974"/>
      <c r="L136" s="974">
        <f t="shared" si="9"/>
        <v>29150000</v>
      </c>
      <c r="M136" s="991" t="e">
        <f>IF(G136="",F136-L136-#REF!,G136-L136-#REF!)</f>
        <v>#REF!</v>
      </c>
      <c r="N136" s="1013">
        <f t="shared" si="7"/>
        <v>0</v>
      </c>
      <c r="O136" s="976"/>
      <c r="P136" s="977"/>
      <c r="Q136" s="974"/>
      <c r="R136" s="1147"/>
      <c r="S136" s="974"/>
      <c r="T136" s="976"/>
      <c r="U136" s="693" t="s">
        <v>943</v>
      </c>
    </row>
    <row r="137" spans="2:21" x14ac:dyDescent="0.25">
      <c r="B137" s="1187" t="s">
        <v>762</v>
      </c>
      <c r="C137" s="1187">
        <v>1014</v>
      </c>
      <c r="D137" s="976" t="s">
        <v>1010</v>
      </c>
      <c r="E137" s="976" t="s">
        <v>1011</v>
      </c>
      <c r="F137" s="1108">
        <v>10000000</v>
      </c>
      <c r="G137" s="974">
        <v>11848000</v>
      </c>
      <c r="H137" s="1115">
        <v>7724000</v>
      </c>
      <c r="I137" s="974">
        <v>2276000</v>
      </c>
      <c r="J137" s="975">
        <v>1848000</v>
      </c>
      <c r="K137" s="974"/>
      <c r="L137" s="974">
        <f t="shared" si="9"/>
        <v>11848000</v>
      </c>
      <c r="M137" s="991" t="e">
        <f>IF(G137="",F137-L137-#REF!,G137-L137-#REF!)</f>
        <v>#REF!</v>
      </c>
      <c r="N137" s="1013">
        <f t="shared" si="7"/>
        <v>0</v>
      </c>
      <c r="O137" s="976"/>
      <c r="P137" s="977"/>
      <c r="Q137" s="974"/>
      <c r="R137" s="1147"/>
      <c r="S137" s="974"/>
      <c r="T137" s="976"/>
      <c r="U137" s="693"/>
    </row>
    <row r="138" spans="2:21" x14ac:dyDescent="0.25">
      <c r="B138" s="1187" t="s">
        <v>762</v>
      </c>
      <c r="C138" s="1187">
        <v>1014</v>
      </c>
      <c r="D138" s="976" t="s">
        <v>945</v>
      </c>
      <c r="E138" s="976" t="s">
        <v>1012</v>
      </c>
      <c r="F138" s="1108">
        <v>1500000</v>
      </c>
      <c r="G138" s="974"/>
      <c r="H138" s="1115">
        <v>1500000</v>
      </c>
      <c r="I138" s="974"/>
      <c r="J138" s="975"/>
      <c r="K138" s="974"/>
      <c r="L138" s="974">
        <f t="shared" si="9"/>
        <v>1500000</v>
      </c>
      <c r="M138" s="991" t="e">
        <f>IF(G138="",F138-L138-#REF!,G138-L138-#REF!)</f>
        <v>#REF!</v>
      </c>
      <c r="N138" s="1013">
        <f t="shared" si="7"/>
        <v>0</v>
      </c>
      <c r="O138" s="976"/>
      <c r="P138" s="977"/>
      <c r="Q138" s="974"/>
      <c r="R138" s="1147"/>
      <c r="S138" s="974"/>
      <c r="T138" s="976"/>
      <c r="U138" s="693"/>
    </row>
    <row r="139" spans="2:21" x14ac:dyDescent="0.25">
      <c r="B139" s="1187" t="s">
        <v>762</v>
      </c>
      <c r="C139" s="1187">
        <v>1014</v>
      </c>
      <c r="D139" s="976" t="s">
        <v>1013</v>
      </c>
      <c r="E139" s="976" t="s">
        <v>251</v>
      </c>
      <c r="F139" s="1108">
        <v>3753600</v>
      </c>
      <c r="G139" s="974"/>
      <c r="H139" s="1115">
        <v>3753600</v>
      </c>
      <c r="I139" s="974"/>
      <c r="J139" s="975"/>
      <c r="K139" s="974"/>
      <c r="L139" s="974">
        <f t="shared" si="9"/>
        <v>3753600</v>
      </c>
      <c r="M139" s="991" t="e">
        <f>IF(G139="",F139-L139-#REF!,G139-L139-#REF!)</f>
        <v>#REF!</v>
      </c>
      <c r="N139" s="1013">
        <f t="shared" si="7"/>
        <v>0</v>
      </c>
      <c r="O139" s="976"/>
      <c r="P139" s="977"/>
      <c r="Q139" s="974"/>
      <c r="R139" s="1147"/>
      <c r="S139" s="974"/>
      <c r="T139" s="976"/>
      <c r="U139" s="693"/>
    </row>
    <row r="140" spans="2:21" x14ac:dyDescent="0.25">
      <c r="B140" s="1187" t="s">
        <v>762</v>
      </c>
      <c r="C140" s="1187">
        <v>1014</v>
      </c>
      <c r="D140" s="976" t="s">
        <v>264</v>
      </c>
      <c r="E140" s="976" t="s">
        <v>704</v>
      </c>
      <c r="F140" s="1108">
        <v>17670000</v>
      </c>
      <c r="G140" s="974"/>
      <c r="H140" s="1115">
        <v>17670000</v>
      </c>
      <c r="I140" s="974"/>
      <c r="J140" s="975"/>
      <c r="K140" s="974"/>
      <c r="L140" s="974">
        <f t="shared" si="9"/>
        <v>17670000</v>
      </c>
      <c r="M140" s="991" t="e">
        <f>IF(G140="",F140-L140-#REF!,G140-L140-#REF!)</f>
        <v>#REF!</v>
      </c>
      <c r="N140" s="1013">
        <f t="shared" si="7"/>
        <v>0</v>
      </c>
      <c r="O140" s="976"/>
      <c r="P140" s="977"/>
      <c r="Q140" s="974"/>
      <c r="R140" s="1147"/>
      <c r="S140" s="974"/>
      <c r="T140" s="976"/>
      <c r="U140" s="693"/>
    </row>
    <row r="141" spans="2:21" x14ac:dyDescent="0.25">
      <c r="B141" s="1187" t="s">
        <v>762</v>
      </c>
      <c r="C141" s="1187">
        <v>1014</v>
      </c>
      <c r="D141" s="976" t="s">
        <v>1014</v>
      </c>
      <c r="E141" s="976" t="s">
        <v>980</v>
      </c>
      <c r="F141" s="1108">
        <v>3000000</v>
      </c>
      <c r="G141" s="974"/>
      <c r="H141" s="1115">
        <v>3000000</v>
      </c>
      <c r="I141" s="974"/>
      <c r="J141" s="975"/>
      <c r="K141" s="974"/>
      <c r="L141" s="974">
        <f t="shared" si="9"/>
        <v>3000000</v>
      </c>
      <c r="M141" s="991" t="e">
        <f>IF(G141="",F141-L141-#REF!,G141-L141-#REF!)</f>
        <v>#REF!</v>
      </c>
      <c r="N141" s="1013">
        <f t="shared" si="7"/>
        <v>0</v>
      </c>
      <c r="O141" s="976"/>
      <c r="P141" s="977"/>
      <c r="Q141" s="974"/>
      <c r="R141" s="1147"/>
      <c r="S141" s="974"/>
      <c r="T141" s="976"/>
      <c r="U141" s="693"/>
    </row>
    <row r="142" spans="2:21" x14ac:dyDescent="0.25">
      <c r="B142" s="1187" t="s">
        <v>762</v>
      </c>
      <c r="C142" s="1187">
        <v>1014</v>
      </c>
      <c r="D142" s="976" t="s">
        <v>215</v>
      </c>
      <c r="E142" s="976" t="s">
        <v>216</v>
      </c>
      <c r="F142" s="974">
        <v>34693395</v>
      </c>
      <c r="G142" s="974"/>
      <c r="H142" s="974">
        <v>34693395</v>
      </c>
      <c r="I142" s="974"/>
      <c r="J142" s="975"/>
      <c r="K142" s="974"/>
      <c r="L142" s="974">
        <f t="shared" si="9"/>
        <v>34693395</v>
      </c>
      <c r="M142" s="991" t="e">
        <f>IF(G142="",F142-L142-#REF!,G142-L142-#REF!)</f>
        <v>#REF!</v>
      </c>
      <c r="N142" s="1013">
        <f t="shared" si="7"/>
        <v>0</v>
      </c>
      <c r="O142" s="976"/>
      <c r="P142" s="977"/>
      <c r="Q142" s="974"/>
      <c r="R142" s="1147"/>
      <c r="S142" s="974"/>
      <c r="T142" s="976"/>
      <c r="U142" s="693"/>
    </row>
    <row r="143" spans="2:21" x14ac:dyDescent="0.25">
      <c r="B143" s="1187" t="s">
        <v>762</v>
      </c>
      <c r="C143" s="1187">
        <v>1014</v>
      </c>
      <c r="D143" s="976" t="s">
        <v>1222</v>
      </c>
      <c r="E143" s="976" t="s">
        <v>1223</v>
      </c>
      <c r="F143" s="974">
        <v>23500000</v>
      </c>
      <c r="G143" s="974">
        <v>9400000</v>
      </c>
      <c r="H143" s="974">
        <v>23500000</v>
      </c>
      <c r="I143" s="974"/>
      <c r="J143" s="975"/>
      <c r="K143" s="974"/>
      <c r="L143" s="974">
        <f t="shared" si="9"/>
        <v>23500000</v>
      </c>
      <c r="M143" s="991"/>
      <c r="N143" s="1013">
        <f t="shared" si="7"/>
        <v>-14100000</v>
      </c>
      <c r="O143" s="976"/>
      <c r="P143" s="977"/>
      <c r="Q143" s="974"/>
      <c r="R143" s="1147"/>
      <c r="S143" s="974"/>
      <c r="T143" s="976" t="s">
        <v>1224</v>
      </c>
      <c r="U143" s="693"/>
    </row>
    <row r="144" spans="2:21" x14ac:dyDescent="0.25">
      <c r="B144" s="1187" t="s">
        <v>762</v>
      </c>
      <c r="C144" s="1187">
        <v>1014</v>
      </c>
      <c r="D144" s="976" t="s">
        <v>1225</v>
      </c>
      <c r="E144" s="976" t="s">
        <v>341</v>
      </c>
      <c r="F144" s="974">
        <v>500000</v>
      </c>
      <c r="G144" s="974"/>
      <c r="H144" s="974">
        <v>500000</v>
      </c>
      <c r="I144" s="974"/>
      <c r="J144" s="975"/>
      <c r="K144" s="974"/>
      <c r="L144" s="974">
        <f t="shared" si="9"/>
        <v>500000</v>
      </c>
      <c r="M144" s="991"/>
      <c r="N144" s="1013">
        <f t="shared" si="7"/>
        <v>0</v>
      </c>
      <c r="O144" s="976"/>
      <c r="P144" s="977"/>
      <c r="Q144" s="974"/>
      <c r="R144" s="1147"/>
      <c r="S144" s="974"/>
      <c r="T144" s="976"/>
      <c r="U144" s="693"/>
    </row>
    <row r="145" spans="1:25" x14ac:dyDescent="0.25">
      <c r="B145" s="1187" t="s">
        <v>762</v>
      </c>
      <c r="C145" s="1187">
        <v>1014</v>
      </c>
      <c r="D145" s="976" t="s">
        <v>1195</v>
      </c>
      <c r="E145" s="976" t="s">
        <v>668</v>
      </c>
      <c r="F145" s="974">
        <v>5000000</v>
      </c>
      <c r="G145" s="974">
        <v>4937600</v>
      </c>
      <c r="H145" s="974">
        <v>5000000</v>
      </c>
      <c r="I145" s="974"/>
      <c r="J145" s="975"/>
      <c r="K145" s="974"/>
      <c r="L145" s="974">
        <f t="shared" si="9"/>
        <v>5000000</v>
      </c>
      <c r="M145" s="991"/>
      <c r="N145" s="1013">
        <f t="shared" si="7"/>
        <v>-62400</v>
      </c>
      <c r="O145" s="976"/>
      <c r="P145" s="977"/>
      <c r="Q145" s="974"/>
      <c r="R145" s="1147"/>
      <c r="S145" s="974"/>
      <c r="T145" s="976"/>
      <c r="U145" s="693"/>
    </row>
    <row r="146" spans="1:25" x14ac:dyDescent="0.25">
      <c r="B146" s="1187" t="s">
        <v>762</v>
      </c>
      <c r="C146" s="1187">
        <v>1014</v>
      </c>
      <c r="D146" s="976" t="s">
        <v>947</v>
      </c>
      <c r="E146" s="976"/>
      <c r="F146" s="973">
        <v>34202000</v>
      </c>
      <c r="G146" s="974"/>
      <c r="H146" s="974">
        <f>W146</f>
        <v>34202000</v>
      </c>
      <c r="I146" s="974"/>
      <c r="J146" s="975"/>
      <c r="K146" s="974"/>
      <c r="L146" s="974">
        <f t="shared" si="9"/>
        <v>34202000</v>
      </c>
      <c r="M146" s="991" t="e">
        <f>IF(G146="",F146-L146-#REF!,G146-L146-#REF!)</f>
        <v>#REF!</v>
      </c>
      <c r="N146" s="1013">
        <f t="shared" si="7"/>
        <v>0</v>
      </c>
      <c r="O146" s="976"/>
      <c r="P146" s="977"/>
      <c r="Q146" s="974"/>
      <c r="R146" s="1147"/>
      <c r="S146" s="974"/>
      <c r="T146" s="976"/>
      <c r="U146" s="693"/>
      <c r="V146" s="687" t="s">
        <v>948</v>
      </c>
      <c r="W146" s="687">
        <f>SUM(W113:W135)</f>
        <v>34202000</v>
      </c>
    </row>
    <row r="147" spans="1:25" s="723" customFormat="1" ht="15.75" x14ac:dyDescent="0.25">
      <c r="B147" s="720" t="s">
        <v>949</v>
      </c>
      <c r="C147" s="720"/>
      <c r="D147" s="699" t="s">
        <v>762</v>
      </c>
      <c r="E147" s="700"/>
      <c r="F147" s="724"/>
      <c r="G147" s="702"/>
      <c r="H147" s="701"/>
      <c r="I147" s="702"/>
      <c r="J147" s="726"/>
      <c r="K147" s="702"/>
      <c r="L147" s="707">
        <f>SUM(L112:L146)</f>
        <v>1082015098</v>
      </c>
      <c r="M147" s="707" t="e">
        <f>SUM(M112:M146)</f>
        <v>#REF!</v>
      </c>
      <c r="N147" s="869">
        <f>SUM(N112:N146)</f>
        <v>40968309</v>
      </c>
      <c r="O147" s="700"/>
      <c r="P147" s="704"/>
      <c r="Q147" s="742"/>
      <c r="R147" s="1148"/>
      <c r="S147" s="742"/>
      <c r="T147" s="705"/>
      <c r="U147" s="706"/>
      <c r="V147" s="722"/>
      <c r="W147" s="722"/>
      <c r="X147" s="722"/>
      <c r="Y147" s="722"/>
    </row>
    <row r="148" spans="1:25" x14ac:dyDescent="0.25">
      <c r="A148" s="686">
        <v>7</v>
      </c>
      <c r="B148" s="1117" t="s">
        <v>781</v>
      </c>
      <c r="C148" s="1117"/>
      <c r="D148" s="976" t="s">
        <v>340</v>
      </c>
      <c r="E148" s="976" t="s">
        <v>341</v>
      </c>
      <c r="F148" s="973">
        <v>500000</v>
      </c>
      <c r="G148" s="974"/>
      <c r="H148" s="974">
        <v>500000</v>
      </c>
      <c r="I148" s="974"/>
      <c r="J148" s="975"/>
      <c r="K148" s="974"/>
      <c r="L148" s="974">
        <f>SUM(H148:K148)</f>
        <v>500000</v>
      </c>
      <c r="M148" s="991" t="e">
        <f>IF(G148="",F148-L148-#REF!,G148-L148-#REF!)</f>
        <v>#REF!</v>
      </c>
      <c r="N148" s="1013">
        <f t="shared" si="7"/>
        <v>0</v>
      </c>
      <c r="O148" s="976"/>
      <c r="P148" s="977"/>
      <c r="Q148" s="974"/>
      <c r="R148" s="1147"/>
      <c r="S148" s="974"/>
      <c r="T148" s="976"/>
      <c r="U148" s="690"/>
      <c r="V148" s="687" t="s">
        <v>1015</v>
      </c>
    </row>
    <row r="149" spans="1:25" x14ac:dyDescent="0.25">
      <c r="B149" s="1187" t="s">
        <v>781</v>
      </c>
      <c r="C149" s="1187"/>
      <c r="D149" s="976" t="s">
        <v>99</v>
      </c>
      <c r="E149" s="976" t="s">
        <v>100</v>
      </c>
      <c r="F149" s="973">
        <v>14800000</v>
      </c>
      <c r="G149" s="974"/>
      <c r="H149" s="974">
        <v>14800000</v>
      </c>
      <c r="I149" s="974"/>
      <c r="J149" s="975"/>
      <c r="K149" s="974"/>
      <c r="L149" s="974">
        <f>SUM(H149:K149)</f>
        <v>14800000</v>
      </c>
      <c r="M149" s="991" t="e">
        <f>IF(G149="",F149-L149-#REF!,G149-L149-#REF!)</f>
        <v>#REF!</v>
      </c>
      <c r="N149" s="1013">
        <f t="shared" si="7"/>
        <v>0</v>
      </c>
      <c r="O149" s="976"/>
      <c r="P149" s="977"/>
      <c r="Q149" s="974"/>
      <c r="R149" s="1147"/>
      <c r="S149" s="974"/>
      <c r="T149" s="976"/>
      <c r="U149" s="693" t="s">
        <v>943</v>
      </c>
      <c r="V149" s="687" t="s">
        <v>565</v>
      </c>
      <c r="W149" s="687">
        <v>1350000</v>
      </c>
    </row>
    <row r="150" spans="1:25" x14ac:dyDescent="0.25">
      <c r="B150" s="1187" t="s">
        <v>781</v>
      </c>
      <c r="C150" s="1187"/>
      <c r="D150" s="976" t="s">
        <v>118</v>
      </c>
      <c r="E150" s="976" t="s">
        <v>301</v>
      </c>
      <c r="F150" s="973">
        <v>1259000</v>
      </c>
      <c r="G150" s="974"/>
      <c r="H150" s="974">
        <v>1259000</v>
      </c>
      <c r="I150" s="974"/>
      <c r="J150" s="975"/>
      <c r="K150" s="974"/>
      <c r="L150" s="974">
        <f>SUM(H150:K150)</f>
        <v>1259000</v>
      </c>
      <c r="M150" s="991" t="e">
        <f>IF(G150="",F150-L150-#REF!,G150-L150-#REF!)</f>
        <v>#REF!</v>
      </c>
      <c r="N150" s="1013">
        <f>IF($G150="",($F150-$L150),($G150-$L150))</f>
        <v>0</v>
      </c>
      <c r="O150" s="976"/>
      <c r="P150" s="977"/>
      <c r="Q150" s="974"/>
      <c r="R150" s="1147"/>
      <c r="S150" s="974"/>
      <c r="T150" s="976"/>
      <c r="U150" s="693"/>
      <c r="V150" s="687" t="s">
        <v>1016</v>
      </c>
      <c r="W150" s="687">
        <v>250000</v>
      </c>
    </row>
    <row r="151" spans="1:25" x14ac:dyDescent="0.25">
      <c r="B151" s="1187" t="s">
        <v>781</v>
      </c>
      <c r="C151" s="1187"/>
      <c r="D151" s="976" t="s">
        <v>947</v>
      </c>
      <c r="E151" s="976"/>
      <c r="F151" s="973">
        <v>1600000</v>
      </c>
      <c r="G151" s="974"/>
      <c r="H151" s="974">
        <f>W151</f>
        <v>1600000</v>
      </c>
      <c r="I151" s="974"/>
      <c r="J151" s="975"/>
      <c r="K151" s="974"/>
      <c r="L151" s="974">
        <f>SUM(H151:K151)</f>
        <v>1600000</v>
      </c>
      <c r="M151" s="991" t="e">
        <f>IF(G151="",F151-L151-#REF!,G151-L151-#REF!)</f>
        <v>#REF!</v>
      </c>
      <c r="N151" s="1013">
        <f>IF($G151="",($F151-$L151),($G151-$L151))</f>
        <v>0</v>
      </c>
      <c r="O151" s="976"/>
      <c r="P151" s="977"/>
      <c r="Q151" s="974"/>
      <c r="R151" s="1147"/>
      <c r="S151" s="974"/>
      <c r="T151" s="976"/>
      <c r="U151" s="693"/>
      <c r="V151" s="687" t="s">
        <v>948</v>
      </c>
      <c r="W151" s="687">
        <f>SUM(W148:W150)</f>
        <v>1600000</v>
      </c>
    </row>
    <row r="152" spans="1:25" s="723" customFormat="1" ht="15.75" x14ac:dyDescent="0.25">
      <c r="B152" s="720" t="s">
        <v>949</v>
      </c>
      <c r="C152" s="720"/>
      <c r="D152" s="699" t="s">
        <v>781</v>
      </c>
      <c r="E152" s="700"/>
      <c r="F152" s="724"/>
      <c r="G152" s="702"/>
      <c r="H152" s="701"/>
      <c r="I152" s="702"/>
      <c r="J152" s="726"/>
      <c r="K152" s="702"/>
      <c r="L152" s="707">
        <f>SUM(L148:L151)</f>
        <v>18159000</v>
      </c>
      <c r="M152" s="707" t="e">
        <f>SUM(M148:M151)</f>
        <v>#REF!</v>
      </c>
      <c r="N152" s="869">
        <f>SUM(N148:N151)</f>
        <v>0</v>
      </c>
      <c r="O152" s="700"/>
      <c r="P152" s="704"/>
      <c r="Q152" s="742"/>
      <c r="R152" s="1148"/>
      <c r="S152" s="742"/>
      <c r="T152" s="705"/>
      <c r="U152" s="706"/>
      <c r="V152" s="722"/>
      <c r="W152" s="722"/>
      <c r="X152" s="722"/>
      <c r="Y152" s="722"/>
    </row>
    <row r="153" spans="1:25" x14ac:dyDescent="0.25">
      <c r="A153" s="686">
        <v>8</v>
      </c>
      <c r="B153" s="1187" t="s">
        <v>1017</v>
      </c>
      <c r="C153" s="1187">
        <v>1003</v>
      </c>
      <c r="D153" s="976" t="s">
        <v>31</v>
      </c>
      <c r="E153" s="976" t="s">
        <v>168</v>
      </c>
      <c r="F153" s="973">
        <v>72650000</v>
      </c>
      <c r="G153" s="974">
        <v>86709000</v>
      </c>
      <c r="H153" s="974">
        <v>21795000</v>
      </c>
      <c r="I153" s="974">
        <v>29060000</v>
      </c>
      <c r="J153" s="975">
        <v>35854000</v>
      </c>
      <c r="K153" s="974"/>
      <c r="L153" s="974">
        <f>SUM(H153:K153)</f>
        <v>86709000</v>
      </c>
      <c r="M153" s="991" t="e">
        <f>IF(G153="",F153-L153-#REF!,G153-L153-#REF!)</f>
        <v>#REF!</v>
      </c>
      <c r="N153" s="1013">
        <f t="shared" ref="N153:N219" si="10">IF($G153="",($F153-$L153),($G153-$L153))</f>
        <v>0</v>
      </c>
      <c r="O153" s="976"/>
      <c r="P153" s="977"/>
      <c r="Q153" s="974"/>
      <c r="R153" s="1147"/>
      <c r="S153" s="974"/>
      <c r="T153" s="976"/>
      <c r="U153" s="690"/>
      <c r="V153" s="687" t="s">
        <v>783</v>
      </c>
    </row>
    <row r="154" spans="1:25" x14ac:dyDescent="0.25">
      <c r="B154" s="1187" t="s">
        <v>1017</v>
      </c>
      <c r="C154" s="1187">
        <v>1003</v>
      </c>
      <c r="D154" s="976" t="s">
        <v>492</v>
      </c>
      <c r="E154" s="976" t="s">
        <v>784</v>
      </c>
      <c r="F154" s="973">
        <v>174999000</v>
      </c>
      <c r="G154" s="974">
        <v>174999000</v>
      </c>
      <c r="H154" s="974">
        <v>122499300</v>
      </c>
      <c r="I154" s="974">
        <v>52499700</v>
      </c>
      <c r="J154" s="975"/>
      <c r="K154" s="974"/>
      <c r="L154" s="974">
        <f t="shared" ref="L154:L188" si="11">SUM(H154:K154)</f>
        <v>174999000</v>
      </c>
      <c r="M154" s="991" t="e">
        <f>IF(G154="",F154-L154-#REF!,G154-L154-#REF!)</f>
        <v>#REF!</v>
      </c>
      <c r="N154" s="1013">
        <f t="shared" si="10"/>
        <v>0</v>
      </c>
      <c r="O154" s="976"/>
      <c r="P154" s="977"/>
      <c r="Q154" s="974"/>
      <c r="R154" s="1147"/>
      <c r="S154" s="974"/>
      <c r="T154" s="976"/>
      <c r="U154" s="693" t="s">
        <v>943</v>
      </c>
      <c r="V154" s="687" t="s">
        <v>1018</v>
      </c>
      <c r="W154" s="687">
        <v>465000</v>
      </c>
    </row>
    <row r="155" spans="1:25" x14ac:dyDescent="0.25">
      <c r="B155" s="1187" t="s">
        <v>1017</v>
      </c>
      <c r="C155" s="1187">
        <v>1003</v>
      </c>
      <c r="D155" s="976" t="s">
        <v>257</v>
      </c>
      <c r="E155" s="976" t="s">
        <v>286</v>
      </c>
      <c r="F155" s="973"/>
      <c r="G155" s="974">
        <v>15068277</v>
      </c>
      <c r="H155" s="974">
        <v>15068277</v>
      </c>
      <c r="I155" s="974"/>
      <c r="J155" s="975"/>
      <c r="K155" s="974"/>
      <c r="L155" s="974">
        <f t="shared" si="11"/>
        <v>15068277</v>
      </c>
      <c r="M155" s="991" t="e">
        <f>IF(G155="",F155-L155-#REF!,G155-L155-#REF!)</f>
        <v>#REF!</v>
      </c>
      <c r="N155" s="1013">
        <f t="shared" si="10"/>
        <v>0</v>
      </c>
      <c r="O155" s="976"/>
      <c r="P155" s="977"/>
      <c r="Q155" s="974"/>
      <c r="R155" s="1147"/>
      <c r="S155" s="974"/>
      <c r="T155" s="976"/>
      <c r="U155" s="693"/>
      <c r="V155" s="687" t="s">
        <v>1019</v>
      </c>
      <c r="W155" s="687">
        <v>2100000</v>
      </c>
    </row>
    <row r="156" spans="1:25" x14ac:dyDescent="0.25">
      <c r="B156" s="1187" t="s">
        <v>1017</v>
      </c>
      <c r="C156" s="1187">
        <v>1003</v>
      </c>
      <c r="D156" s="976" t="s">
        <v>257</v>
      </c>
      <c r="E156" s="976" t="s">
        <v>286</v>
      </c>
      <c r="F156" s="973">
        <v>5000000</v>
      </c>
      <c r="G156" s="974">
        <v>4635000</v>
      </c>
      <c r="H156" s="974">
        <v>5000000</v>
      </c>
      <c r="I156" s="974"/>
      <c r="J156" s="975"/>
      <c r="K156" s="974"/>
      <c r="L156" s="974">
        <f t="shared" si="11"/>
        <v>5000000</v>
      </c>
      <c r="M156" s="991"/>
      <c r="N156" s="1013">
        <f t="shared" si="10"/>
        <v>-365000</v>
      </c>
      <c r="O156" s="976"/>
      <c r="P156" s="977"/>
      <c r="Q156" s="974"/>
      <c r="R156" s="1147"/>
      <c r="S156" s="974"/>
      <c r="T156" s="976"/>
      <c r="U156" s="693"/>
    </row>
    <row r="157" spans="1:25" x14ac:dyDescent="0.25">
      <c r="B157" s="1187" t="s">
        <v>1017</v>
      </c>
      <c r="C157" s="1187">
        <v>1003</v>
      </c>
      <c r="D157" s="976" t="s">
        <v>691</v>
      </c>
      <c r="E157" s="976"/>
      <c r="F157" s="973">
        <v>41434195</v>
      </c>
      <c r="G157" s="974"/>
      <c r="H157" s="974">
        <f>F157/2</f>
        <v>20717097.5</v>
      </c>
      <c r="I157" s="974"/>
      <c r="J157" s="975"/>
      <c r="K157" s="974"/>
      <c r="L157" s="974">
        <f t="shared" si="11"/>
        <v>20717097.5</v>
      </c>
      <c r="M157" s="991" t="e">
        <f>IF(G157="",F157-L157-#REF!,G157-L157-#REF!)</f>
        <v>#REF!</v>
      </c>
      <c r="N157" s="1013">
        <f t="shared" si="10"/>
        <v>20717097.5</v>
      </c>
      <c r="O157" s="976"/>
      <c r="P157" s="977"/>
      <c r="Q157" s="974"/>
      <c r="R157" s="1147"/>
      <c r="S157" s="974"/>
      <c r="T157" s="976"/>
      <c r="U157" s="693"/>
      <c r="V157" s="687" t="s">
        <v>1016</v>
      </c>
      <c r="W157" s="687">
        <v>2237500</v>
      </c>
    </row>
    <row r="158" spans="1:25" x14ac:dyDescent="0.25">
      <c r="B158" s="1187" t="s">
        <v>1017</v>
      </c>
      <c r="C158" s="1187">
        <v>1003</v>
      </c>
      <c r="D158" s="976" t="s">
        <v>785</v>
      </c>
      <c r="E158" s="976"/>
      <c r="F158" s="1108">
        <f>L158</f>
        <v>10000000</v>
      </c>
      <c r="G158" s="974"/>
      <c r="H158" s="974">
        <v>5000000</v>
      </c>
      <c r="I158" s="974">
        <v>5000000</v>
      </c>
      <c r="J158" s="975"/>
      <c r="K158" s="974"/>
      <c r="L158" s="974">
        <f t="shared" si="11"/>
        <v>10000000</v>
      </c>
      <c r="M158" s="991" t="e">
        <f>IF(G158="",F158-L158-#REF!,G158-L158-#REF!)</f>
        <v>#REF!</v>
      </c>
      <c r="N158" s="1013">
        <f t="shared" si="10"/>
        <v>0</v>
      </c>
      <c r="O158" s="976"/>
      <c r="P158" s="977"/>
      <c r="Q158" s="974"/>
      <c r="R158" s="1147"/>
      <c r="S158" s="974"/>
      <c r="T158" s="976"/>
      <c r="U158" s="693"/>
      <c r="V158" s="687" t="s">
        <v>1020</v>
      </c>
      <c r="W158" s="687">
        <v>1036000</v>
      </c>
    </row>
    <row r="159" spans="1:25" x14ac:dyDescent="0.25">
      <c r="B159" s="1187" t="s">
        <v>1017</v>
      </c>
      <c r="C159" s="1187">
        <v>1003</v>
      </c>
      <c r="D159" s="976" t="s">
        <v>34</v>
      </c>
      <c r="E159" s="976" t="s">
        <v>204</v>
      </c>
      <c r="F159" s="973">
        <v>146799840</v>
      </c>
      <c r="G159" s="974">
        <v>150106000</v>
      </c>
      <c r="H159" s="974">
        <v>40036320</v>
      </c>
      <c r="I159" s="974">
        <v>53381760</v>
      </c>
      <c r="J159" s="975">
        <v>56687920</v>
      </c>
      <c r="K159" s="974"/>
      <c r="L159" s="974">
        <f t="shared" si="11"/>
        <v>150106000</v>
      </c>
      <c r="M159" s="991" t="e">
        <f>IF(G159="",F159-L159-#REF!,G159-L159-#REF!)</f>
        <v>#REF!</v>
      </c>
      <c r="N159" s="1013">
        <f t="shared" si="10"/>
        <v>0</v>
      </c>
      <c r="O159" s="976" t="s">
        <v>768</v>
      </c>
      <c r="P159" s="977">
        <v>43913</v>
      </c>
      <c r="Q159" s="974"/>
      <c r="R159" s="1147"/>
      <c r="S159" s="974"/>
      <c r="T159" s="976"/>
      <c r="U159" s="693" t="s">
        <v>943</v>
      </c>
      <c r="V159" s="687" t="s">
        <v>1021</v>
      </c>
      <c r="W159" s="687">
        <v>1826000</v>
      </c>
    </row>
    <row r="160" spans="1:25" x14ac:dyDescent="0.25">
      <c r="B160" s="1187" t="s">
        <v>1017</v>
      </c>
      <c r="C160" s="1187">
        <v>1003</v>
      </c>
      <c r="D160" s="976" t="s">
        <v>723</v>
      </c>
      <c r="E160" s="976" t="s">
        <v>352</v>
      </c>
      <c r="F160" s="973">
        <v>29119200</v>
      </c>
      <c r="G160" s="974">
        <v>29442523</v>
      </c>
      <c r="H160" s="974">
        <v>13236000</v>
      </c>
      <c r="I160" s="974">
        <v>16206523</v>
      </c>
      <c r="J160" s="975"/>
      <c r="K160" s="974"/>
      <c r="L160" s="974">
        <f t="shared" si="11"/>
        <v>29442523</v>
      </c>
      <c r="M160" s="991" t="e">
        <f>IF(G160="",F160-L160-#REF!,G160-L160-#REF!)</f>
        <v>#REF!</v>
      </c>
      <c r="N160" s="1013">
        <f t="shared" si="10"/>
        <v>0</v>
      </c>
      <c r="O160" s="976" t="s">
        <v>788</v>
      </c>
      <c r="P160" s="977">
        <v>43915</v>
      </c>
      <c r="Q160" s="974"/>
      <c r="R160" s="1147"/>
      <c r="S160" s="974"/>
      <c r="T160" s="976"/>
      <c r="U160" s="693" t="s">
        <v>943</v>
      </c>
      <c r="V160" s="687" t="s">
        <v>1005</v>
      </c>
      <c r="W160" s="687">
        <v>1630000</v>
      </c>
    </row>
    <row r="161" spans="2:21" x14ac:dyDescent="0.25">
      <c r="B161" s="1187" t="s">
        <v>1017</v>
      </c>
      <c r="C161" s="1187">
        <v>1003</v>
      </c>
      <c r="D161" s="976" t="s">
        <v>769</v>
      </c>
      <c r="E161" s="976" t="s">
        <v>229</v>
      </c>
      <c r="F161" s="973"/>
      <c r="G161" s="974">
        <v>39602750</v>
      </c>
      <c r="H161" s="974">
        <v>35553650</v>
      </c>
      <c r="I161" s="974">
        <v>4049100</v>
      </c>
      <c r="J161" s="975"/>
      <c r="K161" s="974"/>
      <c r="L161" s="974">
        <f t="shared" si="11"/>
        <v>39602750</v>
      </c>
      <c r="M161" s="991" t="e">
        <f>IF(G161="",F161-L161-#REF!,G161-L161-#REF!)</f>
        <v>#REF!</v>
      </c>
      <c r="N161" s="1013">
        <f t="shared" si="10"/>
        <v>0</v>
      </c>
      <c r="O161" s="976"/>
      <c r="P161" s="977"/>
      <c r="Q161" s="974"/>
      <c r="R161" s="1147"/>
      <c r="S161" s="974"/>
      <c r="T161" s="976"/>
      <c r="U161" s="693" t="s">
        <v>943</v>
      </c>
    </row>
    <row r="162" spans="2:21" x14ac:dyDescent="0.25">
      <c r="B162" s="1187" t="s">
        <v>1017</v>
      </c>
      <c r="C162" s="1187">
        <v>1003</v>
      </c>
      <c r="D162" s="976" t="s">
        <v>791</v>
      </c>
      <c r="E162" s="976" t="s">
        <v>104</v>
      </c>
      <c r="F162" s="973">
        <v>8000000</v>
      </c>
      <c r="G162" s="974"/>
      <c r="H162" s="974">
        <v>8000000</v>
      </c>
      <c r="I162" s="974"/>
      <c r="J162" s="975"/>
      <c r="K162" s="974"/>
      <c r="L162" s="974">
        <f t="shared" si="11"/>
        <v>8000000</v>
      </c>
      <c r="M162" s="991" t="e">
        <f>IF(G162="",F162-L162-#REF!,G162-L162-#REF!)</f>
        <v>#REF!</v>
      </c>
      <c r="N162" s="1013">
        <f t="shared" si="10"/>
        <v>0</v>
      </c>
      <c r="O162" s="976"/>
      <c r="P162" s="977"/>
      <c r="Q162" s="974"/>
      <c r="R162" s="1147"/>
      <c r="S162" s="974"/>
      <c r="T162" s="976"/>
      <c r="U162" s="693"/>
    </row>
    <row r="163" spans="2:21" x14ac:dyDescent="0.25">
      <c r="B163" s="1187" t="s">
        <v>1017</v>
      </c>
      <c r="C163" s="1187">
        <v>1003</v>
      </c>
      <c r="D163" s="976" t="s">
        <v>239</v>
      </c>
      <c r="E163" s="976" t="s">
        <v>792</v>
      </c>
      <c r="F163" s="973">
        <v>2860000</v>
      </c>
      <c r="G163" s="974"/>
      <c r="H163" s="974">
        <v>1100000</v>
      </c>
      <c r="I163" s="974">
        <v>1760000</v>
      </c>
      <c r="J163" s="975"/>
      <c r="K163" s="974"/>
      <c r="L163" s="974">
        <f t="shared" si="11"/>
        <v>2860000</v>
      </c>
      <c r="M163" s="991" t="e">
        <f>IF(G163="",F163-L163-#REF!,G163-L163-#REF!)</f>
        <v>#REF!</v>
      </c>
      <c r="N163" s="1013">
        <f t="shared" si="10"/>
        <v>0</v>
      </c>
      <c r="O163" s="976"/>
      <c r="P163" s="977"/>
      <c r="Q163" s="974"/>
      <c r="R163" s="1147"/>
      <c r="S163" s="974"/>
      <c r="T163" s="976"/>
      <c r="U163" s="693" t="s">
        <v>943</v>
      </c>
    </row>
    <row r="164" spans="2:21" x14ac:dyDescent="0.25">
      <c r="B164" s="1187" t="s">
        <v>1017</v>
      </c>
      <c r="C164" s="1187">
        <v>1003</v>
      </c>
      <c r="D164" s="976" t="s">
        <v>99</v>
      </c>
      <c r="E164" s="976" t="s">
        <v>100</v>
      </c>
      <c r="F164" s="973"/>
      <c r="G164" s="974">
        <v>299315000</v>
      </c>
      <c r="H164" s="974">
        <v>86594970</v>
      </c>
      <c r="I164" s="974">
        <v>115459960</v>
      </c>
      <c r="J164" s="975">
        <v>82295570</v>
      </c>
      <c r="K164" s="974"/>
      <c r="L164" s="974">
        <f t="shared" si="11"/>
        <v>284350500</v>
      </c>
      <c r="M164" s="991" t="e">
        <f>IF(G164="",F164-L164-#REF!,G164-L164-#REF!)</f>
        <v>#REF!</v>
      </c>
      <c r="N164" s="1013">
        <f t="shared" si="10"/>
        <v>14964500</v>
      </c>
      <c r="O164" s="976"/>
      <c r="P164" s="977"/>
      <c r="Q164" s="974"/>
      <c r="R164" s="1147"/>
      <c r="S164" s="974"/>
      <c r="T164" s="976"/>
      <c r="U164" s="693" t="s">
        <v>943</v>
      </c>
    </row>
    <row r="165" spans="2:21" x14ac:dyDescent="0.25">
      <c r="B165" s="1187" t="s">
        <v>1017</v>
      </c>
      <c r="C165" s="1187">
        <v>1003</v>
      </c>
      <c r="D165" s="976" t="s">
        <v>514</v>
      </c>
      <c r="E165" s="976" t="s">
        <v>114</v>
      </c>
      <c r="F165" s="973">
        <v>20082000</v>
      </c>
      <c r="G165" s="974"/>
      <c r="H165" s="974">
        <v>20082000</v>
      </c>
      <c r="I165" s="974"/>
      <c r="J165" s="975"/>
      <c r="K165" s="974"/>
      <c r="L165" s="974">
        <f t="shared" si="11"/>
        <v>20082000</v>
      </c>
      <c r="M165" s="991" t="e">
        <f>IF(G165="",F165-L165-#REF!,G165-L165-#REF!)</f>
        <v>#REF!</v>
      </c>
      <c r="N165" s="1013">
        <f t="shared" si="10"/>
        <v>0</v>
      </c>
      <c r="O165" s="976"/>
      <c r="P165" s="977"/>
      <c r="Q165" s="974"/>
      <c r="R165" s="1147"/>
      <c r="S165" s="974"/>
      <c r="T165" s="976"/>
      <c r="U165" s="693" t="s">
        <v>114</v>
      </c>
    </row>
    <row r="166" spans="2:21" x14ac:dyDescent="0.25">
      <c r="B166" s="1187" t="s">
        <v>1017</v>
      </c>
      <c r="C166" s="1187">
        <v>1003</v>
      </c>
      <c r="D166" s="976" t="s">
        <v>795</v>
      </c>
      <c r="E166" s="976"/>
      <c r="F166" s="973">
        <v>600000</v>
      </c>
      <c r="G166" s="974"/>
      <c r="H166" s="974">
        <v>600000</v>
      </c>
      <c r="I166" s="974"/>
      <c r="J166" s="975"/>
      <c r="K166" s="974"/>
      <c r="L166" s="974">
        <f t="shared" si="11"/>
        <v>600000</v>
      </c>
      <c r="M166" s="991" t="e">
        <f>IF(G166="",F166-L166-#REF!,G166-L166-#REF!)</f>
        <v>#REF!</v>
      </c>
      <c r="N166" s="1013">
        <f t="shared" si="10"/>
        <v>0</v>
      </c>
      <c r="O166" s="976"/>
      <c r="P166" s="977"/>
      <c r="Q166" s="974"/>
      <c r="R166" s="1147"/>
      <c r="S166" s="974"/>
      <c r="T166" s="976"/>
      <c r="U166" s="693"/>
    </row>
    <row r="167" spans="2:21" x14ac:dyDescent="0.25">
      <c r="B167" s="1187" t="s">
        <v>1017</v>
      </c>
      <c r="C167" s="1187">
        <v>1003</v>
      </c>
      <c r="D167" s="976" t="s">
        <v>515</v>
      </c>
      <c r="E167" s="976" t="s">
        <v>229</v>
      </c>
      <c r="F167" s="973">
        <v>35160000</v>
      </c>
      <c r="G167" s="974">
        <v>38936700</v>
      </c>
      <c r="H167" s="974">
        <v>19338000</v>
      </c>
      <c r="I167" s="974">
        <v>19598700</v>
      </c>
      <c r="J167" s="975"/>
      <c r="K167" s="974"/>
      <c r="L167" s="974">
        <f t="shared" si="11"/>
        <v>38936700</v>
      </c>
      <c r="M167" s="991" t="e">
        <f>IF(G167="",F167-L167-#REF!,G167-L167-#REF!)</f>
        <v>#REF!</v>
      </c>
      <c r="N167" s="1013">
        <f t="shared" si="10"/>
        <v>0</v>
      </c>
      <c r="O167" s="976" t="s">
        <v>797</v>
      </c>
      <c r="P167" s="977"/>
      <c r="Q167" s="974"/>
      <c r="R167" s="1147"/>
      <c r="S167" s="974"/>
      <c r="T167" s="976"/>
      <c r="U167" s="693" t="s">
        <v>943</v>
      </c>
    </row>
    <row r="168" spans="2:21" x14ac:dyDescent="0.25">
      <c r="B168" s="1187" t="s">
        <v>1017</v>
      </c>
      <c r="C168" s="1187">
        <v>1003</v>
      </c>
      <c r="D168" s="976" t="s">
        <v>798</v>
      </c>
      <c r="E168" s="976" t="s">
        <v>225</v>
      </c>
      <c r="F168" s="973">
        <v>1980000</v>
      </c>
      <c r="G168" s="974"/>
      <c r="H168" s="974">
        <v>980000</v>
      </c>
      <c r="I168" s="974">
        <v>1000000</v>
      </c>
      <c r="J168" s="975"/>
      <c r="K168" s="974"/>
      <c r="L168" s="974">
        <f t="shared" si="11"/>
        <v>1980000</v>
      </c>
      <c r="M168" s="991" t="e">
        <f>IF(G168="",F168-L168-#REF!,G168-L168-#REF!)</f>
        <v>#REF!</v>
      </c>
      <c r="N168" s="1013">
        <f t="shared" si="10"/>
        <v>0</v>
      </c>
      <c r="O168" s="976"/>
      <c r="P168" s="977"/>
      <c r="Q168" s="974"/>
      <c r="R168" s="1147"/>
      <c r="S168" s="974"/>
      <c r="T168" s="976"/>
      <c r="U168" s="693" t="s">
        <v>943</v>
      </c>
    </row>
    <row r="169" spans="2:21" x14ac:dyDescent="0.25">
      <c r="B169" s="1187" t="s">
        <v>1017</v>
      </c>
      <c r="C169" s="1187">
        <v>1003</v>
      </c>
      <c r="D169" s="976" t="s">
        <v>132</v>
      </c>
      <c r="E169" s="976" t="s">
        <v>799</v>
      </c>
      <c r="F169" s="973">
        <v>6770000</v>
      </c>
      <c r="G169" s="974"/>
      <c r="H169" s="974">
        <v>2031000</v>
      </c>
      <c r="I169" s="974"/>
      <c r="J169" s="975"/>
      <c r="K169" s="974"/>
      <c r="L169" s="974">
        <f t="shared" si="11"/>
        <v>2031000</v>
      </c>
      <c r="M169" s="991" t="e">
        <f>IF(G169="",F169-L169-#REF!,G169-L169-#REF!)</f>
        <v>#REF!</v>
      </c>
      <c r="N169" s="1013">
        <f t="shared" si="10"/>
        <v>4739000</v>
      </c>
      <c r="O169" s="976"/>
      <c r="P169" s="977"/>
      <c r="Q169" s="974"/>
      <c r="R169" s="1147"/>
      <c r="S169" s="974"/>
      <c r="T169" s="976"/>
      <c r="U169" s="693" t="s">
        <v>943</v>
      </c>
    </row>
    <row r="170" spans="2:21" x14ac:dyDescent="0.25">
      <c r="B170" s="1187" t="s">
        <v>1017</v>
      </c>
      <c r="C170" s="1187">
        <v>1003</v>
      </c>
      <c r="D170" s="976" t="s">
        <v>394</v>
      </c>
      <c r="E170" s="976" t="s">
        <v>162</v>
      </c>
      <c r="F170" s="973">
        <v>72800000</v>
      </c>
      <c r="G170" s="974">
        <v>76000000</v>
      </c>
      <c r="H170" s="974">
        <v>36400000</v>
      </c>
      <c r="I170" s="974">
        <v>39600000</v>
      </c>
      <c r="J170" s="975"/>
      <c r="K170" s="974"/>
      <c r="L170" s="974">
        <f t="shared" si="11"/>
        <v>76000000</v>
      </c>
      <c r="M170" s="991" t="e">
        <f>IF(G170="",F170-L170-#REF!,G170-L170-#REF!)</f>
        <v>#REF!</v>
      </c>
      <c r="N170" s="1013">
        <f t="shared" si="10"/>
        <v>0</v>
      </c>
      <c r="O170" s="976" t="s">
        <v>801</v>
      </c>
      <c r="P170" s="977">
        <v>43876</v>
      </c>
      <c r="Q170" s="974"/>
      <c r="R170" s="1147"/>
      <c r="S170" s="974"/>
      <c r="T170" s="976"/>
      <c r="U170" s="693"/>
    </row>
    <row r="171" spans="2:21" x14ac:dyDescent="0.25">
      <c r="B171" s="1187" t="s">
        <v>1017</v>
      </c>
      <c r="C171" s="1187">
        <v>1003</v>
      </c>
      <c r="D171" s="976" t="s">
        <v>692</v>
      </c>
      <c r="E171" s="976" t="s">
        <v>416</v>
      </c>
      <c r="F171" s="973">
        <v>1367329</v>
      </c>
      <c r="G171" s="974"/>
      <c r="H171" s="974">
        <v>1367329</v>
      </c>
      <c r="I171" s="974"/>
      <c r="J171" s="975"/>
      <c r="K171" s="974"/>
      <c r="L171" s="974">
        <f t="shared" si="11"/>
        <v>1367329</v>
      </c>
      <c r="M171" s="991" t="e">
        <f>IF(G171="",F171-L171-#REF!,G171-L171-#REF!)</f>
        <v>#REF!</v>
      </c>
      <c r="N171" s="1013">
        <f t="shared" si="10"/>
        <v>0</v>
      </c>
      <c r="O171" s="976"/>
      <c r="P171" s="977"/>
      <c r="Q171" s="974"/>
      <c r="R171" s="1147"/>
      <c r="S171" s="974"/>
      <c r="T171" s="976"/>
      <c r="U171" s="693" t="s">
        <v>943</v>
      </c>
    </row>
    <row r="172" spans="2:21" x14ac:dyDescent="0.25">
      <c r="B172" s="1187" t="s">
        <v>1017</v>
      </c>
      <c r="C172" s="1187">
        <v>1003</v>
      </c>
      <c r="D172" s="976" t="s">
        <v>172</v>
      </c>
      <c r="E172" s="976" t="s">
        <v>173</v>
      </c>
      <c r="F172" s="973">
        <v>18080000</v>
      </c>
      <c r="G172" s="974">
        <v>31760000</v>
      </c>
      <c r="H172" s="974">
        <v>5424000</v>
      </c>
      <c r="I172" s="974">
        <v>26336000</v>
      </c>
      <c r="J172" s="975"/>
      <c r="K172" s="974"/>
      <c r="L172" s="974">
        <f t="shared" si="11"/>
        <v>31760000</v>
      </c>
      <c r="M172" s="991" t="e">
        <f>IF(G172="",F172-L172-#REF!,G172-L172-#REF!)</f>
        <v>#REF!</v>
      </c>
      <c r="N172" s="1013">
        <f t="shared" si="10"/>
        <v>0</v>
      </c>
      <c r="O172" s="976"/>
      <c r="P172" s="977"/>
      <c r="Q172" s="974"/>
      <c r="R172" s="1147"/>
      <c r="S172" s="974"/>
      <c r="T172" s="976"/>
      <c r="U172" s="693"/>
    </row>
    <row r="173" spans="2:21" x14ac:dyDescent="0.25">
      <c r="B173" s="1187" t="s">
        <v>1017</v>
      </c>
      <c r="C173" s="1187">
        <v>1003</v>
      </c>
      <c r="D173" s="976" t="s">
        <v>107</v>
      </c>
      <c r="E173" s="976" t="s">
        <v>341</v>
      </c>
      <c r="F173" s="973">
        <v>34805000</v>
      </c>
      <c r="G173" s="974">
        <v>34450000</v>
      </c>
      <c r="H173" s="974">
        <v>10000000</v>
      </c>
      <c r="I173" s="974">
        <v>15000000</v>
      </c>
      <c r="J173" s="975">
        <v>9450000</v>
      </c>
      <c r="K173" s="974"/>
      <c r="L173" s="974">
        <f t="shared" si="11"/>
        <v>34450000</v>
      </c>
      <c r="M173" s="991" t="e">
        <f>IF(G173="",F173-L173-#REF!,G173-L173-#REF!)</f>
        <v>#REF!</v>
      </c>
      <c r="N173" s="1013">
        <f t="shared" si="10"/>
        <v>0</v>
      </c>
      <c r="O173" s="976"/>
      <c r="P173" s="977"/>
      <c r="Q173" s="974"/>
      <c r="R173" s="1147"/>
      <c r="S173" s="974"/>
      <c r="T173" s="976"/>
      <c r="U173" s="693"/>
    </row>
    <row r="174" spans="2:21" x14ac:dyDescent="0.25">
      <c r="B174" s="1187" t="s">
        <v>1017</v>
      </c>
      <c r="C174" s="1187">
        <v>1003</v>
      </c>
      <c r="D174" s="976" t="s">
        <v>79</v>
      </c>
      <c r="E174" s="976" t="s">
        <v>804</v>
      </c>
      <c r="F174" s="973">
        <v>9300000</v>
      </c>
      <c r="G174" s="974"/>
      <c r="H174" s="974">
        <v>4650000</v>
      </c>
      <c r="I174" s="974">
        <v>4650000</v>
      </c>
      <c r="J174" s="975"/>
      <c r="K174" s="974"/>
      <c r="L174" s="974">
        <f t="shared" si="11"/>
        <v>9300000</v>
      </c>
      <c r="M174" s="991" t="e">
        <f>IF(G174="",F174-L174-#REF!,G174-L174-#REF!)</f>
        <v>#REF!</v>
      </c>
      <c r="N174" s="1013">
        <f t="shared" si="10"/>
        <v>0</v>
      </c>
      <c r="O174" s="976"/>
      <c r="P174" s="977"/>
      <c r="Q174" s="974"/>
      <c r="R174" s="1147"/>
      <c r="S174" s="974"/>
      <c r="T174" s="976"/>
      <c r="U174" s="693"/>
    </row>
    <row r="175" spans="2:21" x14ac:dyDescent="0.25">
      <c r="B175" s="1187" t="s">
        <v>1017</v>
      </c>
      <c r="C175" s="1187">
        <v>1003</v>
      </c>
      <c r="D175" s="976" t="s">
        <v>84</v>
      </c>
      <c r="E175" s="976" t="s">
        <v>799</v>
      </c>
      <c r="F175" s="973">
        <v>12658000</v>
      </c>
      <c r="G175" s="974"/>
      <c r="H175" s="974">
        <v>12658000</v>
      </c>
      <c r="I175" s="974"/>
      <c r="J175" s="975"/>
      <c r="K175" s="974"/>
      <c r="L175" s="974">
        <f t="shared" si="11"/>
        <v>12658000</v>
      </c>
      <c r="M175" s="991" t="e">
        <f>IF(G175="",F175-L175-#REF!,G175-L175-#REF!)</f>
        <v>#REF!</v>
      </c>
      <c r="N175" s="1013">
        <f t="shared" si="10"/>
        <v>0</v>
      </c>
      <c r="O175" s="976"/>
      <c r="P175" s="977"/>
      <c r="Q175" s="974"/>
      <c r="R175" s="1147"/>
      <c r="S175" s="974"/>
      <c r="T175" s="976"/>
      <c r="U175" s="693" t="s">
        <v>943</v>
      </c>
    </row>
    <row r="176" spans="2:21" x14ac:dyDescent="0.25">
      <c r="B176" s="1187" t="s">
        <v>1017</v>
      </c>
      <c r="C176" s="1187">
        <v>1003</v>
      </c>
      <c r="D176" s="976" t="s">
        <v>175</v>
      </c>
      <c r="E176" s="976" t="s">
        <v>416</v>
      </c>
      <c r="F176" s="973">
        <v>1367329</v>
      </c>
      <c r="G176" s="974"/>
      <c r="H176" s="974">
        <v>1367329</v>
      </c>
      <c r="I176" s="974"/>
      <c r="J176" s="975"/>
      <c r="K176" s="974"/>
      <c r="L176" s="974">
        <f t="shared" si="11"/>
        <v>1367329</v>
      </c>
      <c r="M176" s="991" t="e">
        <f>IF(G176="",F176-L176-#REF!,G176-L176-#REF!)</f>
        <v>#REF!</v>
      </c>
      <c r="N176" s="1013">
        <f t="shared" si="10"/>
        <v>0</v>
      </c>
      <c r="O176" s="976"/>
      <c r="P176" s="977"/>
      <c r="Q176" s="974"/>
      <c r="R176" s="1147"/>
      <c r="S176" s="974"/>
      <c r="T176" s="976"/>
      <c r="U176" s="693" t="s">
        <v>943</v>
      </c>
    </row>
    <row r="177" spans="1:25" x14ac:dyDescent="0.25">
      <c r="B177" s="1187" t="s">
        <v>1017</v>
      </c>
      <c r="C177" s="1187">
        <v>1003</v>
      </c>
      <c r="D177" s="976" t="s">
        <v>167</v>
      </c>
      <c r="E177" s="976" t="s">
        <v>708</v>
      </c>
      <c r="F177" s="973">
        <v>2050000</v>
      </c>
      <c r="G177" s="974"/>
      <c r="H177" s="974">
        <v>2050000</v>
      </c>
      <c r="I177" s="974"/>
      <c r="J177" s="975"/>
      <c r="K177" s="974"/>
      <c r="L177" s="974">
        <f t="shared" si="11"/>
        <v>2050000</v>
      </c>
      <c r="M177" s="991" t="e">
        <f>IF(G177="",F177-L177-#REF!,G177-L177-#REF!)</f>
        <v>#REF!</v>
      </c>
      <c r="N177" s="1013">
        <f t="shared" si="10"/>
        <v>0</v>
      </c>
      <c r="O177" s="976"/>
      <c r="P177" s="977"/>
      <c r="Q177" s="974"/>
      <c r="R177" s="1147"/>
      <c r="S177" s="974"/>
      <c r="T177" s="976"/>
      <c r="U177" s="693"/>
    </row>
    <row r="178" spans="1:25" x14ac:dyDescent="0.25">
      <c r="B178" s="1187" t="s">
        <v>1017</v>
      </c>
      <c r="C178" s="1187">
        <v>1003</v>
      </c>
      <c r="D178" s="976" t="s">
        <v>806</v>
      </c>
      <c r="E178" s="976" t="s">
        <v>807</v>
      </c>
      <c r="F178" s="973">
        <v>22076000</v>
      </c>
      <c r="G178" s="974"/>
      <c r="H178" s="974">
        <v>6622800</v>
      </c>
      <c r="I178" s="974">
        <v>15453200</v>
      </c>
      <c r="J178" s="975"/>
      <c r="K178" s="974"/>
      <c r="L178" s="974">
        <f t="shared" si="11"/>
        <v>22076000</v>
      </c>
      <c r="M178" s="991" t="e">
        <f>IF(G178="",F178-L178-#REF!,G178-L178-#REF!)</f>
        <v>#REF!</v>
      </c>
      <c r="N178" s="1013">
        <f t="shared" si="10"/>
        <v>0</v>
      </c>
      <c r="O178" s="976"/>
      <c r="P178" s="977"/>
      <c r="Q178" s="974"/>
      <c r="R178" s="1147"/>
      <c r="S178" s="974"/>
      <c r="T178" s="976"/>
      <c r="U178" s="693"/>
    </row>
    <row r="179" spans="1:25" x14ac:dyDescent="0.25">
      <c r="B179" s="1187" t="s">
        <v>1017</v>
      </c>
      <c r="C179" s="1187">
        <v>1003</v>
      </c>
      <c r="D179" s="976" t="s">
        <v>170</v>
      </c>
      <c r="E179" s="976" t="s">
        <v>171</v>
      </c>
      <c r="F179" s="973">
        <v>2820000</v>
      </c>
      <c r="G179" s="974"/>
      <c r="H179" s="974">
        <v>2820000</v>
      </c>
      <c r="I179" s="974"/>
      <c r="J179" s="975"/>
      <c r="K179" s="974"/>
      <c r="L179" s="974">
        <f t="shared" si="11"/>
        <v>2820000</v>
      </c>
      <c r="M179" s="991" t="e">
        <f>IF(G179="",F179-L179-#REF!,G179-L179-#REF!)</f>
        <v>#REF!</v>
      </c>
      <c r="N179" s="1013">
        <f t="shared" si="10"/>
        <v>0</v>
      </c>
      <c r="O179" s="976"/>
      <c r="P179" s="977"/>
      <c r="Q179" s="974"/>
      <c r="R179" s="1147"/>
      <c r="S179" s="974"/>
      <c r="T179" s="976"/>
      <c r="U179" s="693" t="s">
        <v>171</v>
      </c>
    </row>
    <row r="180" spans="1:25" x14ac:dyDescent="0.25">
      <c r="B180" s="1187" t="s">
        <v>1017</v>
      </c>
      <c r="C180" s="1187">
        <v>1003</v>
      </c>
      <c r="D180" s="976" t="s">
        <v>170</v>
      </c>
      <c r="E180" s="976" t="s">
        <v>171</v>
      </c>
      <c r="F180" s="973"/>
      <c r="G180" s="974">
        <v>128392000</v>
      </c>
      <c r="H180" s="974">
        <v>128392000</v>
      </c>
      <c r="I180" s="974"/>
      <c r="J180" s="975"/>
      <c r="K180" s="974"/>
      <c r="L180" s="974">
        <f t="shared" si="11"/>
        <v>128392000</v>
      </c>
      <c r="M180" s="991" t="e">
        <f>IF(G180="",F180-L180-#REF!,G180-L180-#REF!)</f>
        <v>#REF!</v>
      </c>
      <c r="N180" s="1013">
        <f t="shared" si="10"/>
        <v>0</v>
      </c>
      <c r="O180" s="976"/>
      <c r="P180" s="977"/>
      <c r="Q180" s="974"/>
      <c r="R180" s="1147"/>
      <c r="S180" s="974"/>
      <c r="T180" s="976"/>
      <c r="U180" s="693" t="s">
        <v>171</v>
      </c>
    </row>
    <row r="181" spans="1:25" x14ac:dyDescent="0.25">
      <c r="B181" s="1187" t="s">
        <v>1017</v>
      </c>
      <c r="C181" s="1187">
        <v>1003</v>
      </c>
      <c r="D181" s="976" t="s">
        <v>118</v>
      </c>
      <c r="E181" s="976" t="s">
        <v>301</v>
      </c>
      <c r="F181" s="973">
        <v>77970000</v>
      </c>
      <c r="G181" s="974">
        <v>75707000</v>
      </c>
      <c r="H181" s="974">
        <v>54579000</v>
      </c>
      <c r="I181" s="974">
        <v>21128000</v>
      </c>
      <c r="J181" s="975"/>
      <c r="K181" s="974"/>
      <c r="L181" s="974">
        <f t="shared" si="11"/>
        <v>75707000</v>
      </c>
      <c r="M181" s="991" t="e">
        <f>IF(G181="",F181-L181-#REF!,G181-L181-#REF!)</f>
        <v>#REF!</v>
      </c>
      <c r="N181" s="1013">
        <f t="shared" si="10"/>
        <v>0</v>
      </c>
      <c r="O181" s="976"/>
      <c r="P181" s="977"/>
      <c r="Q181" s="974"/>
      <c r="R181" s="1147"/>
      <c r="S181" s="974"/>
      <c r="T181" s="976"/>
      <c r="U181" s="693"/>
    </row>
    <row r="182" spans="1:25" x14ac:dyDescent="0.25">
      <c r="B182" s="1187" t="s">
        <v>1017</v>
      </c>
      <c r="C182" s="1187">
        <v>1003</v>
      </c>
      <c r="D182" s="976" t="s">
        <v>247</v>
      </c>
      <c r="E182" s="976" t="s">
        <v>808</v>
      </c>
      <c r="F182" s="973">
        <v>5830000</v>
      </c>
      <c r="G182" s="974"/>
      <c r="H182" s="974">
        <v>5830000</v>
      </c>
      <c r="I182" s="974"/>
      <c r="J182" s="975"/>
      <c r="K182" s="974"/>
      <c r="L182" s="974">
        <f t="shared" si="11"/>
        <v>5830000</v>
      </c>
      <c r="M182" s="991" t="e">
        <f>IF(G182="",F182-L182-#REF!,G182-L182-#REF!)</f>
        <v>#REF!</v>
      </c>
      <c r="N182" s="1013">
        <f t="shared" si="10"/>
        <v>0</v>
      </c>
      <c r="O182" s="976"/>
      <c r="P182" s="977"/>
      <c r="Q182" s="974"/>
      <c r="R182" s="1147"/>
      <c r="S182" s="974"/>
      <c r="T182" s="976"/>
      <c r="U182" s="693" t="s">
        <v>943</v>
      </c>
    </row>
    <row r="183" spans="1:25" x14ac:dyDescent="0.25">
      <c r="B183" s="1187" t="s">
        <v>1017</v>
      </c>
      <c r="C183" s="1187">
        <v>1003</v>
      </c>
      <c r="D183" s="976" t="s">
        <v>809</v>
      </c>
      <c r="E183" s="976" t="s">
        <v>65</v>
      </c>
      <c r="F183" s="973">
        <v>880000</v>
      </c>
      <c r="G183" s="974"/>
      <c r="H183" s="974">
        <v>880000</v>
      </c>
      <c r="I183" s="974"/>
      <c r="J183" s="975"/>
      <c r="K183" s="974"/>
      <c r="L183" s="974">
        <f t="shared" si="11"/>
        <v>880000</v>
      </c>
      <c r="M183" s="991" t="e">
        <f>IF(G183="",F183-L183-#REF!,G183-L183-#REF!)</f>
        <v>#REF!</v>
      </c>
      <c r="N183" s="1013">
        <f t="shared" si="10"/>
        <v>0</v>
      </c>
      <c r="O183" s="976"/>
      <c r="P183" s="977"/>
      <c r="Q183" s="974"/>
      <c r="R183" s="1147"/>
      <c r="S183" s="974"/>
      <c r="T183" s="976"/>
      <c r="U183" s="693" t="s">
        <v>957</v>
      </c>
    </row>
    <row r="184" spans="1:25" x14ac:dyDescent="0.25">
      <c r="B184" s="1187" t="s">
        <v>1017</v>
      </c>
      <c r="C184" s="1187">
        <v>1003</v>
      </c>
      <c r="D184" s="976" t="s">
        <v>715</v>
      </c>
      <c r="E184" s="976" t="s">
        <v>810</v>
      </c>
      <c r="F184" s="973">
        <v>5313000</v>
      </c>
      <c r="G184" s="974"/>
      <c r="H184" s="974">
        <v>5313000</v>
      </c>
      <c r="I184" s="974"/>
      <c r="J184" s="975"/>
      <c r="K184" s="974"/>
      <c r="L184" s="974">
        <f t="shared" si="11"/>
        <v>5313000</v>
      </c>
      <c r="M184" s="991" t="e">
        <f>IF(G184="",F184-L184-#REF!,G184-L184-#REF!)</f>
        <v>#REF!</v>
      </c>
      <c r="N184" s="1013">
        <f t="shared" si="10"/>
        <v>0</v>
      </c>
      <c r="O184" s="976"/>
      <c r="P184" s="977"/>
      <c r="Q184" s="974"/>
      <c r="R184" s="1147"/>
      <c r="S184" s="974"/>
      <c r="T184" s="976"/>
      <c r="U184" s="693" t="s">
        <v>810</v>
      </c>
    </row>
    <row r="185" spans="1:25" x14ac:dyDescent="0.25">
      <c r="B185" s="1187" t="s">
        <v>1017</v>
      </c>
      <c r="C185" s="1187">
        <v>1003</v>
      </c>
      <c r="D185" s="976" t="s">
        <v>257</v>
      </c>
      <c r="E185" s="976" t="s">
        <v>693</v>
      </c>
      <c r="F185" s="1108">
        <v>5000000</v>
      </c>
      <c r="G185" s="974">
        <v>8116000</v>
      </c>
      <c r="H185" s="974">
        <v>5000000</v>
      </c>
      <c r="I185" s="974">
        <v>3116000</v>
      </c>
      <c r="J185" s="975"/>
      <c r="K185" s="974"/>
      <c r="L185" s="974">
        <f t="shared" si="11"/>
        <v>8116000</v>
      </c>
      <c r="M185" s="991" t="e">
        <f>IF(G185="",F185-L185-#REF!,G185-L185-#REF!)</f>
        <v>#REF!</v>
      </c>
      <c r="N185" s="1013">
        <f t="shared" si="10"/>
        <v>0</v>
      </c>
      <c r="O185" s="976"/>
      <c r="P185" s="977"/>
      <c r="Q185" s="974"/>
      <c r="R185" s="1147"/>
      <c r="S185" s="974"/>
      <c r="T185" s="976"/>
      <c r="U185" s="693"/>
    </row>
    <row r="186" spans="1:25" x14ac:dyDescent="0.25">
      <c r="B186" s="1187" t="s">
        <v>1017</v>
      </c>
      <c r="C186" s="1187">
        <v>1003</v>
      </c>
      <c r="D186" s="976" t="s">
        <v>811</v>
      </c>
      <c r="E186" s="976" t="s">
        <v>142</v>
      </c>
      <c r="F186" s="973">
        <v>374000</v>
      </c>
      <c r="G186" s="974"/>
      <c r="H186" s="974">
        <v>374000</v>
      </c>
      <c r="I186" s="974"/>
      <c r="J186" s="975"/>
      <c r="K186" s="974"/>
      <c r="L186" s="974">
        <f t="shared" si="11"/>
        <v>374000</v>
      </c>
      <c r="M186" s="991" t="e">
        <f>IF(G186="",F186-L186-#REF!,G186-L186-#REF!)</f>
        <v>#REF!</v>
      </c>
      <c r="N186" s="1013">
        <f t="shared" si="10"/>
        <v>0</v>
      </c>
      <c r="O186" s="976"/>
      <c r="P186" s="977"/>
      <c r="Q186" s="974"/>
      <c r="R186" s="1147"/>
      <c r="S186" s="974"/>
      <c r="T186" s="976"/>
      <c r="U186" s="693" t="s">
        <v>957</v>
      </c>
    </row>
    <row r="187" spans="1:25" x14ac:dyDescent="0.25">
      <c r="B187" s="1187" t="s">
        <v>1017</v>
      </c>
      <c r="C187" s="1187">
        <v>1003</v>
      </c>
      <c r="D187" s="976" t="s">
        <v>1022</v>
      </c>
      <c r="E187" s="976" t="s">
        <v>1023</v>
      </c>
      <c r="F187" s="973">
        <v>1650000</v>
      </c>
      <c r="G187" s="974"/>
      <c r="H187" s="974">
        <v>1650000</v>
      </c>
      <c r="I187" s="974"/>
      <c r="J187" s="975"/>
      <c r="K187" s="974"/>
      <c r="L187" s="974">
        <f t="shared" si="11"/>
        <v>1650000</v>
      </c>
      <c r="M187" s="991" t="e">
        <f>IF(G187="",F187-L187-#REF!,G187-L187-#REF!)</f>
        <v>#REF!</v>
      </c>
      <c r="N187" s="1013">
        <f t="shared" si="10"/>
        <v>0</v>
      </c>
      <c r="O187" s="976"/>
      <c r="P187" s="977"/>
      <c r="Q187" s="974"/>
      <c r="R187" s="1147"/>
      <c r="S187" s="974"/>
      <c r="T187" s="976"/>
      <c r="U187" s="693"/>
    </row>
    <row r="188" spans="1:25" x14ac:dyDescent="0.25">
      <c r="B188" s="1187" t="s">
        <v>1017</v>
      </c>
      <c r="C188" s="1187">
        <v>1003</v>
      </c>
      <c r="D188" s="976" t="s">
        <v>691</v>
      </c>
      <c r="E188" s="976" t="s">
        <v>1226</v>
      </c>
      <c r="F188" s="973">
        <v>21288900</v>
      </c>
      <c r="G188" s="974"/>
      <c r="H188" s="1116">
        <v>10358549</v>
      </c>
      <c r="I188" s="974">
        <v>10930351</v>
      </c>
      <c r="J188" s="975"/>
      <c r="K188" s="974"/>
      <c r="L188" s="974">
        <f t="shared" si="11"/>
        <v>21288900</v>
      </c>
      <c r="M188" s="991" t="e">
        <f>IF(G188="",F188-L188-#REF!,G188-L188-#REF!)</f>
        <v>#REF!</v>
      </c>
      <c r="N188" s="1013">
        <f t="shared" si="10"/>
        <v>0</v>
      </c>
      <c r="O188" s="976"/>
      <c r="P188" s="977"/>
      <c r="Q188" s="974"/>
      <c r="R188" s="1147"/>
      <c r="S188" s="974"/>
      <c r="T188" s="976"/>
      <c r="U188" s="693"/>
    </row>
    <row r="189" spans="1:25" x14ac:dyDescent="0.25">
      <c r="B189" s="1187" t="s">
        <v>1017</v>
      </c>
      <c r="C189" s="1187">
        <v>1003</v>
      </c>
      <c r="D189" s="976" t="s">
        <v>947</v>
      </c>
      <c r="E189" s="976"/>
      <c r="F189" s="973">
        <v>9294500</v>
      </c>
      <c r="G189" s="974"/>
      <c r="H189" s="974">
        <f>W189</f>
        <v>9294500</v>
      </c>
      <c r="I189" s="974"/>
      <c r="J189" s="975"/>
      <c r="K189" s="974"/>
      <c r="L189" s="974">
        <f>SUM(H189:K189)</f>
        <v>9294500</v>
      </c>
      <c r="M189" s="991" t="e">
        <f>IF(G189="",F189-L189-#REF!,G189-L189-#REF!)</f>
        <v>#REF!</v>
      </c>
      <c r="N189" s="1013">
        <f t="shared" si="10"/>
        <v>0</v>
      </c>
      <c r="O189" s="976"/>
      <c r="P189" s="977"/>
      <c r="Q189" s="974"/>
      <c r="R189" s="1147"/>
      <c r="S189" s="974"/>
      <c r="T189" s="976"/>
      <c r="U189" s="693"/>
      <c r="V189" s="687" t="s">
        <v>948</v>
      </c>
      <c r="W189" s="687">
        <f>SUM(W154:W186)</f>
        <v>9294500</v>
      </c>
    </row>
    <row r="190" spans="1:25" s="723" customFormat="1" ht="15.75" x14ac:dyDescent="0.25">
      <c r="B190" s="720" t="s">
        <v>949</v>
      </c>
      <c r="C190" s="720"/>
      <c r="D190" s="699" t="s">
        <v>1025</v>
      </c>
      <c r="E190" s="700"/>
      <c r="F190" s="724"/>
      <c r="G190" s="702"/>
      <c r="H190" s="701"/>
      <c r="I190" s="702"/>
      <c r="J190" s="726"/>
      <c r="K190" s="702"/>
      <c r="L190" s="707">
        <f>SUM(L153:L189)</f>
        <v>1341178905.5</v>
      </c>
      <c r="M190" s="707" t="e">
        <f>SUM(M153:M189)</f>
        <v>#REF!</v>
      </c>
      <c r="N190" s="869">
        <f>SUM(N153:N189)</f>
        <v>40055597.5</v>
      </c>
      <c r="O190" s="700"/>
      <c r="P190" s="704"/>
      <c r="Q190" s="742"/>
      <c r="R190" s="1148"/>
      <c r="S190" s="742"/>
      <c r="T190" s="705"/>
      <c r="U190" s="706"/>
      <c r="V190" s="722"/>
      <c r="W190" s="722"/>
      <c r="X190" s="722"/>
      <c r="Y190" s="722"/>
    </row>
    <row r="191" spans="1:25" x14ac:dyDescent="0.25">
      <c r="A191" s="686">
        <v>9</v>
      </c>
      <c r="B191" s="1187" t="s">
        <v>1026</v>
      </c>
      <c r="C191" s="1187" t="s">
        <v>1220</v>
      </c>
      <c r="D191" s="976" t="s">
        <v>31</v>
      </c>
      <c r="E191" s="976" t="s">
        <v>195</v>
      </c>
      <c r="F191" s="973">
        <v>88673800</v>
      </c>
      <c r="G191" s="974">
        <v>76418000</v>
      </c>
      <c r="H191" s="974">
        <v>50000000</v>
      </c>
      <c r="I191" s="974">
        <v>26418000</v>
      </c>
      <c r="J191" s="975"/>
      <c r="K191" s="974"/>
      <c r="L191" s="974">
        <f>SUM(H191:K191)</f>
        <v>76418000</v>
      </c>
      <c r="M191" s="991" t="e">
        <f>IF(G191="",F191-L191-#REF!,G191-L191-#REF!)</f>
        <v>#REF!</v>
      </c>
      <c r="N191" s="1013">
        <f t="shared" si="10"/>
        <v>0</v>
      </c>
      <c r="O191" s="976"/>
      <c r="P191" s="977"/>
      <c r="Q191" s="974"/>
      <c r="R191" s="1147"/>
      <c r="S191" s="974"/>
      <c r="T191" s="976"/>
      <c r="U191" s="690"/>
      <c r="V191" s="687" t="s">
        <v>813</v>
      </c>
    </row>
    <row r="192" spans="1:25" x14ac:dyDescent="0.25">
      <c r="B192" s="1187" t="s">
        <v>1026</v>
      </c>
      <c r="C192" s="1187" t="s">
        <v>1220</v>
      </c>
      <c r="D192" s="976" t="s">
        <v>215</v>
      </c>
      <c r="E192" s="976" t="s">
        <v>216</v>
      </c>
      <c r="F192" s="973">
        <v>48612698</v>
      </c>
      <c r="G192" s="974">
        <v>48612698</v>
      </c>
      <c r="H192" s="974">
        <v>22096681</v>
      </c>
      <c r="I192" s="974">
        <v>26516017</v>
      </c>
      <c r="J192" s="975"/>
      <c r="K192" s="974"/>
      <c r="L192" s="974">
        <f t="shared" ref="L192:L206" si="12">SUM(H192:K192)</f>
        <v>48612698</v>
      </c>
      <c r="M192" s="991" t="e">
        <f>IF(G192="",F192-L192-#REF!,G192-L192-#REF!)</f>
        <v>#REF!</v>
      </c>
      <c r="N192" s="1013">
        <f t="shared" si="10"/>
        <v>0</v>
      </c>
      <c r="O192" s="976" t="s">
        <v>814</v>
      </c>
      <c r="P192" s="977">
        <v>43900</v>
      </c>
      <c r="Q192" s="974"/>
      <c r="R192" s="1147"/>
      <c r="S192" s="974"/>
      <c r="T192" s="976"/>
      <c r="U192" s="693" t="s">
        <v>957</v>
      </c>
      <c r="V192" s="687" t="s">
        <v>1018</v>
      </c>
      <c r="W192" s="687">
        <v>3325000</v>
      </c>
    </row>
    <row r="193" spans="2:25" x14ac:dyDescent="0.25">
      <c r="B193" s="1187" t="s">
        <v>1026</v>
      </c>
      <c r="C193" s="1187" t="s">
        <v>1220</v>
      </c>
      <c r="D193" s="976" t="s">
        <v>175</v>
      </c>
      <c r="E193" s="976" t="s">
        <v>176</v>
      </c>
      <c r="F193" s="973">
        <v>5981800</v>
      </c>
      <c r="G193" s="974">
        <v>5981800</v>
      </c>
      <c r="H193" s="974">
        <v>5981800</v>
      </c>
      <c r="I193" s="974"/>
      <c r="J193" s="975"/>
      <c r="K193" s="974"/>
      <c r="L193" s="974">
        <f t="shared" si="12"/>
        <v>5981800</v>
      </c>
      <c r="M193" s="991" t="e">
        <f>IF(G193="",F193-L193-#REF!,G193-L193-#REF!)</f>
        <v>#REF!</v>
      </c>
      <c r="N193" s="1013">
        <f t="shared" si="10"/>
        <v>0</v>
      </c>
      <c r="O193" s="976"/>
      <c r="P193" s="977"/>
      <c r="Q193" s="974"/>
      <c r="R193" s="1147"/>
      <c r="S193" s="974"/>
      <c r="T193" s="976"/>
      <c r="U193" s="693" t="s">
        <v>943</v>
      </c>
      <c r="V193" s="687" t="s">
        <v>1019</v>
      </c>
      <c r="W193" s="687">
        <v>1373000</v>
      </c>
    </row>
    <row r="194" spans="2:25" x14ac:dyDescent="0.25">
      <c r="B194" s="1187" t="s">
        <v>1026</v>
      </c>
      <c r="C194" s="1187" t="s">
        <v>1220</v>
      </c>
      <c r="D194" s="976" t="s">
        <v>175</v>
      </c>
      <c r="E194" s="976" t="s">
        <v>416</v>
      </c>
      <c r="F194" s="973">
        <v>1100000</v>
      </c>
      <c r="G194" s="974">
        <v>1100000</v>
      </c>
      <c r="H194" s="974">
        <v>1100000</v>
      </c>
      <c r="I194" s="974"/>
      <c r="J194" s="975"/>
      <c r="K194" s="974"/>
      <c r="L194" s="974">
        <f t="shared" si="12"/>
        <v>1100000</v>
      </c>
      <c r="M194" s="991" t="e">
        <f>IF(G194="",F194-L194-#REF!,G194-L194-#REF!)</f>
        <v>#REF!</v>
      </c>
      <c r="N194" s="1013">
        <f t="shared" si="10"/>
        <v>0</v>
      </c>
      <c r="O194" s="976"/>
      <c r="P194" s="977"/>
      <c r="Q194" s="974"/>
      <c r="R194" s="1147"/>
      <c r="S194" s="974"/>
      <c r="T194" s="976"/>
      <c r="U194" s="693" t="s">
        <v>943</v>
      </c>
      <c r="V194" s="687" t="s">
        <v>1016</v>
      </c>
      <c r="W194" s="687">
        <v>2864500</v>
      </c>
    </row>
    <row r="195" spans="2:25" x14ac:dyDescent="0.25">
      <c r="B195" s="1187" t="s">
        <v>1026</v>
      </c>
      <c r="C195" s="1187" t="s">
        <v>1220</v>
      </c>
      <c r="D195" s="976" t="s">
        <v>769</v>
      </c>
      <c r="E195" s="976" t="s">
        <v>301</v>
      </c>
      <c r="F195" s="973">
        <v>27588000</v>
      </c>
      <c r="G195" s="974">
        <v>27588000</v>
      </c>
      <c r="H195" s="974">
        <v>11275000</v>
      </c>
      <c r="I195" s="974">
        <v>16313000</v>
      </c>
      <c r="J195" s="975"/>
      <c r="K195" s="974"/>
      <c r="L195" s="974">
        <f t="shared" si="12"/>
        <v>27588000</v>
      </c>
      <c r="M195" s="991" t="e">
        <f>IF(G195="",F195-L195-#REF!,G195-L195-#REF!)</f>
        <v>#REF!</v>
      </c>
      <c r="N195" s="1013">
        <f t="shared" si="10"/>
        <v>0</v>
      </c>
      <c r="O195" s="976"/>
      <c r="P195" s="977"/>
      <c r="Q195" s="974"/>
      <c r="R195" s="1147"/>
      <c r="S195" s="974"/>
      <c r="T195" s="976"/>
      <c r="U195" s="693"/>
      <c r="V195" s="687" t="s">
        <v>1020</v>
      </c>
      <c r="W195" s="687">
        <v>500000</v>
      </c>
    </row>
    <row r="196" spans="2:25" x14ac:dyDescent="0.25">
      <c r="B196" s="1187" t="s">
        <v>1026</v>
      </c>
      <c r="C196" s="1187" t="s">
        <v>1220</v>
      </c>
      <c r="D196" s="976" t="s">
        <v>769</v>
      </c>
      <c r="E196" s="976" t="s">
        <v>229</v>
      </c>
      <c r="F196" s="973">
        <v>6255000</v>
      </c>
      <c r="G196" s="974"/>
      <c r="H196" s="974">
        <v>6255000</v>
      </c>
      <c r="I196" s="974"/>
      <c r="J196" s="975"/>
      <c r="K196" s="974"/>
      <c r="L196" s="974">
        <f t="shared" si="12"/>
        <v>6255000</v>
      </c>
      <c r="M196" s="991" t="e">
        <f>IF(G196="",F196-L196-#REF!,G196-L196-#REF!)</f>
        <v>#REF!</v>
      </c>
      <c r="N196" s="1013">
        <f t="shared" si="10"/>
        <v>0</v>
      </c>
      <c r="O196" s="976"/>
      <c r="P196" s="977"/>
      <c r="Q196" s="974"/>
      <c r="R196" s="1147"/>
      <c r="S196" s="974"/>
      <c r="T196" s="976"/>
      <c r="U196" s="693" t="s">
        <v>943</v>
      </c>
    </row>
    <row r="197" spans="2:25" x14ac:dyDescent="0.25">
      <c r="B197" s="1187" t="s">
        <v>1026</v>
      </c>
      <c r="C197" s="1187" t="s">
        <v>1220</v>
      </c>
      <c r="D197" s="976" t="s">
        <v>816</v>
      </c>
      <c r="E197" s="976" t="s">
        <v>778</v>
      </c>
      <c r="F197" s="973">
        <v>7084000</v>
      </c>
      <c r="G197" s="974"/>
      <c r="H197" s="974">
        <v>7084000</v>
      </c>
      <c r="I197" s="974"/>
      <c r="J197" s="975"/>
      <c r="K197" s="974"/>
      <c r="L197" s="974">
        <f t="shared" si="12"/>
        <v>7084000</v>
      </c>
      <c r="M197" s="991" t="e">
        <f>IF(G197="",F197-L197-#REF!,G197-L197-#REF!)</f>
        <v>#REF!</v>
      </c>
      <c r="N197" s="1013">
        <f t="shared" si="10"/>
        <v>0</v>
      </c>
      <c r="O197" s="976"/>
      <c r="P197" s="977"/>
      <c r="Q197" s="974"/>
      <c r="R197" s="1147"/>
      <c r="S197" s="974"/>
      <c r="T197" s="976"/>
      <c r="U197" s="693" t="s">
        <v>943</v>
      </c>
    </row>
    <row r="198" spans="2:25" x14ac:dyDescent="0.25">
      <c r="B198" s="1187" t="s">
        <v>1026</v>
      </c>
      <c r="C198" s="1187" t="s">
        <v>1220</v>
      </c>
      <c r="D198" s="976" t="s">
        <v>247</v>
      </c>
      <c r="E198" s="976" t="s">
        <v>247</v>
      </c>
      <c r="F198" s="973">
        <v>4000000</v>
      </c>
      <c r="G198" s="974">
        <v>6500000</v>
      </c>
      <c r="H198" s="974">
        <v>4000000</v>
      </c>
      <c r="I198" s="974">
        <v>2500000</v>
      </c>
      <c r="J198" s="975"/>
      <c r="K198" s="974"/>
      <c r="L198" s="974">
        <f t="shared" si="12"/>
        <v>6500000</v>
      </c>
      <c r="M198" s="991" t="e">
        <f>IF(G198="",F198-L198-#REF!,G198-L198-#REF!)</f>
        <v>#REF!</v>
      </c>
      <c r="N198" s="1013">
        <f t="shared" si="10"/>
        <v>0</v>
      </c>
      <c r="O198" s="976"/>
      <c r="P198" s="977"/>
      <c r="Q198" s="974"/>
      <c r="R198" s="1147"/>
      <c r="S198" s="974"/>
      <c r="T198" s="976"/>
      <c r="U198" s="693" t="s">
        <v>943</v>
      </c>
    </row>
    <row r="199" spans="2:25" x14ac:dyDescent="0.25">
      <c r="B199" s="1187" t="s">
        <v>1026</v>
      </c>
      <c r="C199" s="1187" t="s">
        <v>1220</v>
      </c>
      <c r="D199" s="976" t="s">
        <v>818</v>
      </c>
      <c r="E199" s="976" t="s">
        <v>127</v>
      </c>
      <c r="F199" s="973">
        <v>2500000</v>
      </c>
      <c r="G199" s="974"/>
      <c r="H199" s="974">
        <v>2500000</v>
      </c>
      <c r="I199" s="974"/>
      <c r="J199" s="975"/>
      <c r="K199" s="974"/>
      <c r="L199" s="974">
        <f t="shared" si="12"/>
        <v>2500000</v>
      </c>
      <c r="M199" s="991" t="e">
        <f>IF(G199="",F199-L199-#REF!,G199-L199-#REF!)</f>
        <v>#REF!</v>
      </c>
      <c r="N199" s="1013">
        <f t="shared" si="10"/>
        <v>0</v>
      </c>
      <c r="O199" s="976"/>
      <c r="P199" s="977"/>
      <c r="Q199" s="974"/>
      <c r="R199" s="1147"/>
      <c r="S199" s="974"/>
      <c r="T199" s="976"/>
      <c r="U199" s="693"/>
    </row>
    <row r="200" spans="2:25" x14ac:dyDescent="0.25">
      <c r="B200" s="1187" t="s">
        <v>1026</v>
      </c>
      <c r="C200" s="1187" t="s">
        <v>1220</v>
      </c>
      <c r="D200" s="976" t="s">
        <v>170</v>
      </c>
      <c r="E200" s="976" t="s">
        <v>171</v>
      </c>
      <c r="F200" s="973"/>
      <c r="G200" s="974">
        <v>2267500</v>
      </c>
      <c r="H200" s="974">
        <v>2267500</v>
      </c>
      <c r="I200" s="974"/>
      <c r="J200" s="975"/>
      <c r="K200" s="974"/>
      <c r="L200" s="974">
        <f t="shared" si="12"/>
        <v>2267500</v>
      </c>
      <c r="M200" s="991" t="e">
        <f>IF(G200="",F200-L200-#REF!,G200-L200-#REF!)</f>
        <v>#REF!</v>
      </c>
      <c r="N200" s="1013">
        <f t="shared" si="10"/>
        <v>0</v>
      </c>
      <c r="O200" s="976"/>
      <c r="P200" s="977"/>
      <c r="Q200" s="974"/>
      <c r="R200" s="1147"/>
      <c r="S200" s="974"/>
      <c r="T200" s="976"/>
      <c r="U200" s="693" t="s">
        <v>171</v>
      </c>
    </row>
    <row r="201" spans="2:25" x14ac:dyDescent="0.25">
      <c r="B201" s="1187" t="s">
        <v>1026</v>
      </c>
      <c r="C201" s="1187" t="s">
        <v>1220</v>
      </c>
      <c r="D201" s="976" t="s">
        <v>107</v>
      </c>
      <c r="E201" s="976" t="s">
        <v>108</v>
      </c>
      <c r="F201" s="973">
        <v>11280000</v>
      </c>
      <c r="G201" s="974"/>
      <c r="H201" s="974">
        <v>11280000</v>
      </c>
      <c r="I201" s="974"/>
      <c r="J201" s="975"/>
      <c r="K201" s="974"/>
      <c r="L201" s="974">
        <f t="shared" si="12"/>
        <v>11280000</v>
      </c>
      <c r="M201" s="991" t="e">
        <f>IF(G201="",F201-L201-#REF!,G201-L201-#REF!)</f>
        <v>#REF!</v>
      </c>
      <c r="N201" s="1013">
        <f t="shared" si="10"/>
        <v>0</v>
      </c>
      <c r="O201" s="976"/>
      <c r="P201" s="977"/>
      <c r="Q201" s="974"/>
      <c r="R201" s="1147"/>
      <c r="S201" s="974"/>
      <c r="T201" s="976"/>
      <c r="U201" s="693"/>
    </row>
    <row r="202" spans="2:25" x14ac:dyDescent="0.25">
      <c r="B202" s="1187" t="s">
        <v>1026</v>
      </c>
      <c r="C202" s="1187" t="s">
        <v>1220</v>
      </c>
      <c r="D202" s="976" t="s">
        <v>261</v>
      </c>
      <c r="E202" s="976" t="s">
        <v>695</v>
      </c>
      <c r="F202" s="973">
        <v>43659000</v>
      </c>
      <c r="G202" s="974">
        <v>41283000</v>
      </c>
      <c r="H202" s="974">
        <v>27783000</v>
      </c>
      <c r="I202" s="974">
        <v>13500000</v>
      </c>
      <c r="J202" s="975"/>
      <c r="K202" s="974"/>
      <c r="L202" s="974">
        <f t="shared" si="12"/>
        <v>41283000</v>
      </c>
      <c r="M202" s="991" t="e">
        <f>IF(G202="",F202-L202-#REF!,G202-L202-#REF!)</f>
        <v>#REF!</v>
      </c>
      <c r="N202" s="1013">
        <f t="shared" si="10"/>
        <v>0</v>
      </c>
      <c r="O202" s="976" t="s">
        <v>819</v>
      </c>
      <c r="P202" s="977">
        <v>43906</v>
      </c>
      <c r="Q202" s="974"/>
      <c r="R202" s="1147"/>
      <c r="S202" s="974"/>
      <c r="T202" s="976"/>
      <c r="U202" s="693" t="s">
        <v>943</v>
      </c>
    </row>
    <row r="203" spans="2:25" x14ac:dyDescent="0.25">
      <c r="B203" s="1187" t="s">
        <v>1026</v>
      </c>
      <c r="C203" s="1187" t="s">
        <v>1220</v>
      </c>
      <c r="D203" s="976" t="s">
        <v>394</v>
      </c>
      <c r="E203" s="976" t="s">
        <v>162</v>
      </c>
      <c r="F203" s="973">
        <v>13000000</v>
      </c>
      <c r="G203" s="974"/>
      <c r="H203" s="974">
        <v>13000000</v>
      </c>
      <c r="I203" s="974"/>
      <c r="J203" s="975"/>
      <c r="K203" s="974"/>
      <c r="L203" s="974">
        <f t="shared" si="12"/>
        <v>13000000</v>
      </c>
      <c r="M203" s="991" t="e">
        <f>IF(G203="",F203-L203-#REF!,G203-L203-#REF!)</f>
        <v>#REF!</v>
      </c>
      <c r="N203" s="1013">
        <f t="shared" si="10"/>
        <v>0</v>
      </c>
      <c r="O203" s="976"/>
      <c r="P203" s="977"/>
      <c r="Q203" s="974"/>
      <c r="R203" s="1147"/>
      <c r="S203" s="974"/>
      <c r="T203" s="976"/>
      <c r="U203" s="693"/>
    </row>
    <row r="204" spans="2:25" x14ac:dyDescent="0.25">
      <c r="B204" s="1187" t="s">
        <v>1026</v>
      </c>
      <c r="C204" s="1187" t="s">
        <v>1220</v>
      </c>
      <c r="D204" s="976" t="s">
        <v>1027</v>
      </c>
      <c r="E204" s="976" t="s">
        <v>1028</v>
      </c>
      <c r="F204" s="973">
        <v>3675266</v>
      </c>
      <c r="G204" s="974"/>
      <c r="H204" s="974">
        <v>3675266</v>
      </c>
      <c r="I204" s="974"/>
      <c r="J204" s="975"/>
      <c r="K204" s="974"/>
      <c r="L204" s="974">
        <f t="shared" si="12"/>
        <v>3675266</v>
      </c>
      <c r="M204" s="991" t="e">
        <f>IF(G204="",F204-L204-#REF!,G204-L204-#REF!)</f>
        <v>#REF!</v>
      </c>
      <c r="N204" s="1013">
        <f t="shared" si="10"/>
        <v>0</v>
      </c>
      <c r="O204" s="976"/>
      <c r="P204" s="977"/>
      <c r="Q204" s="974"/>
      <c r="R204" s="1147"/>
      <c r="S204" s="974"/>
      <c r="T204" s="976"/>
      <c r="U204" s="693"/>
    </row>
    <row r="205" spans="2:25" x14ac:dyDescent="0.25">
      <c r="B205" s="1187" t="s">
        <v>1026</v>
      </c>
      <c r="C205" s="1187" t="s">
        <v>1220</v>
      </c>
      <c r="D205" s="976" t="s">
        <v>1029</v>
      </c>
      <c r="E205" s="976" t="s">
        <v>1030</v>
      </c>
      <c r="F205" s="973">
        <v>1250000</v>
      </c>
      <c r="G205" s="974"/>
      <c r="H205" s="974">
        <v>1250000</v>
      </c>
      <c r="I205" s="974"/>
      <c r="J205" s="975"/>
      <c r="K205" s="974"/>
      <c r="L205" s="974">
        <f t="shared" si="12"/>
        <v>1250000</v>
      </c>
      <c r="M205" s="991" t="e">
        <f>IF(G205="",F205-L205-#REF!,G205-L205-#REF!)</f>
        <v>#REF!</v>
      </c>
      <c r="N205" s="1013">
        <f t="shared" si="10"/>
        <v>0</v>
      </c>
      <c r="O205" s="976"/>
      <c r="P205" s="977"/>
      <c r="Q205" s="974"/>
      <c r="R205" s="1147"/>
      <c r="S205" s="974"/>
      <c r="T205" s="976"/>
      <c r="U205" s="693"/>
    </row>
    <row r="206" spans="2:25" x14ac:dyDescent="0.25">
      <c r="B206" s="1187" t="s">
        <v>1026</v>
      </c>
      <c r="C206" s="1187" t="s">
        <v>1220</v>
      </c>
      <c r="D206" s="976" t="s">
        <v>1227</v>
      </c>
      <c r="E206" s="976" t="s">
        <v>1228</v>
      </c>
      <c r="F206" s="973">
        <v>5152000</v>
      </c>
      <c r="G206" s="974">
        <v>5153500</v>
      </c>
      <c r="H206" s="974">
        <v>5152000</v>
      </c>
      <c r="I206" s="974">
        <v>1500</v>
      </c>
      <c r="J206" s="975"/>
      <c r="K206" s="974"/>
      <c r="L206" s="974">
        <f t="shared" si="12"/>
        <v>5153500</v>
      </c>
      <c r="M206" s="991" t="e">
        <f>IF(G206="",F206-L206-#REF!,G206-L206-#REF!)</f>
        <v>#REF!</v>
      </c>
      <c r="N206" s="1013">
        <f t="shared" si="10"/>
        <v>0</v>
      </c>
      <c r="O206" s="976"/>
      <c r="P206" s="977"/>
      <c r="Q206" s="974"/>
      <c r="R206" s="1147"/>
      <c r="S206" s="974"/>
      <c r="T206" s="976"/>
      <c r="U206" s="693"/>
    </row>
    <row r="207" spans="2:25" x14ac:dyDescent="0.25">
      <c r="B207" s="1187" t="s">
        <v>1026</v>
      </c>
      <c r="C207" s="1187" t="s">
        <v>1220</v>
      </c>
      <c r="D207" s="976" t="s">
        <v>947</v>
      </c>
      <c r="E207" s="976"/>
      <c r="F207" s="973">
        <v>8062500</v>
      </c>
      <c r="G207" s="974"/>
      <c r="H207" s="974">
        <f>W207</f>
        <v>8062500</v>
      </c>
      <c r="I207" s="974"/>
      <c r="J207" s="975"/>
      <c r="K207" s="974"/>
      <c r="L207" s="974">
        <f>SUM(H207:K207)</f>
        <v>8062500</v>
      </c>
      <c r="M207" s="991" t="e">
        <f>IF(G207="",F207-L207-#REF!,G207-L207-#REF!)</f>
        <v>#REF!</v>
      </c>
      <c r="N207" s="1013">
        <f t="shared" si="10"/>
        <v>0</v>
      </c>
      <c r="O207" s="976"/>
      <c r="P207" s="977"/>
      <c r="Q207" s="974"/>
      <c r="R207" s="1147"/>
      <c r="S207" s="974"/>
      <c r="T207" s="976"/>
      <c r="U207" s="693"/>
      <c r="V207" s="687" t="s">
        <v>948</v>
      </c>
      <c r="W207" s="687">
        <f>SUM(W192:W203)</f>
        <v>8062500</v>
      </c>
    </row>
    <row r="208" spans="2:25" s="723" customFormat="1" ht="15.75" x14ac:dyDescent="0.25">
      <c r="B208" s="720" t="s">
        <v>997</v>
      </c>
      <c r="C208" s="720"/>
      <c r="D208" s="710" t="s">
        <v>1031</v>
      </c>
      <c r="E208" s="700"/>
      <c r="F208" s="724"/>
      <c r="G208" s="702"/>
      <c r="H208" s="701"/>
      <c r="I208" s="702"/>
      <c r="J208" s="726"/>
      <c r="K208" s="702"/>
      <c r="L208" s="707">
        <f>SUM(L191:L207)</f>
        <v>268011264</v>
      </c>
      <c r="M208" s="707" t="e">
        <f>SUM(M191:M207)</f>
        <v>#REF!</v>
      </c>
      <c r="N208" s="869">
        <f>SUM(N191:N207)</f>
        <v>0</v>
      </c>
      <c r="O208" s="700"/>
      <c r="P208" s="704"/>
      <c r="Q208" s="742"/>
      <c r="R208" s="1148"/>
      <c r="S208" s="742"/>
      <c r="T208" s="705"/>
      <c r="U208" s="706"/>
      <c r="V208" s="722"/>
      <c r="W208" s="722"/>
      <c r="X208" s="722"/>
      <c r="Y208" s="722"/>
    </row>
    <row r="209" spans="1:23" x14ac:dyDescent="0.25">
      <c r="A209" s="686">
        <v>10</v>
      </c>
      <c r="B209" s="1187" t="s">
        <v>1032</v>
      </c>
      <c r="C209" s="1187">
        <v>1009</v>
      </c>
      <c r="D209" s="976" t="s">
        <v>175</v>
      </c>
      <c r="E209" s="976" t="s">
        <v>416</v>
      </c>
      <c r="F209" s="973">
        <v>1100000</v>
      </c>
      <c r="G209" s="974">
        <v>1100000</v>
      </c>
      <c r="H209" s="974">
        <v>1100000</v>
      </c>
      <c r="I209" s="974"/>
      <c r="J209" s="975"/>
      <c r="K209" s="974"/>
      <c r="L209" s="974">
        <f>SUM(H209:K209)</f>
        <v>1100000</v>
      </c>
      <c r="M209" s="991" t="e">
        <f>IF(G209="",F209-L209-#REF!,G209-L209-#REF!)</f>
        <v>#REF!</v>
      </c>
      <c r="N209" s="1013">
        <f t="shared" si="10"/>
        <v>0</v>
      </c>
      <c r="O209" s="976"/>
      <c r="P209" s="977"/>
      <c r="Q209" s="974"/>
      <c r="R209" s="1147"/>
      <c r="S209" s="974"/>
      <c r="T209" s="976"/>
      <c r="U209" s="693" t="s">
        <v>943</v>
      </c>
      <c r="V209" s="687" t="s">
        <v>822</v>
      </c>
    </row>
    <row r="210" spans="1:23" x14ac:dyDescent="0.25">
      <c r="B210" s="1187" t="s">
        <v>1032</v>
      </c>
      <c r="C210" s="1187">
        <v>1009</v>
      </c>
      <c r="D210" s="976" t="s">
        <v>823</v>
      </c>
      <c r="E210" s="976" t="s">
        <v>416</v>
      </c>
      <c r="F210" s="973">
        <v>1904000</v>
      </c>
      <c r="G210" s="974"/>
      <c r="H210" s="974">
        <v>1904000</v>
      </c>
      <c r="I210" s="974"/>
      <c r="J210" s="975"/>
      <c r="K210" s="974"/>
      <c r="L210" s="974">
        <f t="shared" ref="L210:L239" si="13">SUM(H210:K210)</f>
        <v>1904000</v>
      </c>
      <c r="M210" s="991" t="e">
        <f>IF(G210="",F210-L210-#REF!,G210-L210-#REF!)</f>
        <v>#REF!</v>
      </c>
      <c r="N210" s="1013">
        <f t="shared" si="10"/>
        <v>0</v>
      </c>
      <c r="O210" s="976"/>
      <c r="P210" s="977"/>
      <c r="Q210" s="974"/>
      <c r="R210" s="1147"/>
      <c r="S210" s="974"/>
      <c r="T210" s="976"/>
      <c r="U210" s="693" t="s">
        <v>943</v>
      </c>
      <c r="V210" s="687" t="s">
        <v>1003</v>
      </c>
      <c r="W210" s="687">
        <v>900000</v>
      </c>
    </row>
    <row r="211" spans="1:23" x14ac:dyDescent="0.25">
      <c r="B211" s="1187" t="s">
        <v>1032</v>
      </c>
      <c r="C211" s="1187">
        <v>1009</v>
      </c>
      <c r="D211" s="976" t="s">
        <v>394</v>
      </c>
      <c r="E211" s="976" t="s">
        <v>824</v>
      </c>
      <c r="F211" s="973">
        <v>21600000</v>
      </c>
      <c r="G211" s="974"/>
      <c r="H211" s="974">
        <v>16600000</v>
      </c>
      <c r="I211" s="974">
        <v>5000000</v>
      </c>
      <c r="J211" s="975"/>
      <c r="K211" s="974"/>
      <c r="L211" s="974">
        <f t="shared" si="13"/>
        <v>21600000</v>
      </c>
      <c r="M211" s="991" t="e">
        <f>IF(G211="",F211-L211-#REF!,G211-L211-#REF!)</f>
        <v>#REF!</v>
      </c>
      <c r="N211" s="1013">
        <f t="shared" si="10"/>
        <v>0</v>
      </c>
      <c r="O211" s="976"/>
      <c r="P211" s="977"/>
      <c r="Q211" s="974"/>
      <c r="R211" s="1147"/>
      <c r="S211" s="974"/>
      <c r="T211" s="976"/>
      <c r="U211" s="693"/>
      <c r="V211" s="687" t="s">
        <v>1004</v>
      </c>
      <c r="W211" s="687">
        <v>2400000</v>
      </c>
    </row>
    <row r="212" spans="1:23" x14ac:dyDescent="0.25">
      <c r="B212" s="1187" t="s">
        <v>1032</v>
      </c>
      <c r="C212" s="1187">
        <v>1009</v>
      </c>
      <c r="D212" s="976" t="s">
        <v>31</v>
      </c>
      <c r="E212" s="976" t="s">
        <v>825</v>
      </c>
      <c r="F212" s="973">
        <v>7140000</v>
      </c>
      <c r="G212" s="974">
        <v>19774000</v>
      </c>
      <c r="H212" s="974">
        <v>7140000</v>
      </c>
      <c r="I212" s="974">
        <v>12634000</v>
      </c>
      <c r="J212" s="975"/>
      <c r="K212" s="974"/>
      <c r="L212" s="974">
        <f t="shared" si="13"/>
        <v>19774000</v>
      </c>
      <c r="M212" s="991" t="e">
        <f>IF(G212="",F212-L212-#REF!,G212-L212-#REF!)</f>
        <v>#REF!</v>
      </c>
      <c r="N212" s="1013">
        <f t="shared" si="10"/>
        <v>0</v>
      </c>
      <c r="O212" s="976"/>
      <c r="P212" s="977"/>
      <c r="Q212" s="974"/>
      <c r="R212" s="1147"/>
      <c r="S212" s="974"/>
      <c r="T212" s="976"/>
      <c r="U212" s="693"/>
      <c r="V212" s="687" t="s">
        <v>1018</v>
      </c>
      <c r="W212" s="687">
        <v>2700000</v>
      </c>
    </row>
    <row r="213" spans="1:23" x14ac:dyDescent="0.25">
      <c r="B213" s="1187" t="s">
        <v>1032</v>
      </c>
      <c r="C213" s="1187">
        <v>1009</v>
      </c>
      <c r="D213" s="976" t="s">
        <v>50</v>
      </c>
      <c r="E213" s="976" t="s">
        <v>61</v>
      </c>
      <c r="F213" s="973">
        <v>78936000</v>
      </c>
      <c r="G213" s="974"/>
      <c r="H213" s="974">
        <v>38918000</v>
      </c>
      <c r="I213" s="974">
        <v>40018000</v>
      </c>
      <c r="J213" s="975"/>
      <c r="K213" s="974"/>
      <c r="L213" s="974">
        <f t="shared" si="13"/>
        <v>78936000</v>
      </c>
      <c r="M213" s="991" t="e">
        <f>IF(G213="",F213-L213-#REF!,G213-L213-#REF!)</f>
        <v>#REF!</v>
      </c>
      <c r="N213" s="1013">
        <f t="shared" si="10"/>
        <v>0</v>
      </c>
      <c r="O213" s="976"/>
      <c r="P213" s="977"/>
      <c r="Q213" s="974"/>
      <c r="R213" s="1147"/>
      <c r="S213" s="974"/>
      <c r="T213" s="976"/>
      <c r="U213" s="693" t="s">
        <v>943</v>
      </c>
      <c r="V213" s="687" t="s">
        <v>1019</v>
      </c>
      <c r="W213" s="687">
        <v>1800000</v>
      </c>
    </row>
    <row r="214" spans="1:23" x14ac:dyDescent="0.25">
      <c r="B214" s="1187" t="s">
        <v>1032</v>
      </c>
      <c r="C214" s="1187">
        <v>1009</v>
      </c>
      <c r="D214" s="976" t="s">
        <v>50</v>
      </c>
      <c r="E214" s="976" t="s">
        <v>323</v>
      </c>
      <c r="F214" s="973">
        <v>24472800</v>
      </c>
      <c r="G214" s="974"/>
      <c r="H214" s="974">
        <v>17130960</v>
      </c>
      <c r="I214" s="974">
        <v>7341840</v>
      </c>
      <c r="J214" s="975"/>
      <c r="K214" s="974"/>
      <c r="L214" s="974">
        <f t="shared" si="13"/>
        <v>24472800</v>
      </c>
      <c r="M214" s="991" t="e">
        <f>IF(G214="",F214-L214-#REF!,G214-L214-#REF!)</f>
        <v>#REF!</v>
      </c>
      <c r="N214" s="1013">
        <f t="shared" si="10"/>
        <v>0</v>
      </c>
      <c r="O214" s="976" t="s">
        <v>827</v>
      </c>
      <c r="P214" s="977"/>
      <c r="Q214" s="974"/>
      <c r="R214" s="1147"/>
      <c r="S214" s="974"/>
      <c r="T214" s="976"/>
      <c r="U214" s="693" t="s">
        <v>943</v>
      </c>
      <c r="V214" s="687" t="s">
        <v>1016</v>
      </c>
      <c r="W214" s="687">
        <v>1032000</v>
      </c>
    </row>
    <row r="215" spans="1:23" x14ac:dyDescent="0.25">
      <c r="B215" s="1187" t="s">
        <v>1032</v>
      </c>
      <c r="C215" s="1187">
        <v>1009</v>
      </c>
      <c r="D215" s="976" t="s">
        <v>828</v>
      </c>
      <c r="E215" s="976" t="s">
        <v>829</v>
      </c>
      <c r="F215" s="1108">
        <f>L215</f>
        <v>294525</v>
      </c>
      <c r="G215" s="974"/>
      <c r="H215" s="974">
        <v>294525</v>
      </c>
      <c r="I215" s="974"/>
      <c r="J215" s="975"/>
      <c r="K215" s="974"/>
      <c r="L215" s="974">
        <f t="shared" si="13"/>
        <v>294525</v>
      </c>
      <c r="M215" s="991" t="e">
        <f>IF(G215="",F215-L215-#REF!,G215-L215-#REF!)</f>
        <v>#REF!</v>
      </c>
      <c r="N215" s="1013">
        <f t="shared" si="10"/>
        <v>0</v>
      </c>
      <c r="O215" s="976"/>
      <c r="P215" s="977"/>
      <c r="Q215" s="974"/>
      <c r="R215" s="1147"/>
      <c r="S215" s="974"/>
      <c r="T215" s="976"/>
      <c r="U215" s="693"/>
      <c r="V215" s="687" t="s">
        <v>1020</v>
      </c>
      <c r="W215" s="687">
        <v>300000</v>
      </c>
    </row>
    <row r="216" spans="1:23" x14ac:dyDescent="0.25">
      <c r="B216" s="1187" t="s">
        <v>1032</v>
      </c>
      <c r="C216" s="1187">
        <v>1009</v>
      </c>
      <c r="D216" s="976" t="s">
        <v>831</v>
      </c>
      <c r="E216" s="976" t="s">
        <v>526</v>
      </c>
      <c r="F216" s="1108">
        <f>L216</f>
        <v>2000000</v>
      </c>
      <c r="G216" s="974"/>
      <c r="H216" s="974">
        <v>2000000</v>
      </c>
      <c r="I216" s="974"/>
      <c r="J216" s="975"/>
      <c r="K216" s="974"/>
      <c r="L216" s="974">
        <f t="shared" si="13"/>
        <v>2000000</v>
      </c>
      <c r="M216" s="991" t="e">
        <f>IF(G216="",F216-L216-#REF!,G216-L216-#REF!)</f>
        <v>#REF!</v>
      </c>
      <c r="N216" s="1013">
        <f t="shared" si="10"/>
        <v>0</v>
      </c>
      <c r="O216" s="976"/>
      <c r="P216" s="977"/>
      <c r="Q216" s="974"/>
      <c r="R216" s="1147"/>
      <c r="S216" s="974"/>
      <c r="T216" s="976"/>
      <c r="U216" s="693"/>
      <c r="V216" s="687" t="s">
        <v>1021</v>
      </c>
      <c r="W216" s="687">
        <v>1248000</v>
      </c>
    </row>
    <row r="217" spans="1:23" x14ac:dyDescent="0.25">
      <c r="B217" s="1187" t="s">
        <v>1032</v>
      </c>
      <c r="C217" s="1187">
        <v>1009</v>
      </c>
      <c r="D217" s="976" t="s">
        <v>607</v>
      </c>
      <c r="E217" s="976" t="s">
        <v>1229</v>
      </c>
      <c r="F217" s="1108">
        <v>6000000</v>
      </c>
      <c r="G217" s="974">
        <v>7685000</v>
      </c>
      <c r="H217" s="974">
        <v>3000000</v>
      </c>
      <c r="I217" s="974">
        <v>3000000</v>
      </c>
      <c r="J217" s="975">
        <v>1685000</v>
      </c>
      <c r="K217" s="974"/>
      <c r="L217" s="974">
        <f t="shared" si="13"/>
        <v>7685000</v>
      </c>
      <c r="M217" s="991"/>
      <c r="N217" s="1013">
        <f t="shared" si="10"/>
        <v>0</v>
      </c>
      <c r="O217" s="976"/>
      <c r="P217" s="977"/>
      <c r="Q217" s="974"/>
      <c r="R217" s="1147"/>
      <c r="S217" s="974"/>
      <c r="T217" s="976"/>
      <c r="U217" s="693"/>
    </row>
    <row r="218" spans="1:23" x14ac:dyDescent="0.25">
      <c r="B218" s="1187" t="s">
        <v>1032</v>
      </c>
      <c r="C218" s="1187">
        <v>1009</v>
      </c>
      <c r="D218" s="976" t="s">
        <v>92</v>
      </c>
      <c r="E218" s="976" t="s">
        <v>204</v>
      </c>
      <c r="F218" s="973">
        <v>56045000</v>
      </c>
      <c r="G218" s="974">
        <v>69982000</v>
      </c>
      <c r="H218" s="974">
        <v>15285000</v>
      </c>
      <c r="I218" s="974">
        <v>20380000</v>
      </c>
      <c r="J218" s="975">
        <v>34317000</v>
      </c>
      <c r="K218" s="974"/>
      <c r="L218" s="974">
        <f t="shared" si="13"/>
        <v>69982000</v>
      </c>
      <c r="M218" s="991" t="e">
        <f>IF(G218="",F218-L218-#REF!,G218-L218-#REF!)</f>
        <v>#REF!</v>
      </c>
      <c r="N218" s="1013">
        <f t="shared" si="10"/>
        <v>0</v>
      </c>
      <c r="O218" s="976" t="s">
        <v>725</v>
      </c>
      <c r="P218" s="977"/>
      <c r="Q218" s="974"/>
      <c r="R218" s="1147"/>
      <c r="S218" s="974"/>
      <c r="T218" s="976"/>
      <c r="U218" s="693" t="s">
        <v>943</v>
      </c>
    </row>
    <row r="219" spans="1:23" x14ac:dyDescent="0.25">
      <c r="B219" s="1187" t="s">
        <v>1032</v>
      </c>
      <c r="C219" s="1187">
        <v>1009</v>
      </c>
      <c r="D219" s="976" t="s">
        <v>99</v>
      </c>
      <c r="E219" s="976" t="s">
        <v>100</v>
      </c>
      <c r="F219" s="973">
        <v>139717600</v>
      </c>
      <c r="G219" s="974">
        <v>139717600</v>
      </c>
      <c r="H219" s="974">
        <v>41915280</v>
      </c>
      <c r="I219" s="974">
        <v>97802320</v>
      </c>
      <c r="J219" s="975"/>
      <c r="K219" s="974"/>
      <c r="L219" s="974">
        <f t="shared" si="13"/>
        <v>139717600</v>
      </c>
      <c r="M219" s="991" t="e">
        <f>IF(G219="",F219-L219-#REF!,G219-L219-#REF!)</f>
        <v>#REF!</v>
      </c>
      <c r="N219" s="1013">
        <f t="shared" si="10"/>
        <v>0</v>
      </c>
      <c r="O219" s="976"/>
      <c r="P219" s="977"/>
      <c r="Q219" s="974"/>
      <c r="R219" s="1147"/>
      <c r="S219" s="974"/>
      <c r="T219" s="976"/>
      <c r="U219" s="693" t="s">
        <v>943</v>
      </c>
    </row>
    <row r="220" spans="1:23" x14ac:dyDescent="0.25">
      <c r="B220" s="1187" t="s">
        <v>1032</v>
      </c>
      <c r="C220" s="1187">
        <v>1009</v>
      </c>
      <c r="D220" s="976" t="s">
        <v>514</v>
      </c>
      <c r="E220" s="976" t="s">
        <v>114</v>
      </c>
      <c r="F220" s="973">
        <v>6714000</v>
      </c>
      <c r="G220" s="974"/>
      <c r="H220" s="974">
        <v>6714000</v>
      </c>
      <c r="I220" s="974"/>
      <c r="J220" s="975"/>
      <c r="K220" s="974"/>
      <c r="L220" s="974">
        <f t="shared" si="13"/>
        <v>6714000</v>
      </c>
      <c r="M220" s="991" t="e">
        <f>IF(G220="",F220-L220-#REF!,G220-L220-#REF!)</f>
        <v>#REF!</v>
      </c>
      <c r="N220" s="1013">
        <f t="shared" ref="N220:N284" si="14">IF($G220="",($F220-$L220),($G220-$L220))</f>
        <v>0</v>
      </c>
      <c r="O220" s="976"/>
      <c r="P220" s="977"/>
      <c r="Q220" s="974"/>
      <c r="R220" s="1147"/>
      <c r="S220" s="974"/>
      <c r="T220" s="976"/>
      <c r="U220" s="693" t="s">
        <v>957</v>
      </c>
    </row>
    <row r="221" spans="1:23" x14ac:dyDescent="0.25">
      <c r="B221" s="1187" t="s">
        <v>1032</v>
      </c>
      <c r="C221" s="1187">
        <v>1009</v>
      </c>
      <c r="D221" s="976" t="s">
        <v>107</v>
      </c>
      <c r="E221" s="976" t="s">
        <v>341</v>
      </c>
      <c r="F221" s="973">
        <v>4800000</v>
      </c>
      <c r="G221" s="974">
        <v>4800000</v>
      </c>
      <c r="H221" s="974">
        <v>2800000</v>
      </c>
      <c r="I221" s="974">
        <v>2000000</v>
      </c>
      <c r="J221" s="975"/>
      <c r="K221" s="974"/>
      <c r="L221" s="974">
        <f t="shared" si="13"/>
        <v>4800000</v>
      </c>
      <c r="M221" s="991" t="e">
        <f>IF(G221="",F221-L221-#REF!,G221-L221-#REF!)</f>
        <v>#REF!</v>
      </c>
      <c r="N221" s="1013">
        <f t="shared" si="14"/>
        <v>0</v>
      </c>
      <c r="O221" s="976"/>
      <c r="P221" s="977"/>
      <c r="Q221" s="974"/>
      <c r="R221" s="1147"/>
      <c r="S221" s="974"/>
      <c r="T221" s="976"/>
      <c r="U221" s="693"/>
    </row>
    <row r="222" spans="1:23" x14ac:dyDescent="0.25">
      <c r="B222" s="1187" t="s">
        <v>1032</v>
      </c>
      <c r="C222" s="1187">
        <v>1009</v>
      </c>
      <c r="D222" s="976" t="s">
        <v>834</v>
      </c>
      <c r="E222" s="976" t="s">
        <v>273</v>
      </c>
      <c r="F222" s="973">
        <v>8566950</v>
      </c>
      <c r="G222" s="974">
        <v>20546400</v>
      </c>
      <c r="H222" s="974">
        <v>8566950</v>
      </c>
      <c r="I222" s="974">
        <v>11980400</v>
      </c>
      <c r="J222" s="975">
        <v>-950</v>
      </c>
      <c r="K222" s="974"/>
      <c r="L222" s="974">
        <f t="shared" si="13"/>
        <v>20546400</v>
      </c>
      <c r="M222" s="991" t="e">
        <f>IF(G222="",F222-L222-#REF!,G222-L222-#REF!)</f>
        <v>#REF!</v>
      </c>
      <c r="N222" s="1013">
        <f t="shared" si="14"/>
        <v>0</v>
      </c>
      <c r="O222" s="976"/>
      <c r="P222" s="977"/>
      <c r="Q222" s="974"/>
      <c r="R222" s="1147"/>
      <c r="S222" s="974"/>
      <c r="T222" s="976"/>
      <c r="U222" s="693"/>
    </row>
    <row r="223" spans="1:23" x14ac:dyDescent="0.25">
      <c r="B223" s="1187" t="s">
        <v>1032</v>
      </c>
      <c r="C223" s="1187">
        <v>1009</v>
      </c>
      <c r="D223" s="976" t="s">
        <v>835</v>
      </c>
      <c r="E223" s="976" t="s">
        <v>836</v>
      </c>
      <c r="F223" s="973">
        <v>3696000</v>
      </c>
      <c r="G223" s="974"/>
      <c r="H223" s="974">
        <v>3696000</v>
      </c>
      <c r="I223" s="974"/>
      <c r="J223" s="975"/>
      <c r="K223" s="974"/>
      <c r="L223" s="974">
        <f t="shared" si="13"/>
        <v>3696000</v>
      </c>
      <c r="M223" s="991" t="e">
        <f>IF(G223="",F223-L223-#REF!,G223-L223-#REF!)</f>
        <v>#REF!</v>
      </c>
      <c r="N223" s="1013">
        <f t="shared" si="14"/>
        <v>0</v>
      </c>
      <c r="O223" s="976"/>
      <c r="P223" s="977"/>
      <c r="Q223" s="974"/>
      <c r="R223" s="1147"/>
      <c r="S223" s="974"/>
      <c r="T223" s="976"/>
      <c r="U223" s="693" t="s">
        <v>1033</v>
      </c>
    </row>
    <row r="224" spans="1:23" x14ac:dyDescent="0.25">
      <c r="B224" s="1187" t="s">
        <v>1032</v>
      </c>
      <c r="C224" s="1187">
        <v>1009</v>
      </c>
      <c r="D224" s="976" t="s">
        <v>838</v>
      </c>
      <c r="E224" s="976"/>
      <c r="F224" s="973">
        <v>1440750</v>
      </c>
      <c r="G224" s="974"/>
      <c r="H224" s="974">
        <v>1440750</v>
      </c>
      <c r="I224" s="974"/>
      <c r="J224" s="975"/>
      <c r="K224" s="974"/>
      <c r="L224" s="974">
        <f t="shared" si="13"/>
        <v>1440750</v>
      </c>
      <c r="M224" s="991" t="e">
        <f>IF(G224="",F224-L224-#REF!,G224-L224-#REF!)</f>
        <v>#REF!</v>
      </c>
      <c r="N224" s="1013">
        <f t="shared" si="14"/>
        <v>0</v>
      </c>
      <c r="O224" s="976"/>
      <c r="P224" s="977"/>
      <c r="Q224" s="974"/>
      <c r="R224" s="1147"/>
      <c r="S224" s="974"/>
      <c r="T224" s="976"/>
      <c r="U224" s="693"/>
    </row>
    <row r="225" spans="2:23" x14ac:dyDescent="0.25">
      <c r="B225" s="1187" t="s">
        <v>1032</v>
      </c>
      <c r="C225" s="1187">
        <v>1009</v>
      </c>
      <c r="D225" s="976" t="s">
        <v>839</v>
      </c>
      <c r="E225" s="976" t="s">
        <v>840</v>
      </c>
      <c r="F225" s="973"/>
      <c r="G225" s="974">
        <v>3824000</v>
      </c>
      <c r="H225" s="974">
        <v>3824000</v>
      </c>
      <c r="I225" s="974"/>
      <c r="J225" s="975"/>
      <c r="K225" s="974"/>
      <c r="L225" s="974">
        <f t="shared" si="13"/>
        <v>3824000</v>
      </c>
      <c r="M225" s="991" t="e">
        <f>IF(G225="",F225-L225-#REF!,G225-L225-#REF!)</f>
        <v>#REF!</v>
      </c>
      <c r="N225" s="1013">
        <f t="shared" si="14"/>
        <v>0</v>
      </c>
      <c r="O225" s="976"/>
      <c r="P225" s="977"/>
      <c r="Q225" s="974"/>
      <c r="R225" s="1147"/>
      <c r="S225" s="974"/>
      <c r="T225" s="976"/>
      <c r="U225" s="693" t="s">
        <v>943</v>
      </c>
    </row>
    <row r="226" spans="2:23" x14ac:dyDescent="0.25">
      <c r="B226" s="1187" t="s">
        <v>1032</v>
      </c>
      <c r="C226" s="1187">
        <v>1009</v>
      </c>
      <c r="D226" s="976" t="s">
        <v>257</v>
      </c>
      <c r="E226" s="976" t="s">
        <v>286</v>
      </c>
      <c r="F226" s="973"/>
      <c r="G226" s="974">
        <v>3859649</v>
      </c>
      <c r="H226" s="974">
        <v>3859649</v>
      </c>
      <c r="I226" s="974"/>
      <c r="J226" s="975"/>
      <c r="K226" s="974"/>
      <c r="L226" s="974">
        <f t="shared" si="13"/>
        <v>3859649</v>
      </c>
      <c r="M226" s="991" t="e">
        <f>IF(G226="",F226-L226-#REF!,G226-L226-#REF!)</f>
        <v>#REF!</v>
      </c>
      <c r="N226" s="1013">
        <f t="shared" si="14"/>
        <v>0</v>
      </c>
      <c r="O226" s="976"/>
      <c r="P226" s="977"/>
      <c r="Q226" s="974"/>
      <c r="R226" s="1147"/>
      <c r="S226" s="974"/>
      <c r="T226" s="976"/>
      <c r="U226" s="693"/>
    </row>
    <row r="227" spans="2:23" x14ac:dyDescent="0.25">
      <c r="B227" s="1187" t="s">
        <v>1032</v>
      </c>
      <c r="C227" s="1187">
        <v>1009</v>
      </c>
      <c r="D227" s="976" t="s">
        <v>769</v>
      </c>
      <c r="E227" s="976" t="s">
        <v>229</v>
      </c>
      <c r="F227" s="973">
        <v>14018000</v>
      </c>
      <c r="G227" s="974"/>
      <c r="H227" s="974">
        <v>14018000</v>
      </c>
      <c r="I227" s="974"/>
      <c r="J227" s="975"/>
      <c r="K227" s="974"/>
      <c r="L227" s="974">
        <f t="shared" si="13"/>
        <v>14018000</v>
      </c>
      <c r="M227" s="991" t="e">
        <f>IF(G227="",F227-L227-#REF!,G227-L227-#REF!)</f>
        <v>#REF!</v>
      </c>
      <c r="N227" s="1013">
        <f t="shared" si="14"/>
        <v>0</v>
      </c>
      <c r="O227" s="976" t="s">
        <v>844</v>
      </c>
      <c r="P227" s="977">
        <v>43915</v>
      </c>
      <c r="Q227" s="974"/>
      <c r="R227" s="1147"/>
      <c r="S227" s="974"/>
      <c r="T227" s="976"/>
      <c r="U227" s="693" t="s">
        <v>943</v>
      </c>
    </row>
    <row r="228" spans="2:23" x14ac:dyDescent="0.25">
      <c r="B228" s="1187" t="s">
        <v>1032</v>
      </c>
      <c r="C228" s="1187">
        <v>1009</v>
      </c>
      <c r="D228" s="976" t="s">
        <v>845</v>
      </c>
      <c r="E228" s="976" t="s">
        <v>846</v>
      </c>
      <c r="F228" s="973">
        <v>13352000</v>
      </c>
      <c r="G228" s="974"/>
      <c r="H228" s="974">
        <v>13352000</v>
      </c>
      <c r="I228" s="974"/>
      <c r="J228" s="975"/>
      <c r="K228" s="974"/>
      <c r="L228" s="974">
        <f t="shared" si="13"/>
        <v>13352000</v>
      </c>
      <c r="M228" s="991" t="e">
        <f>IF(G228="",F228-L228-#REF!,G228-L228-#REF!)</f>
        <v>#REF!</v>
      </c>
      <c r="N228" s="1013">
        <f t="shared" si="14"/>
        <v>0</v>
      </c>
      <c r="O228" s="976"/>
      <c r="P228" s="977"/>
      <c r="Q228" s="974"/>
      <c r="R228" s="1147"/>
      <c r="S228" s="974"/>
      <c r="T228" s="976"/>
      <c r="U228" s="693" t="s">
        <v>1033</v>
      </c>
    </row>
    <row r="229" spans="2:23" x14ac:dyDescent="0.25">
      <c r="B229" s="1187" t="s">
        <v>1032</v>
      </c>
      <c r="C229" s="1187">
        <v>1009</v>
      </c>
      <c r="D229" s="976" t="s">
        <v>158</v>
      </c>
      <c r="E229" s="976" t="s">
        <v>441</v>
      </c>
      <c r="F229" s="973">
        <v>3542000</v>
      </c>
      <c r="G229" s="974"/>
      <c r="H229" s="974">
        <v>3542000</v>
      </c>
      <c r="I229" s="974"/>
      <c r="J229" s="975"/>
      <c r="K229" s="974"/>
      <c r="L229" s="974">
        <f t="shared" si="13"/>
        <v>3542000</v>
      </c>
      <c r="M229" s="991" t="e">
        <f>IF(G229="",F229-L229-#REF!,G229-L229-#REF!)</f>
        <v>#REF!</v>
      </c>
      <c r="N229" s="1013">
        <f t="shared" si="14"/>
        <v>0</v>
      </c>
      <c r="O229" s="976"/>
      <c r="P229" s="977"/>
      <c r="Q229" s="974"/>
      <c r="R229" s="1147"/>
      <c r="S229" s="974"/>
      <c r="T229" s="976"/>
      <c r="U229" s="693"/>
    </row>
    <row r="230" spans="2:23" x14ac:dyDescent="0.25">
      <c r="B230" s="1187" t="s">
        <v>1032</v>
      </c>
      <c r="C230" s="1187">
        <v>1009</v>
      </c>
      <c r="D230" s="976" t="s">
        <v>118</v>
      </c>
      <c r="E230" s="976" t="s">
        <v>301</v>
      </c>
      <c r="F230" s="973">
        <v>44855950</v>
      </c>
      <c r="G230" s="974"/>
      <c r="H230" s="974">
        <v>34855950</v>
      </c>
      <c r="I230" s="974">
        <v>10000000</v>
      </c>
      <c r="J230" s="975"/>
      <c r="K230" s="974"/>
      <c r="L230" s="974">
        <f t="shared" si="13"/>
        <v>44855950</v>
      </c>
      <c r="M230" s="991" t="e">
        <f>IF(G230="",F230-L230-#REF!,G230-L230-#REF!)</f>
        <v>#REF!</v>
      </c>
      <c r="N230" s="1013">
        <f t="shared" si="14"/>
        <v>0</v>
      </c>
      <c r="O230" s="976"/>
      <c r="P230" s="977"/>
      <c r="Q230" s="974"/>
      <c r="R230" s="1147"/>
      <c r="S230" s="974"/>
      <c r="T230" s="976"/>
      <c r="U230" s="693"/>
    </row>
    <row r="231" spans="2:23" x14ac:dyDescent="0.25">
      <c r="B231" s="1187" t="s">
        <v>1032</v>
      </c>
      <c r="C231" s="1187">
        <v>1009</v>
      </c>
      <c r="D231" s="976" t="s">
        <v>254</v>
      </c>
      <c r="E231" s="976" t="s">
        <v>299</v>
      </c>
      <c r="F231" s="973">
        <v>660000</v>
      </c>
      <c r="G231" s="974"/>
      <c r="H231" s="974">
        <v>660000</v>
      </c>
      <c r="I231" s="974"/>
      <c r="J231" s="975"/>
      <c r="K231" s="974"/>
      <c r="L231" s="974">
        <f t="shared" si="13"/>
        <v>660000</v>
      </c>
      <c r="M231" s="991" t="e">
        <f>IF(G231="",F231-L231-#REF!,G231-L231-#REF!)</f>
        <v>#REF!</v>
      </c>
      <c r="N231" s="1013">
        <f t="shared" si="14"/>
        <v>0</v>
      </c>
      <c r="O231" s="976"/>
      <c r="P231" s="977"/>
      <c r="Q231" s="974"/>
      <c r="R231" s="1147"/>
      <c r="S231" s="974"/>
      <c r="T231" s="976"/>
      <c r="U231" s="693"/>
    </row>
    <row r="232" spans="2:23" x14ac:dyDescent="0.25">
      <c r="B232" s="1187" t="s">
        <v>1032</v>
      </c>
      <c r="C232" s="1187">
        <v>1009</v>
      </c>
      <c r="D232" s="976" t="s">
        <v>170</v>
      </c>
      <c r="E232" s="976" t="s">
        <v>171</v>
      </c>
      <c r="F232" s="973"/>
      <c r="G232" s="974">
        <v>33332000</v>
      </c>
      <c r="H232" s="974">
        <v>33332000</v>
      </c>
      <c r="I232" s="974"/>
      <c r="J232" s="975"/>
      <c r="K232" s="974"/>
      <c r="L232" s="974">
        <f t="shared" si="13"/>
        <v>33332000</v>
      </c>
      <c r="M232" s="991" t="e">
        <f>IF(G232="",F232-L232-#REF!,G232-L232-#REF!)</f>
        <v>#REF!</v>
      </c>
      <c r="N232" s="1013">
        <f t="shared" si="14"/>
        <v>0</v>
      </c>
      <c r="O232" s="976"/>
      <c r="P232" s="977"/>
      <c r="Q232" s="974"/>
      <c r="R232" s="1147"/>
      <c r="S232" s="974"/>
      <c r="T232" s="976"/>
      <c r="U232" s="693" t="s">
        <v>171</v>
      </c>
    </row>
    <row r="233" spans="2:23" x14ac:dyDescent="0.25">
      <c r="B233" s="1187" t="s">
        <v>1032</v>
      </c>
      <c r="C233" s="1187">
        <v>1009</v>
      </c>
      <c r="D233" s="976" t="s">
        <v>250</v>
      </c>
      <c r="E233" s="976" t="s">
        <v>251</v>
      </c>
      <c r="F233" s="973">
        <v>5280000</v>
      </c>
      <c r="G233" s="974"/>
      <c r="H233" s="974">
        <v>5280000</v>
      </c>
      <c r="I233" s="974"/>
      <c r="J233" s="975"/>
      <c r="K233" s="974"/>
      <c r="L233" s="974">
        <f t="shared" si="13"/>
        <v>5280000</v>
      </c>
      <c r="M233" s="991" t="e">
        <f>IF(G233="",F233-L233-#REF!,G233-L233-#REF!)</f>
        <v>#REF!</v>
      </c>
      <c r="N233" s="1013">
        <f t="shared" si="14"/>
        <v>0</v>
      </c>
      <c r="O233" s="976"/>
      <c r="P233" s="977"/>
      <c r="Q233" s="974"/>
      <c r="R233" s="1147"/>
      <c r="S233" s="974"/>
      <c r="T233" s="976"/>
      <c r="U233" s="693" t="s">
        <v>943</v>
      </c>
    </row>
    <row r="234" spans="2:23" x14ac:dyDescent="0.25">
      <c r="B234" s="1187" t="s">
        <v>1032</v>
      </c>
      <c r="C234" s="1187">
        <v>1009</v>
      </c>
      <c r="D234" s="976" t="s">
        <v>849</v>
      </c>
      <c r="E234" s="976" t="s">
        <v>195</v>
      </c>
      <c r="F234" s="973">
        <v>2060000</v>
      </c>
      <c r="G234" s="974"/>
      <c r="H234" s="974">
        <v>2060000</v>
      </c>
      <c r="I234" s="974"/>
      <c r="J234" s="975"/>
      <c r="K234" s="974"/>
      <c r="L234" s="974">
        <f t="shared" si="13"/>
        <v>2060000</v>
      </c>
      <c r="M234" s="991" t="e">
        <f>IF(G234="",F234-L234-#REF!,G234-L234-#REF!)</f>
        <v>#REF!</v>
      </c>
      <c r="N234" s="1013">
        <f t="shared" si="14"/>
        <v>0</v>
      </c>
      <c r="O234" s="976"/>
      <c r="P234" s="977"/>
      <c r="Q234" s="974"/>
      <c r="R234" s="1147"/>
      <c r="S234" s="974"/>
      <c r="T234" s="976"/>
      <c r="U234" s="693"/>
    </row>
    <row r="235" spans="2:23" x14ac:dyDescent="0.25">
      <c r="B235" s="1187" t="s">
        <v>1032</v>
      </c>
      <c r="C235" s="1187">
        <v>1009</v>
      </c>
      <c r="D235" s="976" t="s">
        <v>257</v>
      </c>
      <c r="E235" s="976" t="s">
        <v>526</v>
      </c>
      <c r="F235" s="1108">
        <f>L235</f>
        <v>8635500</v>
      </c>
      <c r="G235" s="974"/>
      <c r="H235" s="974">
        <v>7685000</v>
      </c>
      <c r="I235" s="974">
        <v>950500</v>
      </c>
      <c r="J235" s="975"/>
      <c r="K235" s="974"/>
      <c r="L235" s="974">
        <f t="shared" si="13"/>
        <v>8635500</v>
      </c>
      <c r="M235" s="991" t="e">
        <f>IF(G235="",F235-L235-#REF!,G235-L235-#REF!)</f>
        <v>#REF!</v>
      </c>
      <c r="N235" s="1013">
        <f t="shared" si="14"/>
        <v>0</v>
      </c>
      <c r="O235" s="976"/>
      <c r="P235" s="977"/>
      <c r="Q235" s="974"/>
      <c r="R235" s="1147"/>
      <c r="S235" s="974"/>
      <c r="T235" s="976"/>
      <c r="U235" s="693"/>
    </row>
    <row r="236" spans="2:23" x14ac:dyDescent="0.25">
      <c r="B236" s="1187" t="s">
        <v>1032</v>
      </c>
      <c r="C236" s="1187">
        <v>1009</v>
      </c>
      <c r="D236" s="976" t="s">
        <v>712</v>
      </c>
      <c r="E236" s="976" t="s">
        <v>956</v>
      </c>
      <c r="F236" s="973">
        <v>7568000</v>
      </c>
      <c r="G236" s="974"/>
      <c r="H236" s="1115">
        <f>19004000-11436000</f>
        <v>7568000</v>
      </c>
      <c r="I236" s="974"/>
      <c r="J236" s="975"/>
      <c r="K236" s="974"/>
      <c r="L236" s="974">
        <f t="shared" si="13"/>
        <v>7568000</v>
      </c>
      <c r="M236" s="991" t="e">
        <f>IF(G236="",F236-L236-#REF!,G236-L236-#REF!)</f>
        <v>#REF!</v>
      </c>
      <c r="N236" s="1013">
        <f t="shared" si="14"/>
        <v>0</v>
      </c>
      <c r="O236" s="976"/>
      <c r="P236" s="977"/>
      <c r="Q236" s="974"/>
      <c r="R236" s="1147"/>
      <c r="S236" s="974"/>
      <c r="T236" s="976"/>
      <c r="U236" s="693"/>
    </row>
    <row r="237" spans="2:23" x14ac:dyDescent="0.25">
      <c r="B237" s="1187" t="s">
        <v>1032</v>
      </c>
      <c r="C237" s="1187">
        <v>1009</v>
      </c>
      <c r="D237" s="976" t="s">
        <v>1034</v>
      </c>
      <c r="E237" s="976" t="s">
        <v>1035</v>
      </c>
      <c r="F237" s="973">
        <v>1300000</v>
      </c>
      <c r="G237" s="974"/>
      <c r="H237" s="1115">
        <v>1300000</v>
      </c>
      <c r="I237" s="974"/>
      <c r="J237" s="975"/>
      <c r="K237" s="974"/>
      <c r="L237" s="974">
        <f t="shared" si="13"/>
        <v>1300000</v>
      </c>
      <c r="M237" s="991" t="e">
        <f>IF(G237="",F237-L237-#REF!,G237-L237-#REF!)</f>
        <v>#REF!</v>
      </c>
      <c r="N237" s="1013">
        <f t="shared" si="14"/>
        <v>0</v>
      </c>
      <c r="O237" s="976"/>
      <c r="P237" s="977"/>
      <c r="Q237" s="974"/>
      <c r="R237" s="1147"/>
      <c r="S237" s="974"/>
      <c r="T237" s="976"/>
      <c r="U237" s="693"/>
    </row>
    <row r="238" spans="2:23" x14ac:dyDescent="0.25">
      <c r="B238" s="1187" t="s">
        <v>1032</v>
      </c>
      <c r="C238" s="1187">
        <v>1009</v>
      </c>
      <c r="D238" s="976" t="s">
        <v>1036</v>
      </c>
      <c r="E238" s="976" t="s">
        <v>1035</v>
      </c>
      <c r="F238" s="973">
        <v>9540000</v>
      </c>
      <c r="G238" s="974"/>
      <c r="H238" s="1115">
        <v>9540000</v>
      </c>
      <c r="I238" s="974"/>
      <c r="J238" s="975"/>
      <c r="K238" s="974"/>
      <c r="L238" s="974">
        <f t="shared" si="13"/>
        <v>9540000</v>
      </c>
      <c r="M238" s="991" t="e">
        <f>IF(G238="",F238-L238-#REF!,G238-L238-#REF!)</f>
        <v>#REF!</v>
      </c>
      <c r="N238" s="1013">
        <f t="shared" si="14"/>
        <v>0</v>
      </c>
      <c r="O238" s="976"/>
      <c r="P238" s="977"/>
      <c r="Q238" s="974"/>
      <c r="R238" s="1147"/>
      <c r="S238" s="974"/>
      <c r="T238" s="976"/>
      <c r="U238" s="693"/>
    </row>
    <row r="239" spans="2:23" x14ac:dyDescent="0.25">
      <c r="B239" s="1187" t="s">
        <v>1032</v>
      </c>
      <c r="C239" s="1187">
        <v>1009</v>
      </c>
      <c r="D239" s="976" t="s">
        <v>1230</v>
      </c>
      <c r="E239" s="976" t="s">
        <v>1231</v>
      </c>
      <c r="F239" s="973">
        <v>2100000</v>
      </c>
      <c r="G239" s="974"/>
      <c r="H239" s="1115">
        <v>2100000</v>
      </c>
      <c r="I239" s="974"/>
      <c r="J239" s="975"/>
      <c r="K239" s="974"/>
      <c r="L239" s="974">
        <f t="shared" si="13"/>
        <v>2100000</v>
      </c>
      <c r="M239" s="991" t="e">
        <f>IF(G239="",F239-L239-#REF!,G239-L239-#REF!)</f>
        <v>#REF!</v>
      </c>
      <c r="N239" s="1013">
        <f t="shared" si="14"/>
        <v>0</v>
      </c>
      <c r="O239" s="976"/>
      <c r="P239" s="977"/>
      <c r="Q239" s="974"/>
      <c r="R239" s="1147"/>
      <c r="S239" s="974"/>
      <c r="T239" s="976"/>
      <c r="U239" s="693"/>
    </row>
    <row r="240" spans="2:23" x14ac:dyDescent="0.25">
      <c r="B240" s="1187" t="s">
        <v>1032</v>
      </c>
      <c r="C240" s="1187">
        <v>1009</v>
      </c>
      <c r="D240" s="976" t="s">
        <v>947</v>
      </c>
      <c r="E240" s="976"/>
      <c r="F240" s="973">
        <v>10380000</v>
      </c>
      <c r="G240" s="974"/>
      <c r="H240" s="974">
        <f>W240</f>
        <v>10380000</v>
      </c>
      <c r="I240" s="974"/>
      <c r="J240" s="975"/>
      <c r="K240" s="974"/>
      <c r="L240" s="974">
        <f>SUM(H240:K240)</f>
        <v>10380000</v>
      </c>
      <c r="M240" s="991" t="e">
        <f>IF(G240="",F240-L240-#REF!,G240-L240-#REF!)</f>
        <v>#REF!</v>
      </c>
      <c r="N240" s="1013">
        <f t="shared" si="14"/>
        <v>0</v>
      </c>
      <c r="O240" s="976"/>
      <c r="P240" s="977"/>
      <c r="Q240" s="974"/>
      <c r="R240" s="1147"/>
      <c r="S240" s="974"/>
      <c r="T240" s="976"/>
      <c r="U240" s="693"/>
      <c r="V240" s="687" t="s">
        <v>948</v>
      </c>
      <c r="W240" s="687">
        <f>SUM(W210:W236)</f>
        <v>10380000</v>
      </c>
    </row>
    <row r="241" spans="1:25" s="723" customFormat="1" ht="15.75" x14ac:dyDescent="0.25">
      <c r="B241" s="720" t="s">
        <v>949</v>
      </c>
      <c r="C241" s="720"/>
      <c r="D241" s="699" t="s">
        <v>1032</v>
      </c>
      <c r="E241" s="700"/>
      <c r="F241" s="724"/>
      <c r="G241" s="702"/>
      <c r="H241" s="701"/>
      <c r="I241" s="702"/>
      <c r="J241" s="726"/>
      <c r="K241" s="702"/>
      <c r="L241" s="707">
        <f>SUM(L209:L240)</f>
        <v>568970174</v>
      </c>
      <c r="M241" s="707" t="e">
        <f>SUM(M209:M240)</f>
        <v>#REF!</v>
      </c>
      <c r="N241" s="869">
        <f>SUM(N209:N240)</f>
        <v>0</v>
      </c>
      <c r="O241" s="700"/>
      <c r="P241" s="704"/>
      <c r="Q241" s="742"/>
      <c r="R241" s="1148"/>
      <c r="S241" s="742"/>
      <c r="T241" s="705"/>
      <c r="U241" s="706"/>
      <c r="V241" s="722"/>
      <c r="W241" s="722"/>
      <c r="X241" s="722"/>
      <c r="Y241" s="722"/>
    </row>
    <row r="242" spans="1:25" x14ac:dyDescent="0.25">
      <c r="A242" s="686">
        <v>11</v>
      </c>
      <c r="B242" s="1187" t="s">
        <v>1037</v>
      </c>
      <c r="C242" s="1187">
        <v>1002</v>
      </c>
      <c r="D242" s="976" t="s">
        <v>175</v>
      </c>
      <c r="E242" s="976" t="s">
        <v>416</v>
      </c>
      <c r="F242" s="973">
        <v>1777333</v>
      </c>
      <c r="G242" s="974">
        <v>1777333</v>
      </c>
      <c r="H242" s="974">
        <v>1777333</v>
      </c>
      <c r="I242" s="974"/>
      <c r="J242" s="975"/>
      <c r="K242" s="974"/>
      <c r="L242" s="974">
        <f>SUM(H242:K242)</f>
        <v>1777333</v>
      </c>
      <c r="M242" s="991" t="e">
        <f>IF(G242="",F242-L242-#REF!,G242-L242-#REF!)</f>
        <v>#REF!</v>
      </c>
      <c r="N242" s="1013">
        <f t="shared" si="14"/>
        <v>0</v>
      </c>
      <c r="O242" s="976"/>
      <c r="P242" s="977"/>
      <c r="Q242" s="974"/>
      <c r="R242" s="1147"/>
      <c r="S242" s="974"/>
      <c r="T242" s="976"/>
      <c r="U242" s="693" t="s">
        <v>943</v>
      </c>
      <c r="V242" s="687" t="s">
        <v>852</v>
      </c>
    </row>
    <row r="243" spans="1:25" x14ac:dyDescent="0.25">
      <c r="B243" s="1187" t="s">
        <v>1037</v>
      </c>
      <c r="C243" s="1187">
        <v>1002</v>
      </c>
      <c r="D243" s="976" t="s">
        <v>257</v>
      </c>
      <c r="E243" s="976" t="s">
        <v>286</v>
      </c>
      <c r="F243" s="1108">
        <f>L243</f>
        <v>17548000</v>
      </c>
      <c r="G243" s="974"/>
      <c r="H243" s="974">
        <v>17548000</v>
      </c>
      <c r="I243" s="974"/>
      <c r="J243" s="975"/>
      <c r="K243" s="974"/>
      <c r="L243" s="974">
        <f>SUM(H243:K243)</f>
        <v>17548000</v>
      </c>
      <c r="M243" s="991" t="e">
        <f>IF(G243="",F243-L243-#REF!,G243-L243-#REF!)</f>
        <v>#REF!</v>
      </c>
      <c r="N243" s="1013">
        <f t="shared" si="14"/>
        <v>0</v>
      </c>
      <c r="O243" s="976"/>
      <c r="P243" s="977"/>
      <c r="Q243" s="974"/>
      <c r="R243" s="1147"/>
      <c r="S243" s="974"/>
      <c r="T243" s="976"/>
      <c r="U243" s="693"/>
      <c r="V243" s="687" t="s">
        <v>1003</v>
      </c>
      <c r="W243" s="687">
        <v>3660000</v>
      </c>
    </row>
    <row r="244" spans="1:25" x14ac:dyDescent="0.25">
      <c r="B244" s="1187" t="s">
        <v>1037</v>
      </c>
      <c r="C244" s="1187">
        <v>1002</v>
      </c>
      <c r="D244" s="976" t="s">
        <v>31</v>
      </c>
      <c r="E244" s="976" t="s">
        <v>195</v>
      </c>
      <c r="F244" s="973">
        <v>123474500</v>
      </c>
      <c r="G244" s="974">
        <v>143590000</v>
      </c>
      <c r="H244" s="974">
        <v>30000000</v>
      </c>
      <c r="I244" s="974">
        <v>50000000</v>
      </c>
      <c r="J244" s="975">
        <v>63590000</v>
      </c>
      <c r="K244" s="974"/>
      <c r="L244" s="974">
        <f t="shared" ref="L244:L275" si="15">SUM(H244:K244)</f>
        <v>143590000</v>
      </c>
      <c r="M244" s="991" t="e">
        <f>IF(G244="",F244-L244-#REF!,G244-L244-#REF!)</f>
        <v>#REF!</v>
      </c>
      <c r="N244" s="1013">
        <f t="shared" si="14"/>
        <v>0</v>
      </c>
      <c r="O244" s="976"/>
      <c r="P244" s="977"/>
      <c r="Q244" s="974"/>
      <c r="R244" s="1147"/>
      <c r="S244" s="974"/>
      <c r="T244" s="976"/>
      <c r="U244" s="693"/>
      <c r="V244" s="687" t="s">
        <v>1004</v>
      </c>
      <c r="W244" s="687">
        <v>6160000</v>
      </c>
    </row>
    <row r="245" spans="1:25" x14ac:dyDescent="0.25">
      <c r="B245" s="1187" t="s">
        <v>1037</v>
      </c>
      <c r="C245" s="1187">
        <v>1002</v>
      </c>
      <c r="D245" s="976" t="s">
        <v>215</v>
      </c>
      <c r="E245" s="976" t="s">
        <v>853</v>
      </c>
      <c r="F245" s="973">
        <v>159541961</v>
      </c>
      <c r="G245" s="974">
        <v>173442227</v>
      </c>
      <c r="H245" s="974">
        <v>79770980</v>
      </c>
      <c r="I245" s="974">
        <v>93671247</v>
      </c>
      <c r="J245" s="975"/>
      <c r="K245" s="974"/>
      <c r="L245" s="974">
        <f t="shared" si="15"/>
        <v>173442227</v>
      </c>
      <c r="M245" s="991" t="e">
        <f>IF(G245="",F245-L245-#REF!,G245-L245-#REF!)</f>
        <v>#REF!</v>
      </c>
      <c r="N245" s="1013">
        <f t="shared" si="14"/>
        <v>0</v>
      </c>
      <c r="O245" s="976"/>
      <c r="P245" s="977"/>
      <c r="Q245" s="974"/>
      <c r="R245" s="1147"/>
      <c r="S245" s="974"/>
      <c r="T245" s="976"/>
      <c r="U245" s="693" t="s">
        <v>943</v>
      </c>
      <c r="V245" s="687" t="s">
        <v>1018</v>
      </c>
      <c r="W245" s="687">
        <v>4185000</v>
      </c>
    </row>
    <row r="246" spans="1:25" x14ac:dyDescent="0.25">
      <c r="B246" s="1187" t="s">
        <v>1037</v>
      </c>
      <c r="C246" s="1187">
        <v>1002</v>
      </c>
      <c r="D246" s="976" t="s">
        <v>427</v>
      </c>
      <c r="E246" s="976" t="s">
        <v>855</v>
      </c>
      <c r="F246" s="973">
        <v>106370000</v>
      </c>
      <c r="G246" s="974">
        <v>126164500</v>
      </c>
      <c r="H246" s="974">
        <v>31911000</v>
      </c>
      <c r="I246" s="974">
        <v>55844250</v>
      </c>
      <c r="J246" s="975">
        <v>38409250</v>
      </c>
      <c r="K246" s="974"/>
      <c r="L246" s="974">
        <f t="shared" si="15"/>
        <v>126164500</v>
      </c>
      <c r="M246" s="991" t="e">
        <f>IF(G246="",F246-L246-#REF!,G246-L246-#REF!)</f>
        <v>#REF!</v>
      </c>
      <c r="N246" s="1013">
        <f t="shared" si="14"/>
        <v>0</v>
      </c>
      <c r="O246" s="976" t="s">
        <v>856</v>
      </c>
      <c r="P246" s="977">
        <v>43908</v>
      </c>
      <c r="Q246" s="974"/>
      <c r="R246" s="1147"/>
      <c r="S246" s="974"/>
      <c r="T246" s="976"/>
      <c r="U246" s="693" t="s">
        <v>943</v>
      </c>
      <c r="V246" s="687" t="s">
        <v>1019</v>
      </c>
      <c r="W246" s="687">
        <v>4060000</v>
      </c>
    </row>
    <row r="247" spans="1:25" x14ac:dyDescent="0.25">
      <c r="B247" s="1187" t="s">
        <v>1037</v>
      </c>
      <c r="C247" s="1187">
        <v>1002</v>
      </c>
      <c r="D247" s="976" t="s">
        <v>155</v>
      </c>
      <c r="E247" s="976" t="s">
        <v>156</v>
      </c>
      <c r="F247" s="973"/>
      <c r="G247" s="974">
        <v>51683600</v>
      </c>
      <c r="H247" s="974">
        <v>4080000</v>
      </c>
      <c r="I247" s="974">
        <v>17200000</v>
      </c>
      <c r="J247" s="975">
        <v>30403600</v>
      </c>
      <c r="K247" s="974"/>
      <c r="L247" s="974">
        <f t="shared" si="15"/>
        <v>51683600</v>
      </c>
      <c r="M247" s="991" t="e">
        <f>IF(G247="",F247-L247-#REF!,G247-L247-#REF!)</f>
        <v>#REF!</v>
      </c>
      <c r="N247" s="1013">
        <f t="shared" si="14"/>
        <v>0</v>
      </c>
      <c r="O247" s="976"/>
      <c r="P247" s="977"/>
      <c r="Q247" s="974"/>
      <c r="R247" s="1147"/>
      <c r="S247" s="974"/>
      <c r="T247" s="976"/>
      <c r="U247" s="693"/>
      <c r="V247" s="687" t="s">
        <v>1016</v>
      </c>
      <c r="W247" s="687">
        <v>3031500</v>
      </c>
    </row>
    <row r="248" spans="1:25" x14ac:dyDescent="0.25">
      <c r="B248" s="1187" t="s">
        <v>1037</v>
      </c>
      <c r="C248" s="1187">
        <v>1002</v>
      </c>
      <c r="D248" s="976" t="s">
        <v>164</v>
      </c>
      <c r="E248" s="976" t="s">
        <v>165</v>
      </c>
      <c r="F248" s="973">
        <v>114900000</v>
      </c>
      <c r="G248" s="974">
        <v>174295000</v>
      </c>
      <c r="H248" s="974">
        <v>45960000</v>
      </c>
      <c r="I248" s="974">
        <v>71904000</v>
      </c>
      <c r="J248" s="975">
        <v>56431000</v>
      </c>
      <c r="K248" s="974"/>
      <c r="L248" s="974">
        <f t="shared" si="15"/>
        <v>174295000</v>
      </c>
      <c r="M248" s="991" t="e">
        <f>IF(G248="",F248-L248-#REF!,G248-L248-#REF!)</f>
        <v>#REF!</v>
      </c>
      <c r="N248" s="1013">
        <f t="shared" si="14"/>
        <v>0</v>
      </c>
      <c r="O248" s="976"/>
      <c r="P248" s="977"/>
      <c r="Q248" s="974"/>
      <c r="R248" s="1147"/>
      <c r="S248" s="974"/>
      <c r="T248" s="976"/>
      <c r="U248" s="693" t="s">
        <v>165</v>
      </c>
      <c r="V248" s="687" t="s">
        <v>1020</v>
      </c>
      <c r="W248" s="687">
        <v>2720000</v>
      </c>
    </row>
    <row r="249" spans="1:25" x14ac:dyDescent="0.25">
      <c r="B249" s="1187" t="s">
        <v>1037</v>
      </c>
      <c r="C249" s="1187">
        <v>1002</v>
      </c>
      <c r="D249" s="976" t="s">
        <v>167</v>
      </c>
      <c r="E249" s="976" t="s">
        <v>708</v>
      </c>
      <c r="F249" s="973">
        <v>3970000</v>
      </c>
      <c r="G249" s="974"/>
      <c r="H249" s="974">
        <v>3970000</v>
      </c>
      <c r="I249" s="974"/>
      <c r="J249" s="975"/>
      <c r="K249" s="974"/>
      <c r="L249" s="974">
        <f t="shared" si="15"/>
        <v>3970000</v>
      </c>
      <c r="M249" s="991" t="e">
        <f>IF(G249="",F249-L249-#REF!,G249-L249-#REF!)</f>
        <v>#REF!</v>
      </c>
      <c r="N249" s="1013">
        <f t="shared" si="14"/>
        <v>0</v>
      </c>
      <c r="O249" s="976"/>
      <c r="P249" s="977"/>
      <c r="Q249" s="974"/>
      <c r="R249" s="1147"/>
      <c r="S249" s="974"/>
      <c r="T249" s="976"/>
      <c r="U249" s="693" t="s">
        <v>708</v>
      </c>
      <c r="V249" s="687" t="s">
        <v>1021</v>
      </c>
      <c r="W249" s="687">
        <v>4158000</v>
      </c>
    </row>
    <row r="250" spans="1:25" x14ac:dyDescent="0.25">
      <c r="B250" s="1187" t="s">
        <v>1037</v>
      </c>
      <c r="C250" s="1187">
        <v>1002</v>
      </c>
      <c r="D250" s="976" t="s">
        <v>394</v>
      </c>
      <c r="E250" s="976" t="s">
        <v>162</v>
      </c>
      <c r="F250" s="973">
        <v>144000000</v>
      </c>
      <c r="G250" s="974">
        <v>144000000</v>
      </c>
      <c r="H250" s="974">
        <v>72000000</v>
      </c>
      <c r="I250" s="974">
        <v>72000000</v>
      </c>
      <c r="J250" s="975"/>
      <c r="K250" s="974"/>
      <c r="L250" s="974">
        <f t="shared" si="15"/>
        <v>144000000</v>
      </c>
      <c r="M250" s="991" t="e">
        <f>IF(G250="",F250-L250-#REF!,G250-L250-#REF!)</f>
        <v>#REF!</v>
      </c>
      <c r="N250" s="1013">
        <f t="shared" si="14"/>
        <v>0</v>
      </c>
      <c r="O250" s="976" t="s">
        <v>801</v>
      </c>
      <c r="P250" s="977">
        <v>43876</v>
      </c>
      <c r="Q250" s="974"/>
      <c r="R250" s="1147"/>
      <c r="S250" s="974"/>
      <c r="T250" s="976"/>
      <c r="U250" s="693"/>
      <c r="V250" s="687" t="s">
        <v>1005</v>
      </c>
      <c r="W250" s="687">
        <v>4236000</v>
      </c>
    </row>
    <row r="251" spans="1:25" x14ac:dyDescent="0.25">
      <c r="B251" s="1187" t="s">
        <v>1037</v>
      </c>
      <c r="C251" s="1187">
        <v>1002</v>
      </c>
      <c r="D251" s="976" t="s">
        <v>346</v>
      </c>
      <c r="E251" s="976" t="s">
        <v>857</v>
      </c>
      <c r="F251" s="973">
        <v>80787830</v>
      </c>
      <c r="G251" s="974"/>
      <c r="H251" s="974">
        <v>40393915</v>
      </c>
      <c r="I251" s="974"/>
      <c r="J251" s="975"/>
      <c r="K251" s="974"/>
      <c r="L251" s="974">
        <f t="shared" si="15"/>
        <v>40393915</v>
      </c>
      <c r="M251" s="991" t="e">
        <f>IF(G251="",F251-L251-#REF!,G251-L251-#REF!)</f>
        <v>#REF!</v>
      </c>
      <c r="N251" s="1013">
        <f t="shared" si="14"/>
        <v>40393915</v>
      </c>
      <c r="O251" s="976"/>
      <c r="P251" s="977"/>
      <c r="Q251" s="974"/>
      <c r="R251" s="1147"/>
      <c r="S251" s="974"/>
      <c r="T251" s="976"/>
      <c r="U251" s="693"/>
      <c r="V251" s="687" t="s">
        <v>1006</v>
      </c>
      <c r="W251" s="687">
        <v>3692000</v>
      </c>
    </row>
    <row r="252" spans="1:25" x14ac:dyDescent="0.25">
      <c r="B252" s="1187" t="s">
        <v>1037</v>
      </c>
      <c r="C252" s="1187">
        <v>1002</v>
      </c>
      <c r="D252" s="976" t="s">
        <v>858</v>
      </c>
      <c r="E252" s="976" t="s">
        <v>859</v>
      </c>
      <c r="F252" s="1108">
        <v>135000000</v>
      </c>
      <c r="G252" s="974"/>
      <c r="H252" s="974">
        <v>40500000</v>
      </c>
      <c r="I252" s="974">
        <v>54000000</v>
      </c>
      <c r="J252" s="975"/>
      <c r="K252" s="974"/>
      <c r="L252" s="974">
        <f t="shared" si="15"/>
        <v>94500000</v>
      </c>
      <c r="M252" s="991" t="e">
        <f>IF(G252="",F252-L252-#REF!,G252-L252-#REF!)</f>
        <v>#REF!</v>
      </c>
      <c r="N252" s="1013">
        <f t="shared" si="14"/>
        <v>40500000</v>
      </c>
      <c r="O252" s="976" t="s">
        <v>860</v>
      </c>
      <c r="P252" s="977">
        <v>43909</v>
      </c>
      <c r="Q252" s="974"/>
      <c r="R252" s="1147"/>
      <c r="S252" s="974"/>
      <c r="T252" s="976"/>
      <c r="U252" s="693"/>
      <c r="V252" s="687" t="s">
        <v>1008</v>
      </c>
      <c r="W252" s="687">
        <v>940000</v>
      </c>
    </row>
    <row r="253" spans="1:25" x14ac:dyDescent="0.25">
      <c r="B253" s="1187" t="s">
        <v>1037</v>
      </c>
      <c r="C253" s="1187">
        <v>1002</v>
      </c>
      <c r="D253" s="976" t="s">
        <v>257</v>
      </c>
      <c r="E253" s="976" t="s">
        <v>286</v>
      </c>
      <c r="F253" s="1108"/>
      <c r="G253" s="974">
        <v>29114267</v>
      </c>
      <c r="H253" s="974">
        <v>29114267</v>
      </c>
      <c r="I253" s="974"/>
      <c r="J253" s="975"/>
      <c r="K253" s="974"/>
      <c r="L253" s="974">
        <f t="shared" si="15"/>
        <v>29114267</v>
      </c>
      <c r="M253" s="991" t="e">
        <f>IF(G253="",F253-L253-#REF!,G253-L253-#REF!)</f>
        <v>#REF!</v>
      </c>
      <c r="N253" s="1013">
        <f t="shared" si="14"/>
        <v>0</v>
      </c>
      <c r="O253" s="976"/>
      <c r="P253" s="977"/>
      <c r="Q253" s="974"/>
      <c r="R253" s="1147"/>
      <c r="S253" s="974"/>
      <c r="T253" s="976"/>
      <c r="U253" s="693"/>
      <c r="V253" s="687" t="s">
        <v>960</v>
      </c>
      <c r="W253" s="687">
        <v>1290000</v>
      </c>
    </row>
    <row r="254" spans="1:25" x14ac:dyDescent="0.25">
      <c r="B254" s="1187" t="s">
        <v>1037</v>
      </c>
      <c r="C254" s="1187">
        <v>1002</v>
      </c>
      <c r="D254" s="976" t="s">
        <v>861</v>
      </c>
      <c r="E254" s="976" t="s">
        <v>526</v>
      </c>
      <c r="F254" s="1108">
        <f>L254</f>
        <v>50000</v>
      </c>
      <c r="G254" s="974"/>
      <c r="H254" s="974">
        <v>50000</v>
      </c>
      <c r="I254" s="974"/>
      <c r="J254" s="975"/>
      <c r="K254" s="974"/>
      <c r="L254" s="974">
        <f t="shared" si="15"/>
        <v>50000</v>
      </c>
      <c r="M254" s="991" t="e">
        <f>IF(G254="",F254-L254-#REF!,G254-L254-#REF!)</f>
        <v>#REF!</v>
      </c>
      <c r="N254" s="1013">
        <f t="shared" si="14"/>
        <v>0</v>
      </c>
      <c r="O254" s="976"/>
      <c r="P254" s="977"/>
      <c r="Q254" s="974"/>
      <c r="R254" s="1147"/>
      <c r="S254" s="974"/>
      <c r="T254" s="976"/>
      <c r="U254" s="693"/>
      <c r="V254" s="687" t="s">
        <v>953</v>
      </c>
      <c r="W254" s="687">
        <v>500000</v>
      </c>
    </row>
    <row r="255" spans="1:25" x14ac:dyDescent="0.25">
      <c r="B255" s="1187" t="s">
        <v>1037</v>
      </c>
      <c r="C255" s="1187">
        <v>1002</v>
      </c>
      <c r="D255" s="976" t="s">
        <v>828</v>
      </c>
      <c r="E255" s="976" t="s">
        <v>863</v>
      </c>
      <c r="F255" s="1108">
        <f>L255</f>
        <v>180000</v>
      </c>
      <c r="G255" s="974"/>
      <c r="H255" s="974">
        <v>180000</v>
      </c>
      <c r="I255" s="974"/>
      <c r="J255" s="975"/>
      <c r="K255" s="974"/>
      <c r="L255" s="974">
        <f t="shared" si="15"/>
        <v>180000</v>
      </c>
      <c r="M255" s="991" t="e">
        <f>IF(G255="",F255-L255-#REF!,G255-L255-#REF!)</f>
        <v>#REF!</v>
      </c>
      <c r="N255" s="1013">
        <f t="shared" si="14"/>
        <v>0</v>
      </c>
      <c r="O255" s="976"/>
      <c r="P255" s="977"/>
      <c r="Q255" s="974"/>
      <c r="R255" s="1147"/>
      <c r="S255" s="974"/>
      <c r="T255" s="976"/>
      <c r="U255" s="693"/>
      <c r="V255" s="687" t="s">
        <v>954</v>
      </c>
      <c r="W255" s="687">
        <v>300000</v>
      </c>
    </row>
    <row r="256" spans="1:25" x14ac:dyDescent="0.25">
      <c r="B256" s="1187" t="s">
        <v>1037</v>
      </c>
      <c r="C256" s="1187">
        <v>1002</v>
      </c>
      <c r="D256" s="976" t="s">
        <v>292</v>
      </c>
      <c r="E256" s="976" t="s">
        <v>864</v>
      </c>
      <c r="F256" s="1108">
        <v>47600000</v>
      </c>
      <c r="G256" s="974">
        <v>47600000</v>
      </c>
      <c r="H256" s="974">
        <v>33320000</v>
      </c>
      <c r="I256" s="974">
        <v>14280000</v>
      </c>
      <c r="J256" s="975"/>
      <c r="K256" s="974"/>
      <c r="L256" s="974">
        <f t="shared" si="15"/>
        <v>47600000</v>
      </c>
      <c r="M256" s="991" t="e">
        <f>IF(G256="",F256-L256-#REF!,G256-L256-#REF!)</f>
        <v>#REF!</v>
      </c>
      <c r="N256" s="1013">
        <f t="shared" si="14"/>
        <v>0</v>
      </c>
      <c r="O256" s="976"/>
      <c r="P256" s="977"/>
      <c r="Q256" s="974"/>
      <c r="R256" s="1147"/>
      <c r="S256" s="974"/>
      <c r="T256" s="976"/>
      <c r="U256" s="693"/>
    </row>
    <row r="257" spans="2:21" x14ac:dyDescent="0.25">
      <c r="B257" s="1187" t="s">
        <v>1037</v>
      </c>
      <c r="C257" s="1187">
        <v>1002</v>
      </c>
      <c r="D257" s="976" t="s">
        <v>92</v>
      </c>
      <c r="E257" s="976" t="s">
        <v>865</v>
      </c>
      <c r="F257" s="973">
        <v>13335300</v>
      </c>
      <c r="G257" s="974"/>
      <c r="H257" s="974">
        <v>6667650</v>
      </c>
      <c r="I257" s="974"/>
      <c r="J257" s="975"/>
      <c r="K257" s="974"/>
      <c r="L257" s="974">
        <f t="shared" si="15"/>
        <v>6667650</v>
      </c>
      <c r="M257" s="991" t="e">
        <f>IF(G257="",F257-L257-#REF!,G257-L257-#REF!)</f>
        <v>#REF!</v>
      </c>
      <c r="N257" s="1013">
        <f t="shared" si="14"/>
        <v>6667650</v>
      </c>
      <c r="O257" s="976"/>
      <c r="P257" s="977"/>
      <c r="Q257" s="974"/>
      <c r="R257" s="1147"/>
      <c r="S257" s="974"/>
      <c r="T257" s="976"/>
      <c r="U257" s="693" t="s">
        <v>865</v>
      </c>
    </row>
    <row r="258" spans="2:21" x14ac:dyDescent="0.25">
      <c r="B258" s="1187" t="s">
        <v>1037</v>
      </c>
      <c r="C258" s="1187">
        <v>1002</v>
      </c>
      <c r="D258" s="976" t="s">
        <v>607</v>
      </c>
      <c r="E258" s="976" t="s">
        <v>1232</v>
      </c>
      <c r="F258" s="973">
        <v>5000000</v>
      </c>
      <c r="G258" s="974">
        <v>5250750</v>
      </c>
      <c r="H258" s="974">
        <v>5000000</v>
      </c>
      <c r="I258" s="974">
        <v>250750</v>
      </c>
      <c r="J258" s="975"/>
      <c r="K258" s="974"/>
      <c r="L258" s="974">
        <f t="shared" si="15"/>
        <v>5250750</v>
      </c>
      <c r="M258" s="991" t="e">
        <f>IF(G258="",F258-L258-#REF!,G258-L258-#REF!)</f>
        <v>#REF!</v>
      </c>
      <c r="N258" s="1013">
        <f t="shared" si="14"/>
        <v>0</v>
      </c>
      <c r="O258" s="976"/>
      <c r="P258" s="977"/>
      <c r="Q258" s="974"/>
      <c r="R258" s="1147"/>
      <c r="S258" s="974"/>
      <c r="T258" s="976"/>
      <c r="U258" s="693"/>
    </row>
    <row r="259" spans="2:21" x14ac:dyDescent="0.25">
      <c r="B259" s="1187" t="s">
        <v>1037</v>
      </c>
      <c r="C259" s="1187">
        <v>1002</v>
      </c>
      <c r="D259" s="976" t="s">
        <v>866</v>
      </c>
      <c r="E259" s="976" t="s">
        <v>171</v>
      </c>
      <c r="F259" s="973">
        <v>2820000</v>
      </c>
      <c r="G259" s="974"/>
      <c r="H259" s="974">
        <v>2820000</v>
      </c>
      <c r="I259" s="974"/>
      <c r="J259" s="975"/>
      <c r="K259" s="974"/>
      <c r="L259" s="974">
        <f t="shared" si="15"/>
        <v>2820000</v>
      </c>
      <c r="M259" s="991" t="e">
        <f>IF(G259="",F259-L259-#REF!,G259-L259-#REF!)</f>
        <v>#REF!</v>
      </c>
      <c r="N259" s="1013">
        <f t="shared" si="14"/>
        <v>0</v>
      </c>
      <c r="O259" s="976"/>
      <c r="P259" s="977"/>
      <c r="Q259" s="974"/>
      <c r="R259" s="1147"/>
      <c r="S259" s="974"/>
      <c r="T259" s="976"/>
      <c r="U259" s="693" t="s">
        <v>171</v>
      </c>
    </row>
    <row r="260" spans="2:21" x14ac:dyDescent="0.25">
      <c r="B260" s="1187" t="s">
        <v>1037</v>
      </c>
      <c r="C260" s="1187">
        <v>1002</v>
      </c>
      <c r="D260" s="976" t="s">
        <v>167</v>
      </c>
      <c r="E260" s="976" t="s">
        <v>708</v>
      </c>
      <c r="F260" s="1108">
        <v>1100000</v>
      </c>
      <c r="G260" s="974"/>
      <c r="H260" s="974">
        <v>1100000</v>
      </c>
      <c r="I260" s="974"/>
      <c r="J260" s="975"/>
      <c r="K260" s="974"/>
      <c r="L260" s="974">
        <f t="shared" si="15"/>
        <v>1100000</v>
      </c>
      <c r="M260" s="991" t="e">
        <f>IF(G260="",F260-L260-#REF!,G260-L260-#REF!)</f>
        <v>#REF!</v>
      </c>
      <c r="N260" s="1013">
        <f t="shared" si="14"/>
        <v>0</v>
      </c>
      <c r="O260" s="976"/>
      <c r="P260" s="977"/>
      <c r="Q260" s="974"/>
      <c r="R260" s="1147"/>
      <c r="S260" s="974"/>
      <c r="T260" s="976"/>
      <c r="U260" s="693"/>
    </row>
    <row r="261" spans="2:21" x14ac:dyDescent="0.25">
      <c r="B261" s="1187" t="s">
        <v>1037</v>
      </c>
      <c r="C261" s="1187">
        <v>1002</v>
      </c>
      <c r="D261" s="976" t="s">
        <v>867</v>
      </c>
      <c r="E261" s="976" t="s">
        <v>868</v>
      </c>
      <c r="F261" s="1108">
        <v>16269000</v>
      </c>
      <c r="G261" s="974"/>
      <c r="H261" s="974">
        <v>16269000</v>
      </c>
      <c r="I261" s="974"/>
      <c r="J261" s="975"/>
      <c r="K261" s="974"/>
      <c r="L261" s="974">
        <f t="shared" si="15"/>
        <v>16269000</v>
      </c>
      <c r="M261" s="991" t="e">
        <f>IF(G261="",F261-L261-#REF!,G261-L261-#REF!)</f>
        <v>#REF!</v>
      </c>
      <c r="N261" s="1013">
        <f t="shared" si="14"/>
        <v>0</v>
      </c>
      <c r="O261" s="976"/>
      <c r="P261" s="977"/>
      <c r="Q261" s="974"/>
      <c r="R261" s="1147"/>
      <c r="S261" s="974"/>
      <c r="T261" s="976"/>
      <c r="U261" s="693"/>
    </row>
    <row r="262" spans="2:21" x14ac:dyDescent="0.25">
      <c r="B262" s="1187" t="s">
        <v>1037</v>
      </c>
      <c r="C262" s="1187">
        <v>1002</v>
      </c>
      <c r="D262" s="976" t="s">
        <v>170</v>
      </c>
      <c r="E262" s="976" t="s">
        <v>171</v>
      </c>
      <c r="F262" s="973"/>
      <c r="G262" s="974">
        <v>236605181</v>
      </c>
      <c r="H262" s="974">
        <v>236605181</v>
      </c>
      <c r="I262" s="974"/>
      <c r="J262" s="975"/>
      <c r="K262" s="974"/>
      <c r="L262" s="974">
        <f t="shared" si="15"/>
        <v>236605181</v>
      </c>
      <c r="M262" s="991" t="e">
        <f>IF(G262="",F262-L262-#REF!,G262-L262-#REF!)</f>
        <v>#REF!</v>
      </c>
      <c r="N262" s="1013">
        <f t="shared" si="14"/>
        <v>0</v>
      </c>
      <c r="O262" s="976"/>
      <c r="P262" s="977"/>
      <c r="Q262" s="974"/>
      <c r="R262" s="1147"/>
      <c r="S262" s="974"/>
      <c r="T262" s="976"/>
      <c r="U262" s="693" t="s">
        <v>171</v>
      </c>
    </row>
    <row r="263" spans="2:21" x14ac:dyDescent="0.25">
      <c r="B263" s="1187" t="s">
        <v>1037</v>
      </c>
      <c r="C263" s="1187">
        <v>1002</v>
      </c>
      <c r="D263" s="976" t="s">
        <v>118</v>
      </c>
      <c r="E263" s="976" t="s">
        <v>301</v>
      </c>
      <c r="F263" s="1108">
        <v>132100000</v>
      </c>
      <c r="G263" s="974">
        <v>125489700</v>
      </c>
      <c r="H263" s="974">
        <v>40000000</v>
      </c>
      <c r="I263" s="974">
        <v>85489700</v>
      </c>
      <c r="J263" s="975"/>
      <c r="K263" s="974"/>
      <c r="L263" s="974">
        <f t="shared" si="15"/>
        <v>125489700</v>
      </c>
      <c r="M263" s="991" t="e">
        <f>IF(G263="",F263-L263-#REF!,G263-L263-#REF!)</f>
        <v>#REF!</v>
      </c>
      <c r="N263" s="1013">
        <f t="shared" si="14"/>
        <v>0</v>
      </c>
      <c r="O263" s="976"/>
      <c r="P263" s="977"/>
      <c r="Q263" s="974"/>
      <c r="R263" s="1147"/>
      <c r="S263" s="974"/>
      <c r="T263" s="976"/>
      <c r="U263" s="693"/>
    </row>
    <row r="264" spans="2:21" x14ac:dyDescent="0.25">
      <c r="B264" s="1187" t="s">
        <v>1037</v>
      </c>
      <c r="C264" s="1187">
        <v>1002</v>
      </c>
      <c r="D264" s="976" t="s">
        <v>869</v>
      </c>
      <c r="E264" s="976" t="s">
        <v>693</v>
      </c>
      <c r="F264" s="1108">
        <f>L264</f>
        <v>1800000</v>
      </c>
      <c r="G264" s="974"/>
      <c r="H264" s="974">
        <v>1800000</v>
      </c>
      <c r="I264" s="974"/>
      <c r="J264" s="975"/>
      <c r="K264" s="974"/>
      <c r="L264" s="974">
        <f t="shared" si="15"/>
        <v>1800000</v>
      </c>
      <c r="M264" s="991" t="e">
        <f>IF(G264="",F264-L264-#REF!,G264-L264-#REF!)</f>
        <v>#REF!</v>
      </c>
      <c r="N264" s="1013">
        <f t="shared" si="14"/>
        <v>0</v>
      </c>
      <c r="O264" s="976"/>
      <c r="P264" s="977"/>
      <c r="Q264" s="974"/>
      <c r="R264" s="1147"/>
      <c r="S264" s="974"/>
      <c r="T264" s="976"/>
      <c r="U264" s="693"/>
    </row>
    <row r="265" spans="2:21" x14ac:dyDescent="0.25">
      <c r="B265" s="1187" t="s">
        <v>1037</v>
      </c>
      <c r="C265" s="1187">
        <v>1002</v>
      </c>
      <c r="D265" s="976" t="s">
        <v>172</v>
      </c>
      <c r="E265" s="976" t="s">
        <v>173</v>
      </c>
      <c r="F265" s="1108">
        <v>6480000</v>
      </c>
      <c r="G265" s="974"/>
      <c r="H265" s="974">
        <v>6480000</v>
      </c>
      <c r="I265" s="974"/>
      <c r="J265" s="975"/>
      <c r="K265" s="974"/>
      <c r="L265" s="974">
        <f t="shared" si="15"/>
        <v>6480000</v>
      </c>
      <c r="M265" s="991" t="e">
        <f>IF(G265="",F265-L265-#REF!,G265-L265-#REF!)</f>
        <v>#REF!</v>
      </c>
      <c r="N265" s="1013">
        <f t="shared" si="14"/>
        <v>0</v>
      </c>
      <c r="O265" s="976"/>
      <c r="P265" s="977"/>
      <c r="Q265" s="974"/>
      <c r="R265" s="1147"/>
      <c r="S265" s="974"/>
      <c r="T265" s="976"/>
      <c r="U265" s="693"/>
    </row>
    <row r="266" spans="2:21" x14ac:dyDescent="0.25">
      <c r="B266" s="1187" t="s">
        <v>1037</v>
      </c>
      <c r="C266" s="1187">
        <v>1002</v>
      </c>
      <c r="D266" s="976" t="s">
        <v>257</v>
      </c>
      <c r="E266" s="976" t="s">
        <v>871</v>
      </c>
      <c r="F266" s="1108">
        <v>18147750</v>
      </c>
      <c r="G266" s="974">
        <v>20250750</v>
      </c>
      <c r="H266" s="974">
        <v>18147750</v>
      </c>
      <c r="I266" s="974">
        <v>2103000</v>
      </c>
      <c r="J266" s="975"/>
      <c r="K266" s="974"/>
      <c r="L266" s="974">
        <f t="shared" si="15"/>
        <v>20250750</v>
      </c>
      <c r="M266" s="991" t="e">
        <f>IF(G266="",F266-L266-#REF!,G266-L266-#REF!)</f>
        <v>#REF!</v>
      </c>
      <c r="N266" s="1013">
        <f t="shared" si="14"/>
        <v>0</v>
      </c>
      <c r="O266" s="976"/>
      <c r="P266" s="977"/>
      <c r="Q266" s="974"/>
      <c r="R266" s="1147"/>
      <c r="S266" s="974"/>
      <c r="T266" s="976"/>
      <c r="U266" s="693"/>
    </row>
    <row r="267" spans="2:21" x14ac:dyDescent="0.25">
      <c r="B267" s="1187" t="s">
        <v>1037</v>
      </c>
      <c r="C267" s="1187">
        <v>1002</v>
      </c>
      <c r="D267" s="976" t="s">
        <v>872</v>
      </c>
      <c r="E267" s="976" t="s">
        <v>171</v>
      </c>
      <c r="F267" s="973">
        <v>1850000</v>
      </c>
      <c r="G267" s="974"/>
      <c r="H267" s="974">
        <v>1850000</v>
      </c>
      <c r="I267" s="974"/>
      <c r="J267" s="975"/>
      <c r="K267" s="974"/>
      <c r="L267" s="974">
        <f t="shared" si="15"/>
        <v>1850000</v>
      </c>
      <c r="M267" s="991" t="e">
        <f>IF(G267="",F267-L267-#REF!,G267-L267-#REF!)</f>
        <v>#REF!</v>
      </c>
      <c r="N267" s="1013">
        <f t="shared" si="14"/>
        <v>0</v>
      </c>
      <c r="O267" s="976"/>
      <c r="P267" s="977"/>
      <c r="Q267" s="974"/>
      <c r="R267" s="1147"/>
      <c r="S267" s="974"/>
      <c r="T267" s="976"/>
      <c r="U267" s="693" t="s">
        <v>171</v>
      </c>
    </row>
    <row r="268" spans="2:21" x14ac:dyDescent="0.25">
      <c r="B268" s="1187" t="s">
        <v>1037</v>
      </c>
      <c r="C268" s="1187">
        <v>1002</v>
      </c>
      <c r="D268" s="976" t="s">
        <v>873</v>
      </c>
      <c r="E268" s="976" t="s">
        <v>874</v>
      </c>
      <c r="F268" s="973">
        <v>1500000</v>
      </c>
      <c r="G268" s="974"/>
      <c r="H268" s="974">
        <v>1500000</v>
      </c>
      <c r="I268" s="974"/>
      <c r="J268" s="975"/>
      <c r="K268" s="974"/>
      <c r="L268" s="974">
        <f t="shared" si="15"/>
        <v>1500000</v>
      </c>
      <c r="M268" s="991" t="e">
        <f>IF(G268="",F268-L268-#REF!,G268-L268-#REF!)</f>
        <v>#REF!</v>
      </c>
      <c r="N268" s="1013">
        <f t="shared" si="14"/>
        <v>0</v>
      </c>
      <c r="O268" s="976"/>
      <c r="P268" s="977"/>
      <c r="Q268" s="974"/>
      <c r="R268" s="1147"/>
      <c r="S268" s="974"/>
      <c r="T268" s="976"/>
      <c r="U268" s="693" t="s">
        <v>874</v>
      </c>
    </row>
    <row r="269" spans="2:21" x14ac:dyDescent="0.25">
      <c r="B269" s="1187" t="s">
        <v>1037</v>
      </c>
      <c r="C269" s="1187">
        <v>1002</v>
      </c>
      <c r="D269" s="976" t="s">
        <v>740</v>
      </c>
      <c r="E269" s="976" t="s">
        <v>397</v>
      </c>
      <c r="F269" s="1108">
        <v>544500</v>
      </c>
      <c r="G269" s="974"/>
      <c r="H269" s="974">
        <v>544500</v>
      </c>
      <c r="I269" s="974"/>
      <c r="J269" s="975"/>
      <c r="K269" s="974"/>
      <c r="L269" s="974">
        <f t="shared" si="15"/>
        <v>544500</v>
      </c>
      <c r="M269" s="991" t="e">
        <f>IF(G269="",F269-L269-#REF!,G269-L269-#REF!)</f>
        <v>#REF!</v>
      </c>
      <c r="N269" s="1013">
        <f t="shared" si="14"/>
        <v>0</v>
      </c>
      <c r="O269" s="976"/>
      <c r="P269" s="977"/>
      <c r="Q269" s="974"/>
      <c r="R269" s="1147"/>
      <c r="S269" s="974"/>
      <c r="T269" s="976"/>
      <c r="U269" s="693"/>
    </row>
    <row r="270" spans="2:21" x14ac:dyDescent="0.25">
      <c r="B270" s="1187" t="s">
        <v>1037</v>
      </c>
      <c r="C270" s="1187">
        <v>1002</v>
      </c>
      <c r="D270" s="976" t="s">
        <v>247</v>
      </c>
      <c r="E270" s="976" t="s">
        <v>875</v>
      </c>
      <c r="F270" s="973">
        <v>11990000</v>
      </c>
      <c r="G270" s="974"/>
      <c r="H270" s="974">
        <v>11990000</v>
      </c>
      <c r="I270" s="974"/>
      <c r="J270" s="975"/>
      <c r="K270" s="974"/>
      <c r="L270" s="974">
        <f t="shared" si="15"/>
        <v>11990000</v>
      </c>
      <c r="M270" s="991" t="e">
        <f>IF(G270="",F270-L270-#REF!,G270-L270-#REF!)</f>
        <v>#REF!</v>
      </c>
      <c r="N270" s="1013">
        <f t="shared" si="14"/>
        <v>0</v>
      </c>
      <c r="O270" s="976"/>
      <c r="P270" s="977"/>
      <c r="Q270" s="974"/>
      <c r="R270" s="1147"/>
      <c r="S270" s="974"/>
      <c r="T270" s="976"/>
      <c r="U270" s="693" t="s">
        <v>943</v>
      </c>
    </row>
    <row r="271" spans="2:21" x14ac:dyDescent="0.25">
      <c r="B271" s="1187" t="s">
        <v>1037</v>
      </c>
      <c r="C271" s="1187">
        <v>1002</v>
      </c>
      <c r="D271" s="976" t="s">
        <v>607</v>
      </c>
      <c r="E271" s="976" t="s">
        <v>877</v>
      </c>
      <c r="F271" s="1108">
        <v>6000000</v>
      </c>
      <c r="G271" s="974">
        <v>6559000</v>
      </c>
      <c r="H271" s="974">
        <v>6000000</v>
      </c>
      <c r="I271" s="974">
        <v>559000</v>
      </c>
      <c r="J271" s="975"/>
      <c r="K271" s="974"/>
      <c r="L271" s="974">
        <f t="shared" si="15"/>
        <v>6559000</v>
      </c>
      <c r="M271" s="991" t="e">
        <f>IF(G271="",F271-L271-#REF!,G271-L271-#REF!)</f>
        <v>#REF!</v>
      </c>
      <c r="N271" s="1013">
        <f t="shared" si="14"/>
        <v>0</v>
      </c>
      <c r="O271" s="976"/>
      <c r="P271" s="977"/>
      <c r="Q271" s="974"/>
      <c r="R271" s="1147"/>
      <c r="S271" s="974"/>
      <c r="T271" s="976"/>
      <c r="U271" s="693"/>
    </row>
    <row r="272" spans="2:21" x14ac:dyDescent="0.25">
      <c r="B272" s="1187" t="s">
        <v>1037</v>
      </c>
      <c r="C272" s="1187">
        <v>1002</v>
      </c>
      <c r="D272" s="976" t="s">
        <v>1038</v>
      </c>
      <c r="E272" s="976" t="s">
        <v>1039</v>
      </c>
      <c r="F272" s="1108">
        <v>27750000</v>
      </c>
      <c r="G272" s="974"/>
      <c r="H272" s="974">
        <v>27750000</v>
      </c>
      <c r="I272" s="974"/>
      <c r="J272" s="975"/>
      <c r="K272" s="974"/>
      <c r="L272" s="974">
        <f t="shared" si="15"/>
        <v>27750000</v>
      </c>
      <c r="M272" s="991" t="e">
        <f>IF(G272="",F272-L272-#REF!,G272-L272-#REF!)</f>
        <v>#REF!</v>
      </c>
      <c r="N272" s="1013">
        <f t="shared" si="14"/>
        <v>0</v>
      </c>
      <c r="O272" s="976"/>
      <c r="P272" s="977"/>
      <c r="Q272" s="974"/>
      <c r="R272" s="1147"/>
      <c r="S272" s="974"/>
      <c r="T272" s="976"/>
      <c r="U272" s="693"/>
    </row>
    <row r="273" spans="1:25" x14ac:dyDescent="0.25">
      <c r="B273" s="1187" t="s">
        <v>1037</v>
      </c>
      <c r="C273" s="1187">
        <v>1002</v>
      </c>
      <c r="D273" s="976" t="s">
        <v>1040</v>
      </c>
      <c r="E273" s="976" t="s">
        <v>1041</v>
      </c>
      <c r="F273" s="974">
        <v>22216500</v>
      </c>
      <c r="G273" s="974"/>
      <c r="H273" s="974">
        <v>22216500</v>
      </c>
      <c r="I273" s="974"/>
      <c r="J273" s="975"/>
      <c r="K273" s="974"/>
      <c r="L273" s="974">
        <f t="shared" si="15"/>
        <v>22216500</v>
      </c>
      <c r="M273" s="991" t="e">
        <f>IF(G273="",F273-L273-#REF!,G273-L273-#REF!)</f>
        <v>#REF!</v>
      </c>
      <c r="N273" s="1013">
        <f t="shared" si="14"/>
        <v>0</v>
      </c>
      <c r="O273" s="976"/>
      <c r="P273" s="977"/>
      <c r="Q273" s="974"/>
      <c r="R273" s="1147"/>
      <c r="S273" s="974"/>
      <c r="T273" s="976"/>
      <c r="U273" s="693"/>
    </row>
    <row r="274" spans="1:25" x14ac:dyDescent="0.25">
      <c r="B274" s="1187" t="s">
        <v>1037</v>
      </c>
      <c r="C274" s="1187">
        <v>1002</v>
      </c>
      <c r="D274" s="976" t="s">
        <v>346</v>
      </c>
      <c r="E274" s="976" t="s">
        <v>1042</v>
      </c>
      <c r="F274" s="974">
        <v>26254839</v>
      </c>
      <c r="G274" s="974"/>
      <c r="H274" s="974">
        <v>26254839</v>
      </c>
      <c r="I274" s="974"/>
      <c r="J274" s="975"/>
      <c r="K274" s="974"/>
      <c r="L274" s="974">
        <f t="shared" si="15"/>
        <v>26254839</v>
      </c>
      <c r="M274" s="991" t="e">
        <f>IF(G274="",F274-L274-#REF!,G274-L274-#REF!)</f>
        <v>#REF!</v>
      </c>
      <c r="N274" s="1013">
        <f t="shared" si="14"/>
        <v>0</v>
      </c>
      <c r="O274" s="976"/>
      <c r="P274" s="977"/>
      <c r="Q274" s="974"/>
      <c r="R274" s="1147"/>
      <c r="S274" s="974"/>
      <c r="T274" s="976"/>
      <c r="U274" s="693"/>
    </row>
    <row r="275" spans="1:25" x14ac:dyDescent="0.25">
      <c r="B275" s="1187" t="s">
        <v>1037</v>
      </c>
      <c r="C275" s="1187">
        <v>1002</v>
      </c>
      <c r="D275" s="976" t="s">
        <v>1233</v>
      </c>
      <c r="E275" s="976" t="s">
        <v>1234</v>
      </c>
      <c r="F275" s="974">
        <v>40000000</v>
      </c>
      <c r="G275" s="974"/>
      <c r="H275" s="974">
        <v>10000000</v>
      </c>
      <c r="I275" s="974"/>
      <c r="J275" s="975"/>
      <c r="K275" s="974"/>
      <c r="L275" s="974">
        <f t="shared" si="15"/>
        <v>10000000</v>
      </c>
      <c r="M275" s="991" t="e">
        <f>IF(G275="",F275-L275-#REF!,G275-L275-#REF!)</f>
        <v>#REF!</v>
      </c>
      <c r="N275" s="1013">
        <f t="shared" si="14"/>
        <v>30000000</v>
      </c>
      <c r="O275" s="976"/>
      <c r="P275" s="977"/>
      <c r="Q275" s="974"/>
      <c r="R275" s="1147"/>
      <c r="S275" s="974"/>
      <c r="T275" s="976"/>
      <c r="U275" s="693"/>
    </row>
    <row r="276" spans="1:25" x14ac:dyDescent="0.25">
      <c r="B276" s="1187" t="s">
        <v>1037</v>
      </c>
      <c r="C276" s="1187">
        <v>1002</v>
      </c>
      <c r="D276" s="976" t="s">
        <v>947</v>
      </c>
      <c r="E276" s="976"/>
      <c r="F276" s="973">
        <v>38932500</v>
      </c>
      <c r="G276" s="974"/>
      <c r="H276" s="974">
        <f>W276</f>
        <v>38932500</v>
      </c>
      <c r="I276" s="974"/>
      <c r="J276" s="975"/>
      <c r="K276" s="974"/>
      <c r="L276" s="974">
        <f>SUM(H276:K276)</f>
        <v>38932500</v>
      </c>
      <c r="M276" s="991" t="e">
        <f>IF(G276="",F276-L276-#REF!,G276-L276-#REF!)</f>
        <v>#REF!</v>
      </c>
      <c r="N276" s="1013">
        <f t="shared" si="14"/>
        <v>0</v>
      </c>
      <c r="O276" s="976"/>
      <c r="P276" s="977"/>
      <c r="Q276" s="974"/>
      <c r="R276" s="1147"/>
      <c r="S276" s="974"/>
      <c r="T276" s="976"/>
      <c r="U276" s="693"/>
      <c r="V276" s="687" t="s">
        <v>948</v>
      </c>
      <c r="W276" s="687">
        <f>SUM(W242:W271)</f>
        <v>38932500</v>
      </c>
    </row>
    <row r="277" spans="1:25" s="723" customFormat="1" ht="15.75" x14ac:dyDescent="0.25">
      <c r="B277" s="720" t="s">
        <v>949</v>
      </c>
      <c r="C277" s="720"/>
      <c r="D277" s="699" t="s">
        <v>850</v>
      </c>
      <c r="E277" s="700"/>
      <c r="F277" s="724"/>
      <c r="G277" s="702"/>
      <c r="H277" s="701"/>
      <c r="I277" s="702"/>
      <c r="J277" s="726"/>
      <c r="K277" s="702"/>
      <c r="L277" s="707">
        <f>SUM(L242:L276)</f>
        <v>1618639212</v>
      </c>
      <c r="M277" s="707" t="e">
        <f>SUM(M242:M276)</f>
        <v>#REF!</v>
      </c>
      <c r="N277" s="869">
        <f>SUM(N242:N276)</f>
        <v>117561565</v>
      </c>
      <c r="O277" s="700"/>
      <c r="P277" s="704"/>
      <c r="Q277" s="742"/>
      <c r="R277" s="1148"/>
      <c r="S277" s="742"/>
      <c r="T277" s="705"/>
      <c r="U277" s="706"/>
      <c r="V277" s="722"/>
      <c r="W277" s="722"/>
      <c r="X277" s="722"/>
      <c r="Y277" s="722"/>
    </row>
    <row r="278" spans="1:25" x14ac:dyDescent="0.25">
      <c r="A278" s="686">
        <v>12</v>
      </c>
      <c r="B278" s="1187" t="s">
        <v>1043</v>
      </c>
      <c r="C278" s="1187"/>
      <c r="D278" s="976" t="s">
        <v>607</v>
      </c>
      <c r="E278" s="976" t="s">
        <v>879</v>
      </c>
      <c r="F278" s="1108">
        <f>L278</f>
        <v>2000000</v>
      </c>
      <c r="G278" s="974"/>
      <c r="H278" s="974">
        <v>2000000</v>
      </c>
      <c r="I278" s="974"/>
      <c r="J278" s="975"/>
      <c r="K278" s="974"/>
      <c r="L278" s="974">
        <f>SUM(H278:K278)</f>
        <v>2000000</v>
      </c>
      <c r="M278" s="991" t="e">
        <f>IF(G278="",F278-L278-#REF!,G278-L278-#REF!)</f>
        <v>#REF!</v>
      </c>
      <c r="N278" s="1013">
        <f t="shared" si="14"/>
        <v>0</v>
      </c>
      <c r="O278" s="976"/>
      <c r="P278" s="977"/>
      <c r="Q278" s="974"/>
      <c r="R278" s="1147"/>
      <c r="S278" s="974"/>
      <c r="T278" s="976"/>
      <c r="U278" s="690"/>
    </row>
    <row r="279" spans="1:25" x14ac:dyDescent="0.25">
      <c r="B279" s="1187" t="s">
        <v>1043</v>
      </c>
      <c r="C279" s="1187"/>
      <c r="D279" s="976" t="s">
        <v>536</v>
      </c>
      <c r="E279" s="976" t="s">
        <v>700</v>
      </c>
      <c r="F279" s="973">
        <v>8572000</v>
      </c>
      <c r="G279" s="974"/>
      <c r="H279" s="974">
        <v>8572000</v>
      </c>
      <c r="I279" s="974"/>
      <c r="J279" s="975"/>
      <c r="K279" s="974"/>
      <c r="L279" s="974">
        <f t="shared" ref="L279:L284" si="16">SUM(H279:K279)</f>
        <v>8572000</v>
      </c>
      <c r="M279" s="991" t="e">
        <f>IF(G279="",F279-L279-#REF!,G279-L279-#REF!)</f>
        <v>#REF!</v>
      </c>
      <c r="N279" s="1013">
        <f t="shared" si="14"/>
        <v>0</v>
      </c>
      <c r="O279" s="976"/>
      <c r="P279" s="977"/>
      <c r="Q279" s="974"/>
      <c r="R279" s="1147"/>
      <c r="S279" s="974"/>
      <c r="T279" s="976"/>
      <c r="U279" s="693" t="s">
        <v>943</v>
      </c>
    </row>
    <row r="280" spans="1:25" x14ac:dyDescent="0.25">
      <c r="B280" s="1187" t="s">
        <v>1043</v>
      </c>
      <c r="C280" s="1187"/>
      <c r="D280" s="976" t="s">
        <v>882</v>
      </c>
      <c r="E280" s="976" t="s">
        <v>879</v>
      </c>
      <c r="F280" s="1108">
        <f>L280</f>
        <v>2000000</v>
      </c>
      <c r="G280" s="974"/>
      <c r="H280" s="974">
        <v>2000000</v>
      </c>
      <c r="I280" s="974"/>
      <c r="J280" s="975"/>
      <c r="K280" s="974"/>
      <c r="L280" s="974">
        <f t="shared" si="16"/>
        <v>2000000</v>
      </c>
      <c r="M280" s="991" t="e">
        <f>IF(G280="",F280-L280-#REF!,G280-L280-#REF!)</f>
        <v>#REF!</v>
      </c>
      <c r="N280" s="1013">
        <f t="shared" si="14"/>
        <v>0</v>
      </c>
      <c r="O280" s="976"/>
      <c r="P280" s="977"/>
      <c r="Q280" s="974"/>
      <c r="R280" s="1147"/>
      <c r="S280" s="974"/>
      <c r="T280" s="976"/>
      <c r="U280" s="693"/>
    </row>
    <row r="281" spans="1:25" x14ac:dyDescent="0.25">
      <c r="B281" s="1187" t="s">
        <v>1043</v>
      </c>
      <c r="C281" s="1187"/>
      <c r="D281" s="976" t="s">
        <v>175</v>
      </c>
      <c r="E281" s="976" t="s">
        <v>416</v>
      </c>
      <c r="F281" s="973">
        <v>1100000</v>
      </c>
      <c r="G281" s="974">
        <v>1100000</v>
      </c>
      <c r="H281" s="974">
        <v>1100000</v>
      </c>
      <c r="I281" s="974"/>
      <c r="J281" s="975"/>
      <c r="K281" s="974"/>
      <c r="L281" s="974">
        <f t="shared" si="16"/>
        <v>1100000</v>
      </c>
      <c r="M281" s="991" t="e">
        <f>IF(G281="",F281-L281-#REF!,G281-L281-#REF!)</f>
        <v>#REF!</v>
      </c>
      <c r="N281" s="1013">
        <f t="shared" si="14"/>
        <v>0</v>
      </c>
      <c r="O281" s="976"/>
      <c r="P281" s="977"/>
      <c r="Q281" s="974"/>
      <c r="R281" s="1147"/>
      <c r="S281" s="974"/>
      <c r="T281" s="976"/>
      <c r="U281" s="693" t="s">
        <v>943</v>
      </c>
    </row>
    <row r="282" spans="1:25" x14ac:dyDescent="0.25">
      <c r="B282" s="1187" t="s">
        <v>1043</v>
      </c>
      <c r="C282" s="1187"/>
      <c r="D282" s="976" t="s">
        <v>883</v>
      </c>
      <c r="E282" s="976" t="s">
        <v>704</v>
      </c>
      <c r="F282" s="1108">
        <v>2000000</v>
      </c>
      <c r="G282" s="974"/>
      <c r="H282" s="974">
        <v>2000000</v>
      </c>
      <c r="I282" s="974"/>
      <c r="J282" s="975"/>
      <c r="K282" s="974"/>
      <c r="L282" s="974">
        <f t="shared" si="16"/>
        <v>2000000</v>
      </c>
      <c r="M282" s="991" t="e">
        <f>IF(G282="",F282-L282-#REF!,G282-L282-#REF!)</f>
        <v>#REF!</v>
      </c>
      <c r="N282" s="1013">
        <f t="shared" si="14"/>
        <v>0</v>
      </c>
      <c r="O282" s="976"/>
      <c r="P282" s="977"/>
      <c r="Q282" s="974"/>
      <c r="R282" s="1147"/>
      <c r="S282" s="974"/>
      <c r="T282" s="976"/>
      <c r="U282" s="693"/>
    </row>
    <row r="283" spans="1:25" x14ac:dyDescent="0.25">
      <c r="B283" s="1187" t="s">
        <v>1043</v>
      </c>
      <c r="C283" s="1187"/>
      <c r="D283" s="976" t="s">
        <v>884</v>
      </c>
      <c r="E283" s="976" t="s">
        <v>521</v>
      </c>
      <c r="F283" s="1108">
        <v>1620000</v>
      </c>
      <c r="G283" s="974"/>
      <c r="H283" s="974">
        <v>1620000</v>
      </c>
      <c r="I283" s="974"/>
      <c r="J283" s="975"/>
      <c r="K283" s="974"/>
      <c r="L283" s="974">
        <f t="shared" si="16"/>
        <v>1620000</v>
      </c>
      <c r="M283" s="991" t="e">
        <f>IF(G283="",F283-L283-#REF!,G283-L283-#REF!)</f>
        <v>#REF!</v>
      </c>
      <c r="N283" s="1013">
        <f t="shared" si="14"/>
        <v>0</v>
      </c>
      <c r="O283" s="976"/>
      <c r="P283" s="977"/>
      <c r="Q283" s="974"/>
      <c r="R283" s="1147"/>
      <c r="S283" s="974"/>
      <c r="T283" s="976"/>
      <c r="U283" s="693"/>
    </row>
    <row r="284" spans="1:25" x14ac:dyDescent="0.25">
      <c r="B284" s="1187" t="s">
        <v>1043</v>
      </c>
      <c r="C284" s="1187"/>
      <c r="D284" s="976" t="s">
        <v>257</v>
      </c>
      <c r="E284" s="976" t="s">
        <v>286</v>
      </c>
      <c r="F284" s="1108">
        <f>L284</f>
        <v>2440000</v>
      </c>
      <c r="G284" s="974"/>
      <c r="H284" s="974">
        <v>2440000</v>
      </c>
      <c r="I284" s="974"/>
      <c r="J284" s="975"/>
      <c r="K284" s="974"/>
      <c r="L284" s="974">
        <f t="shared" si="16"/>
        <v>2440000</v>
      </c>
      <c r="M284" s="991" t="e">
        <f>IF(G284="",F284-L284-#REF!,G284-L284-#REF!)</f>
        <v>#REF!</v>
      </c>
      <c r="N284" s="1013">
        <f t="shared" si="14"/>
        <v>0</v>
      </c>
      <c r="O284" s="976"/>
      <c r="P284" s="977"/>
      <c r="Q284" s="974"/>
      <c r="R284" s="1147"/>
      <c r="S284" s="974"/>
      <c r="T284" s="976"/>
      <c r="U284" s="693"/>
    </row>
    <row r="285" spans="1:25" x14ac:dyDescent="0.25">
      <c r="B285" s="1187" t="s">
        <v>1043</v>
      </c>
      <c r="C285" s="1187"/>
      <c r="D285" s="976" t="s">
        <v>886</v>
      </c>
      <c r="E285" s="976" t="s">
        <v>887</v>
      </c>
      <c r="F285" s="1108">
        <v>8780000</v>
      </c>
      <c r="G285" s="974"/>
      <c r="H285" s="974">
        <v>8780000</v>
      </c>
      <c r="I285" s="974"/>
      <c r="J285" s="975"/>
      <c r="K285" s="974"/>
      <c r="L285" s="974">
        <f t="shared" ref="L285:L292" si="17">SUM(H285:K285)</f>
        <v>8780000</v>
      </c>
      <c r="M285" s="991" t="e">
        <f>IF(G285="",F285-L285-#REF!,G285-L285-#REF!)</f>
        <v>#REF!</v>
      </c>
      <c r="N285" s="1013">
        <f t="shared" ref="N285:N352" si="18">IF($G285="",($F285-$L285),($G285-$L285))</f>
        <v>0</v>
      </c>
      <c r="O285" s="976"/>
      <c r="P285" s="977"/>
      <c r="Q285" s="974"/>
      <c r="R285" s="1147"/>
      <c r="S285" s="974"/>
      <c r="T285" s="976"/>
      <c r="U285" s="693"/>
    </row>
    <row r="286" spans="1:25" x14ac:dyDescent="0.25">
      <c r="B286" s="1187" t="s">
        <v>1043</v>
      </c>
      <c r="C286" s="1187"/>
      <c r="D286" s="976" t="s">
        <v>536</v>
      </c>
      <c r="E286" s="976" t="s">
        <v>700</v>
      </c>
      <c r="F286" s="973">
        <v>2140000</v>
      </c>
      <c r="G286" s="974"/>
      <c r="H286" s="974">
        <v>2140000</v>
      </c>
      <c r="I286" s="974"/>
      <c r="J286" s="975"/>
      <c r="K286" s="974"/>
      <c r="L286" s="974">
        <f t="shared" si="17"/>
        <v>2140000</v>
      </c>
      <c r="M286" s="991" t="e">
        <f>IF(G286="",F286-L286-#REF!,G286-L286-#REF!)</f>
        <v>#REF!</v>
      </c>
      <c r="N286" s="1013">
        <f t="shared" si="18"/>
        <v>0</v>
      </c>
      <c r="O286" s="976"/>
      <c r="P286" s="977"/>
      <c r="Q286" s="974"/>
      <c r="R286" s="1147"/>
      <c r="S286" s="974"/>
      <c r="T286" s="976"/>
      <c r="U286" s="693" t="s">
        <v>943</v>
      </c>
    </row>
    <row r="287" spans="1:25" x14ac:dyDescent="0.25">
      <c r="B287" s="1187" t="s">
        <v>1043</v>
      </c>
      <c r="C287" s="1187"/>
      <c r="D287" s="976" t="s">
        <v>215</v>
      </c>
      <c r="E287" s="976" t="s">
        <v>403</v>
      </c>
      <c r="F287" s="1108">
        <v>3800000</v>
      </c>
      <c r="G287" s="974"/>
      <c r="H287" s="974">
        <v>3800000</v>
      </c>
      <c r="I287" s="974"/>
      <c r="J287" s="975"/>
      <c r="K287" s="974"/>
      <c r="L287" s="974">
        <f t="shared" si="17"/>
        <v>3800000</v>
      </c>
      <c r="M287" s="991" t="e">
        <f>IF(G287="",F287-L287-#REF!,G287-L287-#REF!)</f>
        <v>#REF!</v>
      </c>
      <c r="N287" s="1013">
        <f t="shared" si="18"/>
        <v>0</v>
      </c>
      <c r="O287" s="976"/>
      <c r="P287" s="977"/>
      <c r="Q287" s="974"/>
      <c r="R287" s="1147"/>
      <c r="S287" s="974"/>
      <c r="T287" s="976"/>
      <c r="U287" s="693"/>
    </row>
    <row r="288" spans="1:25" x14ac:dyDescent="0.25">
      <c r="B288" s="1187" t="s">
        <v>1043</v>
      </c>
      <c r="C288" s="1187"/>
      <c r="D288" s="976" t="s">
        <v>889</v>
      </c>
      <c r="E288" s="976" t="s">
        <v>846</v>
      </c>
      <c r="F288" s="973">
        <v>1000000</v>
      </c>
      <c r="G288" s="974"/>
      <c r="H288" s="974">
        <v>1000000</v>
      </c>
      <c r="I288" s="974"/>
      <c r="J288" s="975"/>
      <c r="K288" s="974"/>
      <c r="L288" s="974">
        <f t="shared" si="17"/>
        <v>1000000</v>
      </c>
      <c r="M288" s="991" t="e">
        <f>IF(G288="",F288-L288-#REF!,G288-L288-#REF!)</f>
        <v>#REF!</v>
      </c>
      <c r="N288" s="1013">
        <f t="shared" si="18"/>
        <v>0</v>
      </c>
      <c r="O288" s="976"/>
      <c r="P288" s="977"/>
      <c r="Q288" s="974"/>
      <c r="R288" s="1147"/>
      <c r="S288" s="974"/>
      <c r="T288" s="976"/>
      <c r="U288" s="693" t="s">
        <v>846</v>
      </c>
    </row>
    <row r="289" spans="1:25" x14ac:dyDescent="0.25">
      <c r="B289" s="1187" t="s">
        <v>1043</v>
      </c>
      <c r="C289" s="1187"/>
      <c r="D289" s="976" t="s">
        <v>890</v>
      </c>
      <c r="E289" s="976" t="s">
        <v>195</v>
      </c>
      <c r="F289" s="1108">
        <v>7700000</v>
      </c>
      <c r="G289" s="974"/>
      <c r="H289" s="974">
        <v>7700000</v>
      </c>
      <c r="I289" s="974"/>
      <c r="J289" s="975"/>
      <c r="K289" s="974"/>
      <c r="L289" s="974">
        <f t="shared" si="17"/>
        <v>7700000</v>
      </c>
      <c r="M289" s="991" t="e">
        <f>IF(G289="",F289-L289-#REF!,G289-L289-#REF!)</f>
        <v>#REF!</v>
      </c>
      <c r="N289" s="1013">
        <f t="shared" si="18"/>
        <v>0</v>
      </c>
      <c r="O289" s="976"/>
      <c r="P289" s="977"/>
      <c r="Q289" s="974"/>
      <c r="R289" s="1147"/>
      <c r="S289" s="974"/>
      <c r="T289" s="976"/>
      <c r="U289" s="693"/>
    </row>
    <row r="290" spans="1:25" x14ac:dyDescent="0.25">
      <c r="B290" s="1187" t="s">
        <v>1043</v>
      </c>
      <c r="C290" s="1187"/>
      <c r="D290" s="976" t="s">
        <v>883</v>
      </c>
      <c r="E290" s="976" t="s">
        <v>704</v>
      </c>
      <c r="F290" s="1108">
        <v>4250000</v>
      </c>
      <c r="G290" s="974"/>
      <c r="H290" s="974">
        <v>4250000</v>
      </c>
      <c r="I290" s="974"/>
      <c r="J290" s="975"/>
      <c r="K290" s="974"/>
      <c r="L290" s="974">
        <f t="shared" si="17"/>
        <v>4250000</v>
      </c>
      <c r="M290" s="991" t="e">
        <f>IF(G290="",F290-L290-#REF!,G290-L290-#REF!)</f>
        <v>#REF!</v>
      </c>
      <c r="N290" s="1013">
        <f t="shared" si="18"/>
        <v>0</v>
      </c>
      <c r="O290" s="976"/>
      <c r="P290" s="977"/>
      <c r="Q290" s="974"/>
      <c r="R290" s="1147"/>
      <c r="S290" s="974"/>
      <c r="T290" s="976"/>
      <c r="U290" s="693"/>
    </row>
    <row r="291" spans="1:25" x14ac:dyDescent="0.25">
      <c r="B291" s="1187" t="s">
        <v>1043</v>
      </c>
      <c r="C291" s="1187"/>
      <c r="D291" s="976" t="s">
        <v>607</v>
      </c>
      <c r="E291" s="976" t="s">
        <v>693</v>
      </c>
      <c r="F291" s="1108">
        <f>L291</f>
        <v>3890000</v>
      </c>
      <c r="G291" s="974"/>
      <c r="H291" s="974">
        <v>3890000</v>
      </c>
      <c r="I291" s="974"/>
      <c r="J291" s="975"/>
      <c r="K291" s="974"/>
      <c r="L291" s="974">
        <f t="shared" si="17"/>
        <v>3890000</v>
      </c>
      <c r="M291" s="991" t="e">
        <f>IF(G291="",F291-L291-#REF!,G291-L291-#REF!)</f>
        <v>#REF!</v>
      </c>
      <c r="N291" s="1013">
        <f t="shared" si="18"/>
        <v>0</v>
      </c>
      <c r="O291" s="976"/>
      <c r="P291" s="977"/>
      <c r="Q291" s="974"/>
      <c r="R291" s="1147"/>
      <c r="S291" s="974"/>
      <c r="T291" s="976"/>
      <c r="U291" s="693"/>
    </row>
    <row r="292" spans="1:25" x14ac:dyDescent="0.25">
      <c r="B292" s="1187" t="s">
        <v>1043</v>
      </c>
      <c r="C292" s="1187"/>
      <c r="D292" s="976" t="s">
        <v>1235</v>
      </c>
      <c r="E292" s="976" t="s">
        <v>341</v>
      </c>
      <c r="F292" s="1108">
        <v>5880000</v>
      </c>
      <c r="G292" s="974"/>
      <c r="H292" s="974">
        <v>5880000</v>
      </c>
      <c r="I292" s="974"/>
      <c r="J292" s="975"/>
      <c r="K292" s="974"/>
      <c r="L292" s="974">
        <f t="shared" si="17"/>
        <v>5880000</v>
      </c>
      <c r="M292" s="991"/>
      <c r="N292" s="1013">
        <f t="shared" si="18"/>
        <v>0</v>
      </c>
      <c r="O292" s="976"/>
      <c r="P292" s="977"/>
      <c r="Q292" s="974"/>
      <c r="R292" s="1147"/>
      <c r="S292" s="974"/>
      <c r="T292" s="976"/>
      <c r="U292" s="693"/>
    </row>
    <row r="293" spans="1:25" x14ac:dyDescent="0.25">
      <c r="B293" s="1187" t="s">
        <v>1043</v>
      </c>
      <c r="C293" s="1187"/>
      <c r="D293" s="976" t="s">
        <v>947</v>
      </c>
      <c r="E293" s="976"/>
      <c r="F293" s="973"/>
      <c r="G293" s="974"/>
      <c r="H293" s="974">
        <f>W293</f>
        <v>0</v>
      </c>
      <c r="I293" s="974"/>
      <c r="J293" s="975"/>
      <c r="K293" s="974"/>
      <c r="L293" s="974">
        <f>SUM(H293:K293)</f>
        <v>0</v>
      </c>
      <c r="M293" s="991" t="e">
        <f>IF(G293="",F293-L293-#REF!,G293-L293-#REF!)</f>
        <v>#REF!</v>
      </c>
      <c r="N293" s="1013">
        <f t="shared" si="18"/>
        <v>0</v>
      </c>
      <c r="O293" s="976"/>
      <c r="P293" s="977"/>
      <c r="Q293" s="974"/>
      <c r="R293" s="1147"/>
      <c r="S293" s="974"/>
      <c r="T293" s="976"/>
      <c r="U293" s="693"/>
      <c r="V293" s="687" t="s">
        <v>948</v>
      </c>
      <c r="W293" s="687">
        <f>SUM(W278:W291)</f>
        <v>0</v>
      </c>
    </row>
    <row r="294" spans="1:25" s="723" customFormat="1" ht="15.75" x14ac:dyDescent="0.25">
      <c r="B294" s="720" t="s">
        <v>949</v>
      </c>
      <c r="C294" s="720"/>
      <c r="D294" s="699" t="s">
        <v>1044</v>
      </c>
      <c r="E294" s="700"/>
      <c r="F294" s="724"/>
      <c r="G294" s="702"/>
      <c r="H294" s="701"/>
      <c r="I294" s="702"/>
      <c r="J294" s="726"/>
      <c r="K294" s="702"/>
      <c r="L294" s="707">
        <f>SUM(L278:L293)</f>
        <v>57172000</v>
      </c>
      <c r="M294" s="707" t="e">
        <f>SUM(M278:M293)</f>
        <v>#REF!</v>
      </c>
      <c r="N294" s="869">
        <f>SUM(N278:N293)</f>
        <v>0</v>
      </c>
      <c r="O294" s="700"/>
      <c r="P294" s="704"/>
      <c r="Q294" s="742"/>
      <c r="R294" s="1148"/>
      <c r="S294" s="742"/>
      <c r="T294" s="705"/>
      <c r="U294" s="706"/>
      <c r="V294" s="722"/>
      <c r="W294" s="722"/>
      <c r="X294" s="722"/>
      <c r="Y294" s="722"/>
    </row>
    <row r="295" spans="1:25" x14ac:dyDescent="0.25">
      <c r="A295" s="686">
        <v>13</v>
      </c>
      <c r="B295" s="1187" t="s">
        <v>1045</v>
      </c>
      <c r="C295" s="1187"/>
      <c r="D295" s="976" t="s">
        <v>313</v>
      </c>
      <c r="E295" s="976" t="s">
        <v>173</v>
      </c>
      <c r="F295" s="973">
        <v>56650000</v>
      </c>
      <c r="G295" s="974">
        <v>57490000</v>
      </c>
      <c r="H295" s="974">
        <v>16955000</v>
      </c>
      <c r="I295" s="974">
        <v>22660000</v>
      </c>
      <c r="J295" s="975">
        <v>17835000</v>
      </c>
      <c r="K295" s="974">
        <v>40000</v>
      </c>
      <c r="L295" s="974">
        <f>SUM(H295:K295)</f>
        <v>57490000</v>
      </c>
      <c r="M295" s="991" t="e">
        <f>IF(G295="",F295-L295-#REF!,G295-L295-#REF!)</f>
        <v>#REF!</v>
      </c>
      <c r="N295" s="1013">
        <f t="shared" si="18"/>
        <v>0</v>
      </c>
      <c r="O295" s="976"/>
      <c r="P295" s="977"/>
      <c r="Q295" s="974"/>
      <c r="R295" s="1147"/>
      <c r="S295" s="974"/>
      <c r="T295" s="976"/>
      <c r="U295" s="690"/>
      <c r="V295" s="687" t="s">
        <v>893</v>
      </c>
    </row>
    <row r="296" spans="1:25" x14ac:dyDescent="0.25">
      <c r="B296" s="1187" t="s">
        <v>1045</v>
      </c>
      <c r="C296" s="1187"/>
      <c r="D296" s="976" t="s">
        <v>894</v>
      </c>
      <c r="E296" s="976" t="s">
        <v>448</v>
      </c>
      <c r="F296" s="973">
        <v>100950000</v>
      </c>
      <c r="G296" s="974">
        <v>118100000</v>
      </c>
      <c r="H296" s="974">
        <v>30285000</v>
      </c>
      <c r="I296" s="974">
        <v>50475000</v>
      </c>
      <c r="J296" s="975">
        <v>37340000</v>
      </c>
      <c r="K296" s="974"/>
      <c r="L296" s="974">
        <f t="shared" ref="L296:L329" si="19">SUM(H296:K296)</f>
        <v>118100000</v>
      </c>
      <c r="M296" s="991" t="e">
        <f>IF(G296="",F296-L296-#REF!,G296-L296-#REF!)</f>
        <v>#REF!</v>
      </c>
      <c r="N296" s="1013">
        <f t="shared" si="18"/>
        <v>0</v>
      </c>
      <c r="O296" s="976"/>
      <c r="P296" s="977"/>
      <c r="Q296" s="974"/>
      <c r="R296" s="1147"/>
      <c r="S296" s="974"/>
      <c r="T296" s="976"/>
      <c r="U296" s="693"/>
      <c r="V296" s="687" t="s">
        <v>1002</v>
      </c>
      <c r="W296" s="687">
        <v>5100000</v>
      </c>
      <c r="X296" s="687" t="s">
        <v>896</v>
      </c>
    </row>
    <row r="297" spans="1:25" x14ac:dyDescent="0.25">
      <c r="B297" s="1187" t="s">
        <v>1045</v>
      </c>
      <c r="C297" s="1187"/>
      <c r="D297" s="976" t="s">
        <v>175</v>
      </c>
      <c r="E297" s="976" t="s">
        <v>416</v>
      </c>
      <c r="F297" s="973">
        <v>1100000</v>
      </c>
      <c r="G297" s="974">
        <v>1100000</v>
      </c>
      <c r="H297" s="974">
        <v>1100000</v>
      </c>
      <c r="I297" s="974"/>
      <c r="J297" s="975"/>
      <c r="K297" s="974"/>
      <c r="L297" s="974">
        <f t="shared" si="19"/>
        <v>1100000</v>
      </c>
      <c r="M297" s="991" t="e">
        <f>IF(G297="",F297-L297-#REF!,G297-L297-#REF!)</f>
        <v>#REF!</v>
      </c>
      <c r="N297" s="1013">
        <f t="shared" si="18"/>
        <v>0</v>
      </c>
      <c r="O297" s="976"/>
      <c r="P297" s="977"/>
      <c r="Q297" s="974"/>
      <c r="R297" s="1147"/>
      <c r="S297" s="974"/>
      <c r="T297" s="976"/>
      <c r="U297" s="693" t="s">
        <v>943</v>
      </c>
      <c r="V297" s="687" t="s">
        <v>1003</v>
      </c>
      <c r="W297" s="687">
        <v>6600000</v>
      </c>
      <c r="X297" s="687" t="s">
        <v>896</v>
      </c>
    </row>
    <row r="298" spans="1:25" x14ac:dyDescent="0.25">
      <c r="B298" s="1187" t="s">
        <v>1045</v>
      </c>
      <c r="C298" s="1187"/>
      <c r="D298" s="976" t="s">
        <v>99</v>
      </c>
      <c r="E298" s="976" t="s">
        <v>100</v>
      </c>
      <c r="F298" s="973">
        <v>106810660</v>
      </c>
      <c r="G298" s="974">
        <v>146375900</v>
      </c>
      <c r="H298" s="974">
        <v>32043198</v>
      </c>
      <c r="I298" s="974">
        <v>42724624</v>
      </c>
      <c r="J298" s="975">
        <v>64289643</v>
      </c>
      <c r="K298" s="974"/>
      <c r="L298" s="974">
        <f t="shared" si="19"/>
        <v>139057465</v>
      </c>
      <c r="M298" s="991" t="e">
        <f>IF(G298="",F298-L298-#REF!,G298-L298-#REF!)</f>
        <v>#REF!</v>
      </c>
      <c r="N298" s="1013">
        <f t="shared" si="18"/>
        <v>7318435</v>
      </c>
      <c r="O298" s="976"/>
      <c r="P298" s="977"/>
      <c r="Q298" s="974"/>
      <c r="R298" s="1147"/>
      <c r="S298" s="974"/>
      <c r="T298" s="976"/>
      <c r="U298" s="693" t="s">
        <v>943</v>
      </c>
      <c r="V298" s="687" t="s">
        <v>1004</v>
      </c>
      <c r="W298" s="687">
        <v>4450000</v>
      </c>
      <c r="X298" s="687" t="s">
        <v>898</v>
      </c>
    </row>
    <row r="299" spans="1:25" x14ac:dyDescent="0.25">
      <c r="B299" s="1187" t="s">
        <v>1045</v>
      </c>
      <c r="C299" s="1187"/>
      <c r="D299" s="976" t="s">
        <v>31</v>
      </c>
      <c r="E299" s="976" t="s">
        <v>897</v>
      </c>
      <c r="F299" s="973">
        <v>22772000</v>
      </c>
      <c r="G299" s="974">
        <v>49720000</v>
      </c>
      <c r="H299" s="974">
        <v>6831660</v>
      </c>
      <c r="I299" s="974">
        <v>15000000</v>
      </c>
      <c r="J299" s="975">
        <v>27888340</v>
      </c>
      <c r="K299" s="974"/>
      <c r="L299" s="974">
        <f t="shared" si="19"/>
        <v>49720000</v>
      </c>
      <c r="M299" s="991" t="e">
        <f>IF(G299="",F299-L299-#REF!,G299-L299-#REF!)</f>
        <v>#REF!</v>
      </c>
      <c r="N299" s="1013">
        <f t="shared" si="18"/>
        <v>0</v>
      </c>
      <c r="O299" s="976"/>
      <c r="P299" s="977"/>
      <c r="Q299" s="974"/>
      <c r="R299" s="1147"/>
      <c r="S299" s="974"/>
      <c r="T299" s="976"/>
      <c r="U299" s="693"/>
      <c r="V299" s="687" t="s">
        <v>1021</v>
      </c>
      <c r="W299" s="687">
        <v>160000</v>
      </c>
      <c r="X299" s="687" t="s">
        <v>902</v>
      </c>
    </row>
    <row r="300" spans="1:25" x14ac:dyDescent="0.25">
      <c r="B300" s="1187" t="s">
        <v>1045</v>
      </c>
      <c r="C300" s="1187"/>
      <c r="D300" s="976" t="s">
        <v>899</v>
      </c>
      <c r="E300" s="976" t="s">
        <v>229</v>
      </c>
      <c r="F300" s="973">
        <v>95095000</v>
      </c>
      <c r="G300" s="974">
        <v>89982750</v>
      </c>
      <c r="H300" s="974">
        <v>47547500</v>
      </c>
      <c r="I300" s="974">
        <v>42435250</v>
      </c>
      <c r="J300" s="975"/>
      <c r="K300" s="974"/>
      <c r="L300" s="974">
        <f t="shared" si="19"/>
        <v>89982750</v>
      </c>
      <c r="M300" s="991" t="e">
        <f>IF(G300="",F300-L300-#REF!,G300-L300-#REF!)</f>
        <v>#REF!</v>
      </c>
      <c r="N300" s="1013">
        <f t="shared" si="18"/>
        <v>0</v>
      </c>
      <c r="O300" s="976" t="s">
        <v>901</v>
      </c>
      <c r="P300" s="977">
        <v>43879</v>
      </c>
      <c r="Q300" s="974"/>
      <c r="R300" s="1147"/>
      <c r="S300" s="974"/>
      <c r="T300" s="976"/>
      <c r="U300" s="693" t="s">
        <v>943</v>
      </c>
    </row>
    <row r="301" spans="1:25" x14ac:dyDescent="0.25">
      <c r="B301" s="1187" t="s">
        <v>1045</v>
      </c>
      <c r="C301" s="1187"/>
      <c r="D301" s="976" t="s">
        <v>167</v>
      </c>
      <c r="E301" s="976" t="s">
        <v>903</v>
      </c>
      <c r="F301" s="973">
        <v>7656740</v>
      </c>
      <c r="G301" s="974"/>
      <c r="H301" s="974">
        <v>7656740</v>
      </c>
      <c r="I301" s="974"/>
      <c r="J301" s="975"/>
      <c r="K301" s="974"/>
      <c r="L301" s="974">
        <f t="shared" si="19"/>
        <v>7656740</v>
      </c>
      <c r="M301" s="991" t="e">
        <f>IF(G301="",F301-L301-#REF!,G301-L301-#REF!)</f>
        <v>#REF!</v>
      </c>
      <c r="N301" s="1013">
        <f t="shared" si="18"/>
        <v>0</v>
      </c>
      <c r="O301" s="976"/>
      <c r="P301" s="977"/>
      <c r="Q301" s="974"/>
      <c r="R301" s="1147"/>
      <c r="S301" s="974"/>
      <c r="T301" s="976"/>
      <c r="U301" s="693" t="s">
        <v>903</v>
      </c>
    </row>
    <row r="302" spans="1:25" x14ac:dyDescent="0.25">
      <c r="B302" s="1187" t="s">
        <v>1045</v>
      </c>
      <c r="C302" s="1187"/>
      <c r="D302" s="976" t="s">
        <v>292</v>
      </c>
      <c r="E302" s="976" t="s">
        <v>104</v>
      </c>
      <c r="F302" s="973">
        <v>59536000</v>
      </c>
      <c r="G302" s="974"/>
      <c r="H302" s="974">
        <v>35721600</v>
      </c>
      <c r="I302" s="974">
        <v>23814000</v>
      </c>
      <c r="J302" s="975">
        <v>400</v>
      </c>
      <c r="K302" s="974"/>
      <c r="L302" s="974">
        <f t="shared" si="19"/>
        <v>59536000</v>
      </c>
      <c r="M302" s="991" t="e">
        <f>IF(G302="",F302-L302-#REF!,G302-L302-#REF!)</f>
        <v>#REF!</v>
      </c>
      <c r="N302" s="1013">
        <f t="shared" si="18"/>
        <v>0</v>
      </c>
      <c r="O302" s="976"/>
      <c r="P302" s="977"/>
      <c r="Q302" s="974"/>
      <c r="R302" s="1147"/>
      <c r="S302" s="974"/>
      <c r="T302" s="976"/>
      <c r="U302" s="693"/>
    </row>
    <row r="303" spans="1:25" x14ac:dyDescent="0.25">
      <c r="B303" s="1187" t="s">
        <v>1045</v>
      </c>
      <c r="C303" s="1187"/>
      <c r="D303" s="976" t="s">
        <v>442</v>
      </c>
      <c r="E303" s="976" t="s">
        <v>443</v>
      </c>
      <c r="F303" s="973">
        <v>7748800</v>
      </c>
      <c r="G303" s="974"/>
      <c r="H303" s="974">
        <v>3874400</v>
      </c>
      <c r="I303" s="974">
        <v>3874400</v>
      </c>
      <c r="J303" s="975"/>
      <c r="K303" s="974"/>
      <c r="L303" s="974">
        <f t="shared" si="19"/>
        <v>7748800</v>
      </c>
      <c r="M303" s="991" t="e">
        <f>IF(G303="",F303-L303-#REF!,G303-L303-#REF!)</f>
        <v>#REF!</v>
      </c>
      <c r="N303" s="1013">
        <f t="shared" si="18"/>
        <v>0</v>
      </c>
      <c r="O303" s="976"/>
      <c r="P303" s="977"/>
      <c r="Q303" s="974"/>
      <c r="R303" s="1147"/>
      <c r="S303" s="974"/>
      <c r="T303" s="976"/>
      <c r="U303" s="693" t="s">
        <v>943</v>
      </c>
    </row>
    <row r="304" spans="1:25" x14ac:dyDescent="0.25">
      <c r="B304" s="1187" t="s">
        <v>1045</v>
      </c>
      <c r="C304" s="1187"/>
      <c r="D304" s="976" t="s">
        <v>167</v>
      </c>
      <c r="E304" s="976" t="s">
        <v>286</v>
      </c>
      <c r="F304" s="973">
        <v>8467200</v>
      </c>
      <c r="G304" s="974"/>
      <c r="H304" s="974">
        <v>8467200</v>
      </c>
      <c r="I304" s="974"/>
      <c r="J304" s="975"/>
      <c r="K304" s="974"/>
      <c r="L304" s="974">
        <f t="shared" si="19"/>
        <v>8467200</v>
      </c>
      <c r="M304" s="991" t="e">
        <f>IF(G304="",F304-L304-#REF!,G304-L304-#REF!)</f>
        <v>#REF!</v>
      </c>
      <c r="N304" s="1013">
        <f t="shared" si="18"/>
        <v>0</v>
      </c>
      <c r="O304" s="976"/>
      <c r="P304" s="977"/>
      <c r="Q304" s="974"/>
      <c r="R304" s="1147"/>
      <c r="S304" s="974"/>
      <c r="T304" s="976"/>
      <c r="U304" s="693"/>
    </row>
    <row r="305" spans="2:21" x14ac:dyDescent="0.25">
      <c r="B305" s="1187" t="s">
        <v>1045</v>
      </c>
      <c r="C305" s="1187"/>
      <c r="D305" s="976" t="s">
        <v>340</v>
      </c>
      <c r="E305" s="976" t="s">
        <v>906</v>
      </c>
      <c r="F305" s="973">
        <v>7664000</v>
      </c>
      <c r="G305" s="974"/>
      <c r="H305" s="974">
        <v>7664000</v>
      </c>
      <c r="I305" s="974"/>
      <c r="J305" s="975"/>
      <c r="K305" s="974"/>
      <c r="L305" s="974">
        <f t="shared" si="19"/>
        <v>7664000</v>
      </c>
      <c r="M305" s="991" t="e">
        <f>IF(G305="",F305-L305-#REF!,G305-L305-#REF!)</f>
        <v>#REF!</v>
      </c>
      <c r="N305" s="1013">
        <f t="shared" si="18"/>
        <v>0</v>
      </c>
      <c r="O305" s="976"/>
      <c r="P305" s="977"/>
      <c r="Q305" s="974"/>
      <c r="R305" s="1147"/>
      <c r="S305" s="974"/>
      <c r="T305" s="976"/>
      <c r="U305" s="693" t="s">
        <v>943</v>
      </c>
    </row>
    <row r="306" spans="2:21" x14ac:dyDescent="0.25">
      <c r="B306" s="1187" t="s">
        <v>1045</v>
      </c>
      <c r="C306" s="1187"/>
      <c r="D306" s="976" t="s">
        <v>232</v>
      </c>
      <c r="E306" s="976" t="s">
        <v>341</v>
      </c>
      <c r="F306" s="973">
        <v>10184000</v>
      </c>
      <c r="G306" s="974">
        <v>14288000</v>
      </c>
      <c r="H306" s="974">
        <v>4000000</v>
      </c>
      <c r="I306" s="974">
        <v>6000000</v>
      </c>
      <c r="J306" s="975">
        <v>4288000</v>
      </c>
      <c r="K306" s="974"/>
      <c r="L306" s="974">
        <f t="shared" si="19"/>
        <v>14288000</v>
      </c>
      <c r="M306" s="991" t="e">
        <f>IF(G306="",F306-L306-#REF!,G306-L306-#REF!)</f>
        <v>#REF!</v>
      </c>
      <c r="N306" s="1013">
        <f t="shared" si="18"/>
        <v>0</v>
      </c>
      <c r="O306" s="976"/>
      <c r="P306" s="977"/>
      <c r="Q306" s="974"/>
      <c r="R306" s="1147"/>
      <c r="S306" s="974"/>
      <c r="T306" s="976"/>
      <c r="U306" s="693" t="s">
        <v>341</v>
      </c>
    </row>
    <row r="307" spans="2:21" x14ac:dyDescent="0.25">
      <c r="B307" s="1187" t="s">
        <v>1045</v>
      </c>
      <c r="C307" s="1187"/>
      <c r="D307" s="976" t="s">
        <v>167</v>
      </c>
      <c r="E307" s="976" t="s">
        <v>907</v>
      </c>
      <c r="F307" s="973">
        <v>6644400</v>
      </c>
      <c r="G307" s="974"/>
      <c r="H307" s="974">
        <v>6644400</v>
      </c>
      <c r="I307" s="974"/>
      <c r="J307" s="975"/>
      <c r="K307" s="974"/>
      <c r="L307" s="974">
        <f t="shared" si="19"/>
        <v>6644400</v>
      </c>
      <c r="M307" s="991" t="e">
        <f>IF(G307="",F307-L307-#REF!,G307-L307-#REF!)</f>
        <v>#REF!</v>
      </c>
      <c r="N307" s="1013">
        <f t="shared" si="18"/>
        <v>0</v>
      </c>
      <c r="O307" s="976"/>
      <c r="P307" s="977"/>
      <c r="Q307" s="974"/>
      <c r="R307" s="1147"/>
      <c r="S307" s="974"/>
      <c r="T307" s="976"/>
      <c r="U307" s="693" t="s">
        <v>907</v>
      </c>
    </row>
    <row r="308" spans="2:21" x14ac:dyDescent="0.25">
      <c r="B308" s="1187" t="s">
        <v>1045</v>
      </c>
      <c r="C308" s="1187"/>
      <c r="D308" s="976" t="s">
        <v>514</v>
      </c>
      <c r="E308" s="976" t="s">
        <v>114</v>
      </c>
      <c r="F308" s="973">
        <v>4480000</v>
      </c>
      <c r="G308" s="974"/>
      <c r="H308" s="974">
        <v>4480000</v>
      </c>
      <c r="I308" s="974"/>
      <c r="J308" s="975"/>
      <c r="K308" s="974"/>
      <c r="L308" s="974">
        <f t="shared" si="19"/>
        <v>4480000</v>
      </c>
      <c r="M308" s="991" t="e">
        <f>IF(G308="",F308-L308-#REF!,G308-L308-#REF!)</f>
        <v>#REF!</v>
      </c>
      <c r="N308" s="1013">
        <f t="shared" si="18"/>
        <v>0</v>
      </c>
      <c r="O308" s="976"/>
      <c r="P308" s="977"/>
      <c r="Q308" s="974"/>
      <c r="R308" s="1147"/>
      <c r="S308" s="974"/>
      <c r="T308" s="976"/>
      <c r="U308" s="693" t="s">
        <v>114</v>
      </c>
    </row>
    <row r="309" spans="2:21" x14ac:dyDescent="0.25">
      <c r="B309" s="1187" t="s">
        <v>1045</v>
      </c>
      <c r="C309" s="1187"/>
      <c r="D309" s="976" t="s">
        <v>908</v>
      </c>
      <c r="E309" s="976" t="s">
        <v>57</v>
      </c>
      <c r="F309" s="973">
        <f>34957336+1830276</f>
        <v>36787612</v>
      </c>
      <c r="G309" s="974"/>
      <c r="H309" s="1115">
        <v>34957336</v>
      </c>
      <c r="I309" s="974">
        <v>1830276</v>
      </c>
      <c r="J309" s="975"/>
      <c r="K309" s="974"/>
      <c r="L309" s="974">
        <f t="shared" si="19"/>
        <v>36787612</v>
      </c>
      <c r="M309" s="991" t="e">
        <f>IF(G309="",F309-L309-#REF!,G309-L309-#REF!)</f>
        <v>#REF!</v>
      </c>
      <c r="N309" s="1013">
        <f t="shared" si="18"/>
        <v>0</v>
      </c>
      <c r="O309" s="976"/>
      <c r="P309" s="977"/>
      <c r="Q309" s="974"/>
      <c r="R309" s="1147"/>
      <c r="S309" s="974"/>
      <c r="T309" s="976"/>
      <c r="U309" s="693" t="s">
        <v>57</v>
      </c>
    </row>
    <row r="310" spans="2:21" x14ac:dyDescent="0.25">
      <c r="B310" s="1187" t="s">
        <v>1045</v>
      </c>
      <c r="C310" s="1187"/>
      <c r="D310" s="976" t="s">
        <v>56</v>
      </c>
      <c r="E310" s="976" t="s">
        <v>57</v>
      </c>
      <c r="F310" s="973">
        <v>29240000</v>
      </c>
      <c r="G310" s="974"/>
      <c r="H310" s="974">
        <v>29240000</v>
      </c>
      <c r="I310" s="974"/>
      <c r="J310" s="975"/>
      <c r="K310" s="974"/>
      <c r="L310" s="974">
        <f t="shared" si="19"/>
        <v>29240000</v>
      </c>
      <c r="M310" s="991" t="e">
        <f>IF(G310="",F310-L310-#REF!,G310-L310-#REF!)</f>
        <v>#REF!</v>
      </c>
      <c r="N310" s="1013">
        <f t="shared" si="18"/>
        <v>0</v>
      </c>
      <c r="O310" s="976"/>
      <c r="P310" s="977"/>
      <c r="Q310" s="974"/>
      <c r="R310" s="1147"/>
      <c r="S310" s="974"/>
      <c r="T310" s="976"/>
      <c r="U310" s="693" t="s">
        <v>57</v>
      </c>
    </row>
    <row r="311" spans="2:21" x14ac:dyDescent="0.25">
      <c r="B311" s="1187" t="s">
        <v>1045</v>
      </c>
      <c r="C311" s="1187"/>
      <c r="D311" s="976" t="s">
        <v>167</v>
      </c>
      <c r="E311" s="976" t="s">
        <v>907</v>
      </c>
      <c r="F311" s="973">
        <v>1717940</v>
      </c>
      <c r="G311" s="974"/>
      <c r="H311" s="974">
        <v>1717940</v>
      </c>
      <c r="I311" s="974"/>
      <c r="J311" s="975"/>
      <c r="K311" s="974"/>
      <c r="L311" s="974">
        <f t="shared" si="19"/>
        <v>1717940</v>
      </c>
      <c r="M311" s="991" t="e">
        <f>IF(G311="",F311-L311-#REF!,G311-L311-#REF!)</f>
        <v>#REF!</v>
      </c>
      <c r="N311" s="1013">
        <f t="shared" si="18"/>
        <v>0</v>
      </c>
      <c r="O311" s="976"/>
      <c r="P311" s="977"/>
      <c r="Q311" s="974"/>
      <c r="R311" s="1147"/>
      <c r="S311" s="974"/>
      <c r="T311" s="976"/>
      <c r="U311" s="693" t="s">
        <v>907</v>
      </c>
    </row>
    <row r="312" spans="2:21" x14ac:dyDescent="0.25">
      <c r="B312" s="1187" t="s">
        <v>1045</v>
      </c>
      <c r="C312" s="1187"/>
      <c r="D312" s="976" t="s">
        <v>213</v>
      </c>
      <c r="E312" s="976" t="s">
        <v>909</v>
      </c>
      <c r="F312" s="973">
        <v>27600000</v>
      </c>
      <c r="G312" s="974"/>
      <c r="H312" s="974">
        <v>19320000</v>
      </c>
      <c r="I312" s="974">
        <v>8280000</v>
      </c>
      <c r="J312" s="975"/>
      <c r="K312" s="974"/>
      <c r="L312" s="974">
        <f t="shared" si="19"/>
        <v>27600000</v>
      </c>
      <c r="M312" s="991" t="e">
        <f>IF(G312="",F312-L312-#REF!,G312-L312-#REF!)</f>
        <v>#REF!</v>
      </c>
      <c r="N312" s="1013">
        <f t="shared" si="18"/>
        <v>0</v>
      </c>
      <c r="O312" s="976"/>
      <c r="P312" s="977"/>
      <c r="Q312" s="974"/>
      <c r="R312" s="1147"/>
      <c r="S312" s="974"/>
      <c r="T312" s="976"/>
      <c r="U312" s="693"/>
    </row>
    <row r="313" spans="2:21" x14ac:dyDescent="0.25">
      <c r="B313" s="1187" t="s">
        <v>1045</v>
      </c>
      <c r="C313" s="1187"/>
      <c r="D313" s="976" t="s">
        <v>118</v>
      </c>
      <c r="E313" s="976" t="s">
        <v>301</v>
      </c>
      <c r="F313" s="1108"/>
      <c r="G313" s="974">
        <f>20632150+1900000</f>
        <v>22532150</v>
      </c>
      <c r="H313" s="974">
        <v>20632150</v>
      </c>
      <c r="I313" s="974">
        <v>1900000</v>
      </c>
      <c r="J313" s="975"/>
      <c r="K313" s="974"/>
      <c r="L313" s="974">
        <f t="shared" si="19"/>
        <v>22532150</v>
      </c>
      <c r="M313" s="991" t="e">
        <f>IF(G313="",F313-L313-#REF!,G313-L313-#REF!)</f>
        <v>#REF!</v>
      </c>
      <c r="N313" s="1013">
        <f t="shared" si="18"/>
        <v>0</v>
      </c>
      <c r="O313" s="976"/>
      <c r="P313" s="977"/>
      <c r="Q313" s="974"/>
      <c r="R313" s="1147"/>
      <c r="S313" s="974"/>
      <c r="T313" s="976"/>
      <c r="U313" s="693"/>
    </row>
    <row r="314" spans="2:21" x14ac:dyDescent="0.25">
      <c r="B314" s="1187" t="s">
        <v>1045</v>
      </c>
      <c r="C314" s="1187"/>
      <c r="D314" s="976" t="s">
        <v>132</v>
      </c>
      <c r="E314" s="976" t="s">
        <v>910</v>
      </c>
      <c r="F314" s="973">
        <v>16784280</v>
      </c>
      <c r="G314" s="974"/>
      <c r="H314" s="974">
        <v>16784280</v>
      </c>
      <c r="I314" s="974"/>
      <c r="J314" s="975"/>
      <c r="K314" s="974"/>
      <c r="L314" s="974">
        <f t="shared" si="19"/>
        <v>16784280</v>
      </c>
      <c r="M314" s="991" t="e">
        <f>IF(G314="",F314-L314-#REF!,G314-L314-#REF!)</f>
        <v>#REF!</v>
      </c>
      <c r="N314" s="1013">
        <f t="shared" si="18"/>
        <v>0</v>
      </c>
      <c r="O314" s="976"/>
      <c r="P314" s="977"/>
      <c r="Q314" s="974"/>
      <c r="R314" s="1147"/>
      <c r="S314" s="974"/>
      <c r="T314" s="976"/>
      <c r="U314" s="693" t="s">
        <v>943</v>
      </c>
    </row>
    <row r="315" spans="2:21" x14ac:dyDescent="0.25">
      <c r="B315" s="1187" t="s">
        <v>1045</v>
      </c>
      <c r="C315" s="1187"/>
      <c r="D315" s="976" t="s">
        <v>132</v>
      </c>
      <c r="E315" s="976" t="s">
        <v>910</v>
      </c>
      <c r="F315" s="973">
        <v>7058729</v>
      </c>
      <c r="G315" s="974"/>
      <c r="H315" s="974">
        <v>7058729</v>
      </c>
      <c r="I315" s="974"/>
      <c r="J315" s="975"/>
      <c r="K315" s="974"/>
      <c r="L315" s="974">
        <f t="shared" si="19"/>
        <v>7058729</v>
      </c>
      <c r="M315" s="991" t="e">
        <f>IF(G315="",F315-L315-#REF!,G315-L315-#REF!)</f>
        <v>#REF!</v>
      </c>
      <c r="N315" s="1013">
        <f t="shared" si="18"/>
        <v>0</v>
      </c>
      <c r="O315" s="976"/>
      <c r="P315" s="977"/>
      <c r="Q315" s="974"/>
      <c r="R315" s="1147"/>
      <c r="S315" s="974"/>
      <c r="T315" s="976"/>
      <c r="U315" s="693" t="s">
        <v>943</v>
      </c>
    </row>
    <row r="316" spans="2:21" x14ac:dyDescent="0.25">
      <c r="B316" s="1187" t="s">
        <v>1045</v>
      </c>
      <c r="C316" s="1187"/>
      <c r="D316" s="976" t="s">
        <v>913</v>
      </c>
      <c r="E316" s="976" t="s">
        <v>727</v>
      </c>
      <c r="F316" s="1108">
        <v>11000000</v>
      </c>
      <c r="G316" s="974"/>
      <c r="H316" s="974">
        <v>3000000</v>
      </c>
      <c r="I316" s="974">
        <v>2000000</v>
      </c>
      <c r="J316" s="975">
        <v>6000000</v>
      </c>
      <c r="K316" s="974"/>
      <c r="L316" s="974">
        <f t="shared" si="19"/>
        <v>11000000</v>
      </c>
      <c r="M316" s="991" t="e">
        <f>IF(G316="",F316-L316-#REF!,G316-L316-#REF!)</f>
        <v>#REF!</v>
      </c>
      <c r="N316" s="1013">
        <f t="shared" si="18"/>
        <v>0</v>
      </c>
      <c r="O316" s="976"/>
      <c r="P316" s="977"/>
      <c r="Q316" s="974"/>
      <c r="R316" s="1147"/>
      <c r="S316" s="974"/>
      <c r="T316" s="976"/>
      <c r="U316" s="693"/>
    </row>
    <row r="317" spans="2:21" x14ac:dyDescent="0.25">
      <c r="B317" s="1187" t="s">
        <v>1045</v>
      </c>
      <c r="C317" s="1187"/>
      <c r="D317" s="976" t="s">
        <v>257</v>
      </c>
      <c r="E317" s="976" t="s">
        <v>286</v>
      </c>
      <c r="F317" s="1108">
        <v>16883354</v>
      </c>
      <c r="G317" s="974"/>
      <c r="H317" s="974">
        <v>16883354</v>
      </c>
      <c r="I317" s="974"/>
      <c r="J317" s="975"/>
      <c r="K317" s="974"/>
      <c r="L317" s="974">
        <f t="shared" si="19"/>
        <v>16883354</v>
      </c>
      <c r="M317" s="991" t="e">
        <f>IF(G317="",F317-L317-#REF!,G317-L317-#REF!)</f>
        <v>#REF!</v>
      </c>
      <c r="N317" s="1013">
        <f t="shared" si="18"/>
        <v>0</v>
      </c>
      <c r="O317" s="976"/>
      <c r="P317" s="977"/>
      <c r="Q317" s="974"/>
      <c r="R317" s="1147"/>
      <c r="S317" s="974"/>
      <c r="T317" s="976"/>
      <c r="U317" s="693"/>
    </row>
    <row r="318" spans="2:21" x14ac:dyDescent="0.25">
      <c r="B318" s="1187" t="s">
        <v>1045</v>
      </c>
      <c r="C318" s="1187"/>
      <c r="D318" s="976" t="s">
        <v>257</v>
      </c>
      <c r="E318" s="976" t="s">
        <v>727</v>
      </c>
      <c r="F318" s="1108">
        <v>11000000</v>
      </c>
      <c r="G318" s="974">
        <v>11990000</v>
      </c>
      <c r="H318" s="974">
        <v>4000000</v>
      </c>
      <c r="I318" s="974">
        <v>4000000</v>
      </c>
      <c r="J318" s="975">
        <v>3000000</v>
      </c>
      <c r="K318" s="974">
        <v>990000</v>
      </c>
      <c r="L318" s="974">
        <f t="shared" si="19"/>
        <v>11990000</v>
      </c>
      <c r="M318" s="991" t="e">
        <f>IF(G318="",F318-L318-#REF!,G318-L318-#REF!)</f>
        <v>#REF!</v>
      </c>
      <c r="N318" s="1013">
        <f t="shared" si="18"/>
        <v>0</v>
      </c>
      <c r="O318" s="976"/>
      <c r="P318" s="977"/>
      <c r="Q318" s="974"/>
      <c r="R318" s="1147"/>
      <c r="S318" s="974"/>
      <c r="T318" s="976"/>
      <c r="U318" s="693"/>
    </row>
    <row r="319" spans="2:21" x14ac:dyDescent="0.25">
      <c r="B319" s="1187" t="s">
        <v>1045</v>
      </c>
      <c r="C319" s="1187"/>
      <c r="D319" s="976" t="s">
        <v>346</v>
      </c>
      <c r="E319" s="976" t="s">
        <v>915</v>
      </c>
      <c r="F319" s="1108">
        <v>65401661.600000001</v>
      </c>
      <c r="G319" s="974"/>
      <c r="H319" s="974">
        <v>32700830.800000001</v>
      </c>
      <c r="I319" s="974">
        <v>32700830.800000001</v>
      </c>
      <c r="J319" s="975"/>
      <c r="K319" s="974"/>
      <c r="L319" s="974">
        <f t="shared" si="19"/>
        <v>65401661.600000001</v>
      </c>
      <c r="M319" s="991" t="e">
        <f>IF(G319="",F319-L319-#REF!,G319-L319-#REF!)</f>
        <v>#REF!</v>
      </c>
      <c r="N319" s="1013">
        <f t="shared" si="18"/>
        <v>0</v>
      </c>
      <c r="O319" s="976"/>
      <c r="P319" s="977"/>
      <c r="Q319" s="974"/>
      <c r="R319" s="1147"/>
      <c r="S319" s="974"/>
      <c r="T319" s="976"/>
      <c r="U319" s="693"/>
    </row>
    <row r="320" spans="2:21" x14ac:dyDescent="0.25">
      <c r="B320" s="1187" t="s">
        <v>1045</v>
      </c>
      <c r="C320" s="1187"/>
      <c r="D320" s="976" t="s">
        <v>170</v>
      </c>
      <c r="E320" s="976" t="s">
        <v>171</v>
      </c>
      <c r="F320" s="973"/>
      <c r="G320" s="974">
        <v>25548400</v>
      </c>
      <c r="H320" s="974">
        <v>25548400</v>
      </c>
      <c r="I320" s="974"/>
      <c r="J320" s="975"/>
      <c r="K320" s="974"/>
      <c r="L320" s="974">
        <f t="shared" si="19"/>
        <v>25548400</v>
      </c>
      <c r="M320" s="991" t="e">
        <f>IF(G320="",F320-L320-#REF!,G320-L320-#REF!)</f>
        <v>#REF!</v>
      </c>
      <c r="N320" s="1013">
        <f t="shared" si="18"/>
        <v>0</v>
      </c>
      <c r="O320" s="976"/>
      <c r="P320" s="977"/>
      <c r="Q320" s="974"/>
      <c r="R320" s="1147"/>
      <c r="S320" s="974"/>
      <c r="T320" s="976"/>
      <c r="U320" s="693" t="s">
        <v>171</v>
      </c>
    </row>
    <row r="321" spans="1:25" x14ac:dyDescent="0.25">
      <c r="B321" s="1187" t="s">
        <v>1045</v>
      </c>
      <c r="C321" s="1187"/>
      <c r="D321" s="976" t="s">
        <v>916</v>
      </c>
      <c r="E321" s="976" t="s">
        <v>727</v>
      </c>
      <c r="F321" s="1108">
        <f>L321</f>
        <v>2350000</v>
      </c>
      <c r="G321" s="974"/>
      <c r="H321" s="974">
        <v>2350000</v>
      </c>
      <c r="I321" s="974"/>
      <c r="J321" s="975"/>
      <c r="K321" s="974"/>
      <c r="L321" s="974">
        <f t="shared" si="19"/>
        <v>2350000</v>
      </c>
      <c r="M321" s="991" t="e">
        <f>IF(G321="",F321-L321-#REF!,G321-L321-#REF!)</f>
        <v>#REF!</v>
      </c>
      <c r="N321" s="1013">
        <f t="shared" si="18"/>
        <v>0</v>
      </c>
      <c r="O321" s="976"/>
      <c r="P321" s="977"/>
      <c r="Q321" s="974"/>
      <c r="R321" s="1147"/>
      <c r="S321" s="974"/>
      <c r="T321" s="976"/>
      <c r="U321" s="693"/>
    </row>
    <row r="322" spans="1:25" x14ac:dyDescent="0.25">
      <c r="B322" s="1187" t="s">
        <v>1045</v>
      </c>
      <c r="C322" s="1187"/>
      <c r="D322" s="976" t="s">
        <v>442</v>
      </c>
      <c r="E322" s="976" t="s">
        <v>443</v>
      </c>
      <c r="F322" s="973">
        <v>3200000</v>
      </c>
      <c r="G322" s="974"/>
      <c r="H322" s="974">
        <v>1600000</v>
      </c>
      <c r="I322" s="974"/>
      <c r="J322" s="975"/>
      <c r="K322" s="974"/>
      <c r="L322" s="974">
        <f t="shared" si="19"/>
        <v>1600000</v>
      </c>
      <c r="M322" s="991" t="e">
        <f>IF(G322="",F322-L322-#REF!,G322-L322-#REF!)</f>
        <v>#REF!</v>
      </c>
      <c r="N322" s="1013">
        <f t="shared" si="18"/>
        <v>1600000</v>
      </c>
      <c r="O322" s="976"/>
      <c r="P322" s="977"/>
      <c r="Q322" s="974"/>
      <c r="R322" s="1147"/>
      <c r="S322" s="974"/>
      <c r="T322" s="976"/>
      <c r="U322" s="693" t="s">
        <v>943</v>
      </c>
    </row>
    <row r="323" spans="1:25" x14ac:dyDescent="0.25">
      <c r="B323" s="1187" t="s">
        <v>1045</v>
      </c>
      <c r="C323" s="1187"/>
      <c r="D323" s="976" t="s">
        <v>394</v>
      </c>
      <c r="E323" s="976" t="s">
        <v>909</v>
      </c>
      <c r="F323" s="1108">
        <v>400000</v>
      </c>
      <c r="G323" s="974"/>
      <c r="H323" s="974">
        <v>400000</v>
      </c>
      <c r="I323" s="974"/>
      <c r="J323" s="975"/>
      <c r="K323" s="974"/>
      <c r="L323" s="974">
        <f t="shared" si="19"/>
        <v>400000</v>
      </c>
      <c r="M323" s="991" t="e">
        <f>IF(G323="",F323-L323-#REF!,G323-L323-#REF!)</f>
        <v>#REF!</v>
      </c>
      <c r="N323" s="1013">
        <f t="shared" si="18"/>
        <v>0</v>
      </c>
      <c r="O323" s="976"/>
      <c r="P323" s="977"/>
      <c r="Q323" s="974"/>
      <c r="R323" s="1147"/>
      <c r="S323" s="974"/>
      <c r="T323" s="976"/>
      <c r="U323" s="693"/>
    </row>
    <row r="324" spans="1:25" x14ac:dyDescent="0.25">
      <c r="B324" s="1187" t="s">
        <v>1045</v>
      </c>
      <c r="C324" s="1187"/>
      <c r="D324" s="976" t="s">
        <v>917</v>
      </c>
      <c r="E324" s="976" t="s">
        <v>229</v>
      </c>
      <c r="F324" s="973">
        <v>9130000</v>
      </c>
      <c r="G324" s="974"/>
      <c r="H324" s="974">
        <v>9130000</v>
      </c>
      <c r="I324" s="974"/>
      <c r="J324" s="975"/>
      <c r="K324" s="974"/>
      <c r="L324" s="974">
        <f t="shared" si="19"/>
        <v>9130000</v>
      </c>
      <c r="M324" s="991" t="e">
        <f>IF(G324="",F324-L324-#REF!,G324-L324-#REF!)</f>
        <v>#REF!</v>
      </c>
      <c r="N324" s="1013">
        <f t="shared" si="18"/>
        <v>0</v>
      </c>
      <c r="O324" s="976"/>
      <c r="P324" s="977"/>
      <c r="Q324" s="974"/>
      <c r="R324" s="1147"/>
      <c r="S324" s="974"/>
      <c r="T324" s="976"/>
      <c r="U324" s="693" t="s">
        <v>943</v>
      </c>
    </row>
    <row r="325" spans="1:25" x14ac:dyDescent="0.25">
      <c r="B325" s="1187" t="s">
        <v>1045</v>
      </c>
      <c r="C325" s="1187"/>
      <c r="D325" s="976" t="s">
        <v>1046</v>
      </c>
      <c r="E325" s="976" t="s">
        <v>1039</v>
      </c>
      <c r="F325" s="973"/>
      <c r="G325" s="974">
        <v>33916000</v>
      </c>
      <c r="H325" s="974">
        <v>33916000</v>
      </c>
      <c r="I325" s="974"/>
      <c r="J325" s="975"/>
      <c r="K325" s="974"/>
      <c r="L325" s="974">
        <f t="shared" si="19"/>
        <v>33916000</v>
      </c>
      <c r="M325" s="991" t="e">
        <f>IF(G325="",F325-L325-#REF!,G325-L325-#REF!)</f>
        <v>#REF!</v>
      </c>
      <c r="N325" s="1013">
        <f t="shared" si="18"/>
        <v>0</v>
      </c>
      <c r="O325" s="976"/>
      <c r="P325" s="977"/>
      <c r="Q325" s="974"/>
      <c r="R325" s="1147"/>
      <c r="S325" s="974"/>
      <c r="T325" s="976"/>
      <c r="U325" s="693"/>
    </row>
    <row r="326" spans="1:25" x14ac:dyDescent="0.25">
      <c r="B326" s="1187" t="s">
        <v>1045</v>
      </c>
      <c r="C326" s="1187"/>
      <c r="D326" s="976" t="s">
        <v>107</v>
      </c>
      <c r="E326" s="976" t="s">
        <v>995</v>
      </c>
      <c r="F326" s="973">
        <v>530000</v>
      </c>
      <c r="G326" s="974"/>
      <c r="H326" s="974">
        <v>530000</v>
      </c>
      <c r="I326" s="974"/>
      <c r="J326" s="975"/>
      <c r="K326" s="974"/>
      <c r="L326" s="974">
        <f t="shared" si="19"/>
        <v>530000</v>
      </c>
      <c r="M326" s="991" t="e">
        <f>IF(G326="",F326-L326-#REF!,G326-L326-#REF!)</f>
        <v>#REF!</v>
      </c>
      <c r="N326" s="1013">
        <f t="shared" si="18"/>
        <v>0</v>
      </c>
      <c r="O326" s="976"/>
      <c r="P326" s="977"/>
      <c r="Q326" s="974"/>
      <c r="R326" s="1147"/>
      <c r="S326" s="974"/>
      <c r="T326" s="976"/>
      <c r="U326" s="693"/>
    </row>
    <row r="327" spans="1:25" x14ac:dyDescent="0.25">
      <c r="B327" s="1187" t="s">
        <v>1045</v>
      </c>
      <c r="C327" s="1187"/>
      <c r="D327" s="976" t="s">
        <v>170</v>
      </c>
      <c r="E327" s="976" t="s">
        <v>171</v>
      </c>
      <c r="F327" s="973"/>
      <c r="G327" s="974">
        <v>333000</v>
      </c>
      <c r="H327" s="974">
        <v>333000</v>
      </c>
      <c r="I327" s="974"/>
      <c r="J327" s="975"/>
      <c r="K327" s="974"/>
      <c r="L327" s="974">
        <f t="shared" si="19"/>
        <v>333000</v>
      </c>
      <c r="M327" s="991"/>
      <c r="N327" s="1013">
        <f t="shared" si="18"/>
        <v>0</v>
      </c>
      <c r="O327" s="976"/>
      <c r="P327" s="977"/>
      <c r="Q327" s="974"/>
      <c r="R327" s="1147"/>
      <c r="S327" s="974"/>
      <c r="T327" s="976"/>
      <c r="U327" s="693"/>
    </row>
    <row r="328" spans="1:25" x14ac:dyDescent="0.25">
      <c r="B328" s="1187" t="s">
        <v>1045</v>
      </c>
      <c r="C328" s="1187"/>
      <c r="D328" s="976" t="s">
        <v>1236</v>
      </c>
      <c r="E328" s="976" t="s">
        <v>1237</v>
      </c>
      <c r="F328" s="973">
        <v>152100</v>
      </c>
      <c r="G328" s="974"/>
      <c r="H328" s="974">
        <v>152100</v>
      </c>
      <c r="I328" s="974"/>
      <c r="J328" s="975"/>
      <c r="K328" s="974"/>
      <c r="L328" s="974">
        <f t="shared" si="19"/>
        <v>152100</v>
      </c>
      <c r="M328" s="991"/>
      <c r="N328" s="1013">
        <f t="shared" si="18"/>
        <v>0</v>
      </c>
      <c r="O328" s="976"/>
      <c r="P328" s="977"/>
      <c r="Q328" s="974"/>
      <c r="R328" s="1147"/>
      <c r="S328" s="974"/>
      <c r="T328" s="976"/>
      <c r="U328" s="693"/>
    </row>
    <row r="329" spans="1:25" x14ac:dyDescent="0.25">
      <c r="B329" s="1187" t="s">
        <v>1045</v>
      </c>
      <c r="C329" s="1187"/>
      <c r="D329" s="976" t="s">
        <v>947</v>
      </c>
      <c r="E329" s="976"/>
      <c r="F329" s="973">
        <v>16310000</v>
      </c>
      <c r="G329" s="974"/>
      <c r="H329" s="974">
        <f>W329</f>
        <v>16310000</v>
      </c>
      <c r="I329" s="974"/>
      <c r="J329" s="975"/>
      <c r="K329" s="974"/>
      <c r="L329" s="974">
        <f t="shared" si="19"/>
        <v>16310000</v>
      </c>
      <c r="M329" s="991" t="e">
        <f>IF(G329="",F329-L329-#REF!,G329-L329-#REF!)</f>
        <v>#REF!</v>
      </c>
      <c r="N329" s="1013">
        <f t="shared" si="18"/>
        <v>0</v>
      </c>
      <c r="O329" s="976"/>
      <c r="P329" s="977"/>
      <c r="Q329" s="974"/>
      <c r="R329" s="1147"/>
      <c r="S329" s="974"/>
      <c r="T329" s="976"/>
      <c r="U329" s="693"/>
      <c r="V329" s="687" t="s">
        <v>948</v>
      </c>
      <c r="W329" s="687">
        <f>SUM(W296:W324)</f>
        <v>16310000</v>
      </c>
    </row>
    <row r="330" spans="1:25" s="723" customFormat="1" ht="15.75" x14ac:dyDescent="0.25">
      <c r="B330" s="720" t="s">
        <v>949</v>
      </c>
      <c r="C330" s="720"/>
      <c r="D330" s="699" t="s">
        <v>1047</v>
      </c>
      <c r="E330" s="700"/>
      <c r="F330" s="724"/>
      <c r="G330" s="702"/>
      <c r="H330" s="701"/>
      <c r="I330" s="702"/>
      <c r="J330" s="726"/>
      <c r="K330" s="702"/>
      <c r="L330" s="707">
        <f>SUM(L295:L329)</f>
        <v>909200581.60000002</v>
      </c>
      <c r="M330" s="707" t="e">
        <f>SUM(M295:M329)</f>
        <v>#REF!</v>
      </c>
      <c r="N330" s="869">
        <f>SUM(N295:N329)</f>
        <v>8918435</v>
      </c>
      <c r="O330" s="700"/>
      <c r="P330" s="704"/>
      <c r="Q330" s="742"/>
      <c r="R330" s="1148"/>
      <c r="S330" s="742"/>
      <c r="T330" s="705"/>
      <c r="U330" s="706"/>
      <c r="V330" s="722"/>
      <c r="W330" s="722"/>
      <c r="X330" s="722"/>
      <c r="Y330" s="722"/>
    </row>
    <row r="331" spans="1:25" x14ac:dyDescent="0.25">
      <c r="A331" s="686">
        <v>14</v>
      </c>
      <c r="B331" s="1187" t="s">
        <v>1048</v>
      </c>
      <c r="C331" s="1187"/>
      <c r="D331" s="976" t="s">
        <v>920</v>
      </c>
      <c r="E331" s="976" t="s">
        <v>372</v>
      </c>
      <c r="F331" s="973">
        <v>23304000</v>
      </c>
      <c r="G331" s="974">
        <v>38730000</v>
      </c>
      <c r="H331" s="974">
        <v>6991200</v>
      </c>
      <c r="I331" s="974">
        <v>15000000</v>
      </c>
      <c r="J331" s="975">
        <v>16738800</v>
      </c>
      <c r="K331" s="974"/>
      <c r="L331" s="974">
        <f t="shared" ref="L331:L336" si="20">SUM(H331:K331)</f>
        <v>38730000</v>
      </c>
      <c r="M331" s="991" t="e">
        <f>IF(G331="",F331-L331-#REF!,G331-L331-#REF!)</f>
        <v>#REF!</v>
      </c>
      <c r="N331" s="1013">
        <f t="shared" si="18"/>
        <v>0</v>
      </c>
      <c r="O331" s="976"/>
      <c r="P331" s="977"/>
      <c r="Q331" s="974"/>
      <c r="R331" s="1147"/>
      <c r="S331" s="974"/>
      <c r="T331" s="976"/>
      <c r="U331" s="690" t="s">
        <v>372</v>
      </c>
      <c r="V331" s="687" t="s">
        <v>1049</v>
      </c>
    </row>
    <row r="332" spans="1:25" x14ac:dyDescent="0.25">
      <c r="B332" s="1187" t="s">
        <v>1048</v>
      </c>
      <c r="C332" s="1187"/>
      <c r="D332" s="976" t="s">
        <v>175</v>
      </c>
      <c r="E332" s="976" t="s">
        <v>416</v>
      </c>
      <c r="F332" s="973">
        <v>1100000</v>
      </c>
      <c r="G332" s="974">
        <v>1100000</v>
      </c>
      <c r="H332" s="974">
        <v>1100000</v>
      </c>
      <c r="I332" s="974"/>
      <c r="J332" s="975"/>
      <c r="K332" s="974"/>
      <c r="L332" s="974">
        <f t="shared" si="20"/>
        <v>1100000</v>
      </c>
      <c r="M332" s="991" t="e">
        <f>IF(G332="",F332-L332-#REF!,G332-L332-#REF!)</f>
        <v>#REF!</v>
      </c>
      <c r="N332" s="1013">
        <f t="shared" si="18"/>
        <v>0</v>
      </c>
      <c r="O332" s="976"/>
      <c r="P332" s="977"/>
      <c r="Q332" s="974"/>
      <c r="R332" s="1147"/>
      <c r="S332" s="974"/>
      <c r="T332" s="976"/>
      <c r="U332" s="693" t="s">
        <v>943</v>
      </c>
    </row>
    <row r="333" spans="1:25" x14ac:dyDescent="0.25">
      <c r="B333" s="1187" t="s">
        <v>1048</v>
      </c>
      <c r="C333" s="1187"/>
      <c r="D333" s="976" t="s">
        <v>346</v>
      </c>
      <c r="E333" s="976" t="s">
        <v>915</v>
      </c>
      <c r="F333" s="973">
        <f>5246880+6000000</f>
        <v>11246880</v>
      </c>
      <c r="G333" s="974"/>
      <c r="H333" s="974">
        <v>2623440</v>
      </c>
      <c r="I333" s="974">
        <v>2623440</v>
      </c>
      <c r="J333" s="975">
        <v>6000000</v>
      </c>
      <c r="K333" s="974"/>
      <c r="L333" s="974">
        <f t="shared" si="20"/>
        <v>11246880</v>
      </c>
      <c r="M333" s="991" t="e">
        <f>IF(G333="",F333-L333-#REF!,G333-L333-#REF!)</f>
        <v>#REF!</v>
      </c>
      <c r="N333" s="1013">
        <f t="shared" si="18"/>
        <v>0</v>
      </c>
      <c r="O333" s="976"/>
      <c r="P333" s="977"/>
      <c r="Q333" s="974"/>
      <c r="R333" s="1147"/>
      <c r="S333" s="974"/>
      <c r="T333" s="976"/>
      <c r="U333" s="693"/>
    </row>
    <row r="334" spans="1:25" x14ac:dyDescent="0.25">
      <c r="B334" s="1187" t="s">
        <v>1048</v>
      </c>
      <c r="C334" s="1187"/>
      <c r="D334" s="976" t="s">
        <v>99</v>
      </c>
      <c r="E334" s="976" t="s">
        <v>100</v>
      </c>
      <c r="F334" s="973"/>
      <c r="G334" s="974">
        <v>32167000</v>
      </c>
      <c r="H334" s="974">
        <v>32167000</v>
      </c>
      <c r="I334" s="974"/>
      <c r="J334" s="975"/>
      <c r="K334" s="974"/>
      <c r="L334" s="974">
        <f t="shared" si="20"/>
        <v>32167000</v>
      </c>
      <c r="M334" s="991" t="e">
        <f>IF(G334="",F334-L334-#REF!,G334-L334-#REF!)</f>
        <v>#REF!</v>
      </c>
      <c r="N334" s="1013">
        <f t="shared" si="18"/>
        <v>0</v>
      </c>
      <c r="O334" s="976"/>
      <c r="P334" s="977"/>
      <c r="Q334" s="974"/>
      <c r="R334" s="1147"/>
      <c r="S334" s="974"/>
      <c r="T334" s="976"/>
      <c r="U334" s="693" t="s">
        <v>943</v>
      </c>
    </row>
    <row r="335" spans="1:25" x14ac:dyDescent="0.25">
      <c r="B335" s="1187" t="s">
        <v>1048</v>
      </c>
      <c r="C335" s="1187"/>
      <c r="D335" s="976" t="s">
        <v>1238</v>
      </c>
      <c r="E335" s="976" t="s">
        <v>448</v>
      </c>
      <c r="F335" s="1108"/>
      <c r="G335" s="974">
        <f>32154000+15844000</f>
        <v>47998000</v>
      </c>
      <c r="H335" s="974">
        <v>16075325</v>
      </c>
      <c r="I335" s="974">
        <v>9645195</v>
      </c>
      <c r="J335" s="975">
        <v>6433480</v>
      </c>
      <c r="K335" s="974">
        <v>15844000</v>
      </c>
      <c r="L335" s="974">
        <f t="shared" si="20"/>
        <v>47998000</v>
      </c>
      <c r="M335" s="991" t="e">
        <f>IF(G335="",F335-L335-#REF!,G335-L335-#REF!)</f>
        <v>#REF!</v>
      </c>
      <c r="N335" s="1013">
        <f t="shared" si="18"/>
        <v>0</v>
      </c>
      <c r="O335" s="976"/>
      <c r="P335" s="977"/>
      <c r="Q335" s="974"/>
      <c r="R335" s="1147"/>
      <c r="S335" s="974"/>
      <c r="T335" s="976"/>
      <c r="U335" s="693"/>
    </row>
    <row r="336" spans="1:25" x14ac:dyDescent="0.25">
      <c r="B336" s="1187" t="s">
        <v>1048</v>
      </c>
      <c r="C336" s="1187"/>
      <c r="D336" s="976" t="s">
        <v>947</v>
      </c>
      <c r="E336" s="976"/>
      <c r="F336" s="973"/>
      <c r="G336" s="974"/>
      <c r="H336" s="974">
        <f>W336</f>
        <v>0</v>
      </c>
      <c r="I336" s="974"/>
      <c r="J336" s="975"/>
      <c r="K336" s="974"/>
      <c r="L336" s="974">
        <f t="shared" si="20"/>
        <v>0</v>
      </c>
      <c r="M336" s="991" t="e">
        <f>IF(G336="",F336-L336-#REF!,G336-L336-#REF!)</f>
        <v>#REF!</v>
      </c>
      <c r="N336" s="1013">
        <f t="shared" si="18"/>
        <v>0</v>
      </c>
      <c r="O336" s="976"/>
      <c r="P336" s="977"/>
      <c r="Q336" s="974"/>
      <c r="R336" s="1147"/>
      <c r="S336" s="974"/>
      <c r="T336" s="976"/>
      <c r="U336" s="693"/>
      <c r="V336" s="687" t="s">
        <v>948</v>
      </c>
      <c r="W336" s="687">
        <f>SUM(W332:W334)</f>
        <v>0</v>
      </c>
    </row>
    <row r="337" spans="1:25" s="723" customFormat="1" ht="15.75" x14ac:dyDescent="0.25">
      <c r="B337" s="720" t="s">
        <v>949</v>
      </c>
      <c r="C337" s="720"/>
      <c r="D337" s="699" t="s">
        <v>919</v>
      </c>
      <c r="E337" s="700"/>
      <c r="F337" s="724"/>
      <c r="G337" s="702"/>
      <c r="H337" s="701"/>
      <c r="I337" s="702"/>
      <c r="J337" s="726"/>
      <c r="K337" s="702"/>
      <c r="L337" s="707">
        <f>SUM(L331:L336)</f>
        <v>131241880</v>
      </c>
      <c r="M337" s="707" t="e">
        <f>SUM(M331:M336)</f>
        <v>#REF!</v>
      </c>
      <c r="N337" s="869">
        <f>SUM(N331:N336)</f>
        <v>0</v>
      </c>
      <c r="O337" s="700"/>
      <c r="P337" s="704"/>
      <c r="Q337" s="742"/>
      <c r="R337" s="1148"/>
      <c r="S337" s="742"/>
      <c r="T337" s="705"/>
      <c r="U337" s="706"/>
      <c r="V337" s="722"/>
      <c r="W337" s="722"/>
      <c r="X337" s="722"/>
      <c r="Y337" s="722"/>
    </row>
    <row r="338" spans="1:25" x14ac:dyDescent="0.25">
      <c r="A338" s="686">
        <v>15</v>
      </c>
      <c r="B338" s="1187" t="s">
        <v>1050</v>
      </c>
      <c r="C338" s="1187">
        <v>1020</v>
      </c>
      <c r="D338" s="976" t="s">
        <v>75</v>
      </c>
      <c r="E338" s="976" t="s">
        <v>397</v>
      </c>
      <c r="F338" s="973">
        <v>338200000</v>
      </c>
      <c r="G338" s="974"/>
      <c r="H338" s="974">
        <v>101460000</v>
      </c>
      <c r="I338" s="974">
        <v>62033100</v>
      </c>
      <c r="J338" s="975"/>
      <c r="K338" s="974"/>
      <c r="L338" s="974">
        <f>SUM(H338:K338)</f>
        <v>163493100</v>
      </c>
      <c r="M338" s="991" t="e">
        <f>IF(G338="",F338-L338-#REF!,G338-L338-#REF!)</f>
        <v>#REF!</v>
      </c>
      <c r="N338" s="1013">
        <f t="shared" si="18"/>
        <v>174706900</v>
      </c>
      <c r="O338" s="976" t="s">
        <v>923</v>
      </c>
      <c r="P338" s="977">
        <v>43816</v>
      </c>
      <c r="Q338" s="974"/>
      <c r="R338" s="1147"/>
      <c r="S338" s="974"/>
      <c r="T338" s="976"/>
      <c r="U338" s="690"/>
      <c r="V338" s="687" t="s">
        <v>1051</v>
      </c>
    </row>
    <row r="339" spans="1:25" x14ac:dyDescent="0.25">
      <c r="B339" s="1187" t="s">
        <v>1050</v>
      </c>
      <c r="C339" s="1187">
        <v>1020</v>
      </c>
      <c r="D339" s="976" t="s">
        <v>920</v>
      </c>
      <c r="E339" s="976" t="s">
        <v>372</v>
      </c>
      <c r="F339" s="1108">
        <v>36800000</v>
      </c>
      <c r="G339" s="974">
        <v>39800000</v>
      </c>
      <c r="H339" s="974">
        <v>11040000</v>
      </c>
      <c r="I339" s="974">
        <v>14720000</v>
      </c>
      <c r="J339" s="975">
        <v>14040000</v>
      </c>
      <c r="K339" s="974"/>
      <c r="L339" s="974">
        <f t="shared" ref="L339:L375" si="21">SUM(H339:K339)</f>
        <v>39800000</v>
      </c>
      <c r="M339" s="991" t="e">
        <f>IF(G339="",F339-L339-#REF!,G339-L339-#REF!)</f>
        <v>#REF!</v>
      </c>
      <c r="N339" s="1013">
        <f t="shared" si="18"/>
        <v>0</v>
      </c>
      <c r="O339" s="976"/>
      <c r="P339" s="977"/>
      <c r="Q339" s="974"/>
      <c r="R339" s="1147"/>
      <c r="S339" s="974"/>
      <c r="T339" s="976"/>
      <c r="U339" s="693"/>
      <c r="V339" s="687" t="s">
        <v>1001</v>
      </c>
      <c r="W339" s="687">
        <v>1800000</v>
      </c>
    </row>
    <row r="340" spans="1:25" x14ac:dyDescent="0.25">
      <c r="B340" s="1187" t="s">
        <v>1050</v>
      </c>
      <c r="C340" s="1187">
        <v>1020</v>
      </c>
      <c r="D340" s="976" t="s">
        <v>99</v>
      </c>
      <c r="E340" s="976" t="s">
        <v>100</v>
      </c>
      <c r="F340" s="973">
        <v>227447000.00000003</v>
      </c>
      <c r="G340" s="974">
        <v>236456100</v>
      </c>
      <c r="H340" s="974">
        <v>62033100</v>
      </c>
      <c r="I340" s="974">
        <v>90981880</v>
      </c>
      <c r="J340" s="975">
        <v>70668320</v>
      </c>
      <c r="K340" s="974"/>
      <c r="L340" s="974">
        <f t="shared" si="21"/>
        <v>223683300</v>
      </c>
      <c r="M340" s="991" t="e">
        <f>IF(G340="",F340-L340-#REF!,G340-L340-#REF!)</f>
        <v>#REF!</v>
      </c>
      <c r="N340" s="1013">
        <f t="shared" si="18"/>
        <v>12772800</v>
      </c>
      <c r="O340" s="976"/>
      <c r="P340" s="977"/>
      <c r="Q340" s="974"/>
      <c r="R340" s="1147"/>
      <c r="S340" s="974"/>
      <c r="T340" s="976"/>
      <c r="U340" s="693" t="s">
        <v>943</v>
      </c>
      <c r="V340" s="687" t="s">
        <v>1018</v>
      </c>
      <c r="W340" s="687">
        <v>6210000</v>
      </c>
      <c r="X340" s="687" t="s">
        <v>1052</v>
      </c>
    </row>
    <row r="341" spans="1:25" x14ac:dyDescent="0.25">
      <c r="B341" s="1187" t="s">
        <v>1050</v>
      </c>
      <c r="C341" s="1187">
        <v>1020</v>
      </c>
      <c r="D341" s="976" t="s">
        <v>340</v>
      </c>
      <c r="E341" s="976" t="s">
        <v>906</v>
      </c>
      <c r="F341" s="973">
        <v>500000</v>
      </c>
      <c r="G341" s="974"/>
      <c r="H341" s="974">
        <v>500000</v>
      </c>
      <c r="I341" s="974"/>
      <c r="J341" s="975"/>
      <c r="K341" s="974"/>
      <c r="L341" s="974">
        <f t="shared" si="21"/>
        <v>500000</v>
      </c>
      <c r="M341" s="991" t="e">
        <f>IF(G341="",F341-L341-#REF!,G341-L341-#REF!)</f>
        <v>#REF!</v>
      </c>
      <c r="N341" s="1013">
        <f t="shared" si="18"/>
        <v>0</v>
      </c>
      <c r="O341" s="976"/>
      <c r="P341" s="977"/>
      <c r="Q341" s="974"/>
      <c r="R341" s="1147"/>
      <c r="S341" s="974"/>
      <c r="T341" s="976"/>
      <c r="U341" s="693" t="s">
        <v>943</v>
      </c>
      <c r="V341" s="687" t="s">
        <v>1016</v>
      </c>
      <c r="W341" s="687">
        <v>120000</v>
      </c>
    </row>
    <row r="342" spans="1:25" x14ac:dyDescent="0.25">
      <c r="B342" s="1187" t="s">
        <v>1050</v>
      </c>
      <c r="C342" s="1187">
        <v>1020</v>
      </c>
      <c r="D342" s="976" t="s">
        <v>926</v>
      </c>
      <c r="E342" s="976" t="s">
        <v>104</v>
      </c>
      <c r="F342" s="973">
        <v>2000000</v>
      </c>
      <c r="G342" s="974"/>
      <c r="H342" s="974">
        <v>2000000</v>
      </c>
      <c r="I342" s="974"/>
      <c r="J342" s="975"/>
      <c r="K342" s="974"/>
      <c r="L342" s="974">
        <f t="shared" si="21"/>
        <v>2000000</v>
      </c>
      <c r="M342" s="991" t="e">
        <f>IF(G342="",F342-L342-#REF!,G342-L342-#REF!)</f>
        <v>#REF!</v>
      </c>
      <c r="N342" s="1013">
        <f t="shared" si="18"/>
        <v>0</v>
      </c>
      <c r="O342" s="976"/>
      <c r="P342" s="977"/>
      <c r="Q342" s="974"/>
      <c r="R342" s="1147"/>
      <c r="S342" s="974"/>
      <c r="T342" s="976"/>
      <c r="U342" s="693" t="s">
        <v>104</v>
      </c>
      <c r="V342" s="721" t="s">
        <v>1211</v>
      </c>
      <c r="W342" s="687">
        <v>1904000</v>
      </c>
    </row>
    <row r="343" spans="1:25" x14ac:dyDescent="0.25">
      <c r="B343" s="1187" t="s">
        <v>1050</v>
      </c>
      <c r="C343" s="1187">
        <v>1020</v>
      </c>
      <c r="D343" s="976" t="s">
        <v>1239</v>
      </c>
      <c r="E343" s="976" t="s">
        <v>104</v>
      </c>
      <c r="F343" s="973">
        <v>15072000</v>
      </c>
      <c r="G343" s="974">
        <v>21491000</v>
      </c>
      <c r="H343" s="974">
        <v>10550440</v>
      </c>
      <c r="I343" s="974">
        <v>10940560</v>
      </c>
      <c r="J343" s="975"/>
      <c r="K343" s="974"/>
      <c r="L343" s="974">
        <f t="shared" si="21"/>
        <v>21491000</v>
      </c>
      <c r="M343" s="991" t="e">
        <f>IF(G343="",F343-L343-#REF!,G343-L343-#REF!)</f>
        <v>#REF!</v>
      </c>
      <c r="N343" s="1013">
        <f t="shared" si="18"/>
        <v>0</v>
      </c>
      <c r="O343" s="976"/>
      <c r="P343" s="977"/>
      <c r="Q343" s="974"/>
      <c r="R343" s="1147"/>
      <c r="S343" s="974"/>
      <c r="T343" s="976"/>
      <c r="U343" s="693"/>
      <c r="V343" s="721"/>
    </row>
    <row r="344" spans="1:25" x14ac:dyDescent="0.25">
      <c r="B344" s="1187" t="s">
        <v>1050</v>
      </c>
      <c r="C344" s="1187">
        <v>1020</v>
      </c>
      <c r="D344" s="976" t="s">
        <v>246</v>
      </c>
      <c r="E344" s="976" t="s">
        <v>927</v>
      </c>
      <c r="F344" s="973">
        <v>3300000</v>
      </c>
      <c r="G344" s="974"/>
      <c r="H344" s="974">
        <v>3300000</v>
      </c>
      <c r="I344" s="974"/>
      <c r="J344" s="975"/>
      <c r="K344" s="974"/>
      <c r="L344" s="974">
        <f t="shared" si="21"/>
        <v>3300000</v>
      </c>
      <c r="M344" s="991" t="e">
        <f>IF(G344="",F344-L344-#REF!,G344-L344-#REF!)</f>
        <v>#REF!</v>
      </c>
      <c r="N344" s="1013">
        <f t="shared" si="18"/>
        <v>0</v>
      </c>
      <c r="O344" s="976"/>
      <c r="P344" s="977"/>
      <c r="Q344" s="974"/>
      <c r="R344" s="1147"/>
      <c r="S344" s="974"/>
      <c r="T344" s="976"/>
      <c r="U344" s="693" t="s">
        <v>943</v>
      </c>
      <c r="V344" s="687" t="s">
        <v>1240</v>
      </c>
      <c r="W344" s="687">
        <v>2096000</v>
      </c>
    </row>
    <row r="345" spans="1:25" x14ac:dyDescent="0.25">
      <c r="B345" s="1187" t="s">
        <v>1050</v>
      </c>
      <c r="C345" s="1187">
        <v>1020</v>
      </c>
      <c r="D345" s="976" t="s">
        <v>913</v>
      </c>
      <c r="E345" s="976" t="s">
        <v>879</v>
      </c>
      <c r="F345" s="1108">
        <f>L345</f>
        <v>2000000</v>
      </c>
      <c r="G345" s="974"/>
      <c r="H345" s="974">
        <v>2000000</v>
      </c>
      <c r="I345" s="974"/>
      <c r="J345" s="975"/>
      <c r="K345" s="974"/>
      <c r="L345" s="974">
        <f t="shared" si="21"/>
        <v>2000000</v>
      </c>
      <c r="M345" s="991" t="e">
        <f>IF(G345="",F345-L345-#REF!,G345-L345-#REF!)</f>
        <v>#REF!</v>
      </c>
      <c r="N345" s="1013">
        <f t="shared" si="18"/>
        <v>0</v>
      </c>
      <c r="O345" s="976"/>
      <c r="P345" s="977"/>
      <c r="Q345" s="974"/>
      <c r="R345" s="1147"/>
      <c r="S345" s="974"/>
      <c r="T345" s="976"/>
      <c r="U345" s="693"/>
      <c r="V345" s="687" t="s">
        <v>1241</v>
      </c>
      <c r="W345" s="687">
        <v>2170000</v>
      </c>
    </row>
    <row r="346" spans="1:25" x14ac:dyDescent="0.25">
      <c r="B346" s="1187" t="s">
        <v>1050</v>
      </c>
      <c r="C346" s="1187">
        <v>1020</v>
      </c>
      <c r="D346" s="976" t="s">
        <v>257</v>
      </c>
      <c r="E346" s="976" t="s">
        <v>879</v>
      </c>
      <c r="F346" s="1108">
        <f>L346</f>
        <v>3764000</v>
      </c>
      <c r="G346" s="974">
        <v>3764000</v>
      </c>
      <c r="H346" s="974">
        <v>3000000</v>
      </c>
      <c r="I346" s="974">
        <v>764000</v>
      </c>
      <c r="J346" s="975"/>
      <c r="K346" s="974"/>
      <c r="L346" s="974">
        <f t="shared" si="21"/>
        <v>3764000</v>
      </c>
      <c r="M346" s="991" t="e">
        <f>IF(G346="",F346-L346-#REF!,G346-L346-#REF!)</f>
        <v>#REF!</v>
      </c>
      <c r="N346" s="1013">
        <f t="shared" si="18"/>
        <v>0</v>
      </c>
      <c r="O346" s="976"/>
      <c r="P346" s="977"/>
      <c r="Q346" s="974"/>
      <c r="R346" s="1147"/>
      <c r="S346" s="974"/>
      <c r="T346" s="976"/>
      <c r="U346" s="693"/>
      <c r="V346" s="687" t="s">
        <v>1242</v>
      </c>
      <c r="W346" s="687">
        <v>2760000</v>
      </c>
    </row>
    <row r="347" spans="1:25" x14ac:dyDescent="0.25">
      <c r="B347" s="1187" t="s">
        <v>1050</v>
      </c>
      <c r="C347" s="1187">
        <v>1020</v>
      </c>
      <c r="D347" s="976" t="s">
        <v>175</v>
      </c>
      <c r="E347" s="976" t="s">
        <v>416</v>
      </c>
      <c r="F347" s="973">
        <v>1100000</v>
      </c>
      <c r="G347" s="974">
        <v>1100000</v>
      </c>
      <c r="H347" s="974">
        <v>1100000</v>
      </c>
      <c r="I347" s="974"/>
      <c r="J347" s="975"/>
      <c r="K347" s="974"/>
      <c r="L347" s="974">
        <f t="shared" si="21"/>
        <v>1100000</v>
      </c>
      <c r="M347" s="991" t="e">
        <f>IF(G347="",F347-L347-#REF!,G347-L347-#REF!)</f>
        <v>#REF!</v>
      </c>
      <c r="N347" s="1013">
        <f t="shared" si="18"/>
        <v>0</v>
      </c>
      <c r="O347" s="976"/>
      <c r="P347" s="977"/>
      <c r="Q347" s="974"/>
      <c r="R347" s="1147"/>
      <c r="S347" s="974"/>
      <c r="T347" s="976"/>
      <c r="U347" s="693" t="s">
        <v>943</v>
      </c>
      <c r="V347" s="687" t="s">
        <v>1243</v>
      </c>
      <c r="W347" s="687">
        <v>2642000</v>
      </c>
    </row>
    <row r="348" spans="1:25" x14ac:dyDescent="0.25">
      <c r="B348" s="1187" t="s">
        <v>1050</v>
      </c>
      <c r="C348" s="1187">
        <v>1020</v>
      </c>
      <c r="D348" s="976" t="s">
        <v>929</v>
      </c>
      <c r="E348" s="976" t="s">
        <v>930</v>
      </c>
      <c r="F348" s="1108">
        <f>L348</f>
        <v>843000</v>
      </c>
      <c r="G348" s="974"/>
      <c r="H348" s="974">
        <v>843000</v>
      </c>
      <c r="I348" s="974"/>
      <c r="J348" s="975"/>
      <c r="K348" s="974"/>
      <c r="L348" s="974">
        <f t="shared" si="21"/>
        <v>843000</v>
      </c>
      <c r="M348" s="991" t="e">
        <f>IF(G348="",F348-L348-#REF!,G348-L348-#REF!)</f>
        <v>#REF!</v>
      </c>
      <c r="N348" s="1013">
        <f t="shared" si="18"/>
        <v>0</v>
      </c>
      <c r="O348" s="976"/>
      <c r="P348" s="977"/>
      <c r="Q348" s="974"/>
      <c r="R348" s="1147"/>
      <c r="S348" s="974"/>
      <c r="T348" s="976"/>
      <c r="U348" s="693"/>
      <c r="V348" s="687" t="s">
        <v>1244</v>
      </c>
      <c r="W348" s="687">
        <v>2406000</v>
      </c>
    </row>
    <row r="349" spans="1:25" x14ac:dyDescent="0.25">
      <c r="B349" s="1187" t="s">
        <v>1050</v>
      </c>
      <c r="C349" s="1187">
        <v>1020</v>
      </c>
      <c r="D349" s="976" t="s">
        <v>246</v>
      </c>
      <c r="E349" s="976" t="s">
        <v>927</v>
      </c>
      <c r="F349" s="973">
        <v>3300000</v>
      </c>
      <c r="G349" s="974"/>
      <c r="H349" s="974">
        <v>3300000</v>
      </c>
      <c r="I349" s="974"/>
      <c r="J349" s="975"/>
      <c r="K349" s="974"/>
      <c r="L349" s="974">
        <f t="shared" si="21"/>
        <v>3300000</v>
      </c>
      <c r="M349" s="991" t="e">
        <f>IF(G349="",F349-L349-#REF!,G349-L349-#REF!)</f>
        <v>#REF!</v>
      </c>
      <c r="N349" s="1013">
        <f t="shared" si="18"/>
        <v>0</v>
      </c>
      <c r="O349" s="976"/>
      <c r="P349" s="977"/>
      <c r="Q349" s="974"/>
      <c r="R349" s="1147"/>
      <c r="S349" s="974"/>
      <c r="T349" s="976"/>
      <c r="U349" s="693" t="s">
        <v>943</v>
      </c>
      <c r="V349" s="687" t="s">
        <v>1245</v>
      </c>
      <c r="W349" s="687">
        <v>1419000</v>
      </c>
    </row>
    <row r="350" spans="1:25" x14ac:dyDescent="0.25">
      <c r="B350" s="1187" t="s">
        <v>1050</v>
      </c>
      <c r="C350" s="1187">
        <v>1020</v>
      </c>
      <c r="D350" s="976" t="s">
        <v>932</v>
      </c>
      <c r="E350" s="976" t="s">
        <v>341</v>
      </c>
      <c r="F350" s="973">
        <v>4160000</v>
      </c>
      <c r="G350" s="974">
        <v>4760000</v>
      </c>
      <c r="H350" s="974">
        <v>2160000</v>
      </c>
      <c r="I350" s="974">
        <v>2600000</v>
      </c>
      <c r="J350" s="975"/>
      <c r="K350" s="974"/>
      <c r="L350" s="974">
        <f t="shared" si="21"/>
        <v>4760000</v>
      </c>
      <c r="M350" s="991" t="e">
        <f>IF(G350="",F350-L350-#REF!,G350-L350-#REF!)</f>
        <v>#REF!</v>
      </c>
      <c r="N350" s="1013">
        <f t="shared" si="18"/>
        <v>0</v>
      </c>
      <c r="O350" s="976"/>
      <c r="P350" s="977"/>
      <c r="Q350" s="974"/>
      <c r="R350" s="1147"/>
      <c r="S350" s="974"/>
      <c r="T350" s="976"/>
      <c r="U350" s="693" t="s">
        <v>341</v>
      </c>
    </row>
    <row r="351" spans="1:25" x14ac:dyDescent="0.25">
      <c r="B351" s="1187" t="s">
        <v>1050</v>
      </c>
      <c r="C351" s="1187">
        <v>1020</v>
      </c>
      <c r="D351" s="976" t="s">
        <v>394</v>
      </c>
      <c r="E351" s="976" t="s">
        <v>909</v>
      </c>
      <c r="F351" s="973">
        <v>1200000</v>
      </c>
      <c r="G351" s="974"/>
      <c r="H351" s="974">
        <v>1200000</v>
      </c>
      <c r="I351" s="974"/>
      <c r="J351" s="975"/>
      <c r="K351" s="974"/>
      <c r="L351" s="974">
        <f t="shared" si="21"/>
        <v>1200000</v>
      </c>
      <c r="M351" s="991" t="e">
        <f>IF(G351="",F351-L351-#REF!,G351-L351-#REF!)</f>
        <v>#REF!</v>
      </c>
      <c r="N351" s="1013">
        <f t="shared" si="18"/>
        <v>0</v>
      </c>
      <c r="O351" s="976"/>
      <c r="P351" s="977"/>
      <c r="Q351" s="974"/>
      <c r="R351" s="1147"/>
      <c r="S351" s="974"/>
      <c r="T351" s="976"/>
      <c r="U351" s="693" t="s">
        <v>909</v>
      </c>
    </row>
    <row r="352" spans="1:25" x14ac:dyDescent="0.25">
      <c r="B352" s="1187" t="s">
        <v>1050</v>
      </c>
      <c r="C352" s="1187">
        <v>1020</v>
      </c>
      <c r="D352" s="976" t="s">
        <v>346</v>
      </c>
      <c r="E352" s="976" t="s">
        <v>915</v>
      </c>
      <c r="F352" s="1108">
        <v>18544240</v>
      </c>
      <c r="G352" s="974"/>
      <c r="H352" s="974">
        <v>9272120</v>
      </c>
      <c r="I352" s="974">
        <v>9272120</v>
      </c>
      <c r="J352" s="975"/>
      <c r="K352" s="974"/>
      <c r="L352" s="974">
        <f t="shared" si="21"/>
        <v>18544240</v>
      </c>
      <c r="M352" s="991" t="e">
        <f>IF(G352="",F352-L352-#REF!,G352-L352-#REF!)</f>
        <v>#REF!</v>
      </c>
      <c r="N352" s="1013">
        <f t="shared" si="18"/>
        <v>0</v>
      </c>
      <c r="O352" s="976"/>
      <c r="P352" s="977"/>
      <c r="Q352" s="974"/>
      <c r="R352" s="1147"/>
      <c r="S352" s="974"/>
      <c r="T352" s="976"/>
      <c r="U352" s="693"/>
    </row>
    <row r="353" spans="2:21" x14ac:dyDescent="0.25">
      <c r="B353" s="1187" t="s">
        <v>1050</v>
      </c>
      <c r="C353" s="1187">
        <v>1020</v>
      </c>
      <c r="D353" s="976" t="s">
        <v>257</v>
      </c>
      <c r="E353" s="976" t="s">
        <v>727</v>
      </c>
      <c r="F353" s="1108">
        <f>L353</f>
        <v>3764000</v>
      </c>
      <c r="G353" s="974"/>
      <c r="H353" s="974">
        <v>3764000</v>
      </c>
      <c r="I353" s="974"/>
      <c r="J353" s="975"/>
      <c r="K353" s="974"/>
      <c r="L353" s="974">
        <f t="shared" si="21"/>
        <v>3764000</v>
      </c>
      <c r="M353" s="991" t="e">
        <f>IF(G353="",F353-L353-#REF!,G353-L353-#REF!)</f>
        <v>#REF!</v>
      </c>
      <c r="N353" s="1013">
        <f t="shared" ref="N353:N565" si="22">IF($G353="",($F353-$L353),($G353-$L353))</f>
        <v>0</v>
      </c>
      <c r="O353" s="976"/>
      <c r="P353" s="977"/>
      <c r="Q353" s="974"/>
      <c r="R353" s="1147"/>
      <c r="S353" s="974"/>
      <c r="T353" s="976"/>
      <c r="U353" s="693"/>
    </row>
    <row r="354" spans="2:21" x14ac:dyDescent="0.25">
      <c r="B354" s="1187" t="s">
        <v>1050</v>
      </c>
      <c r="C354" s="1187">
        <v>1020</v>
      </c>
      <c r="D354" s="976" t="s">
        <v>1053</v>
      </c>
      <c r="E354" s="976" t="s">
        <v>1246</v>
      </c>
      <c r="F354" s="1108">
        <v>1127641</v>
      </c>
      <c r="G354" s="974"/>
      <c r="H354" s="974">
        <v>1127641</v>
      </c>
      <c r="I354" s="974"/>
      <c r="J354" s="975"/>
      <c r="K354" s="974"/>
      <c r="L354" s="974">
        <f t="shared" si="21"/>
        <v>1127641</v>
      </c>
      <c r="M354" s="991"/>
      <c r="N354" s="1013">
        <f t="shared" si="22"/>
        <v>0</v>
      </c>
      <c r="O354" s="976"/>
      <c r="P354" s="977"/>
      <c r="Q354" s="974"/>
      <c r="R354" s="1147"/>
      <c r="S354" s="974"/>
      <c r="T354" s="976"/>
      <c r="U354" s="693"/>
    </row>
    <row r="355" spans="2:21" x14ac:dyDescent="0.25">
      <c r="B355" s="1187" t="s">
        <v>1050</v>
      </c>
      <c r="C355" s="1187">
        <v>1020</v>
      </c>
      <c r="D355" s="976" t="s">
        <v>1247</v>
      </c>
      <c r="E355" s="976" t="s">
        <v>416</v>
      </c>
      <c r="F355" s="1108">
        <v>1100000</v>
      </c>
      <c r="G355" s="974"/>
      <c r="H355" s="974">
        <v>1100000</v>
      </c>
      <c r="I355" s="974"/>
      <c r="J355" s="975"/>
      <c r="K355" s="974"/>
      <c r="L355" s="974">
        <f t="shared" si="21"/>
        <v>1100000</v>
      </c>
      <c r="M355" s="991"/>
      <c r="N355" s="1013">
        <f t="shared" si="22"/>
        <v>0</v>
      </c>
      <c r="O355" s="976"/>
      <c r="P355" s="977"/>
      <c r="Q355" s="974"/>
      <c r="R355" s="1147"/>
      <c r="S355" s="974"/>
      <c r="T355" s="976"/>
      <c r="U355" s="693"/>
    </row>
    <row r="356" spans="2:21" x14ac:dyDescent="0.25">
      <c r="B356" s="1187" t="s">
        <v>1050</v>
      </c>
      <c r="C356" s="1187">
        <v>1020</v>
      </c>
      <c r="D356" s="976" t="s">
        <v>1248</v>
      </c>
      <c r="E356" s="976" t="s">
        <v>448</v>
      </c>
      <c r="F356" s="1108">
        <v>84020000</v>
      </c>
      <c r="G356" s="974">
        <v>93745000</v>
      </c>
      <c r="H356" s="974">
        <v>42010000</v>
      </c>
      <c r="I356" s="974">
        <v>42010000</v>
      </c>
      <c r="J356" s="975">
        <v>9725000</v>
      </c>
      <c r="K356" s="974"/>
      <c r="L356" s="974">
        <f t="shared" si="21"/>
        <v>93745000</v>
      </c>
      <c r="M356" s="991"/>
      <c r="N356" s="1013">
        <f t="shared" si="22"/>
        <v>0</v>
      </c>
      <c r="O356" s="976"/>
      <c r="P356" s="977"/>
      <c r="Q356" s="974"/>
      <c r="R356" s="1147"/>
      <c r="S356" s="974"/>
      <c r="T356" s="976"/>
      <c r="U356" s="693"/>
    </row>
    <row r="357" spans="2:21" x14ac:dyDescent="0.25">
      <c r="B357" s="1187" t="s">
        <v>1050</v>
      </c>
      <c r="C357" s="1187">
        <v>1020</v>
      </c>
      <c r="D357" s="976" t="s">
        <v>132</v>
      </c>
      <c r="E357" s="976" t="s">
        <v>1249</v>
      </c>
      <c r="F357" s="1108">
        <v>12476700</v>
      </c>
      <c r="G357" s="974"/>
      <c r="H357" s="974">
        <v>3743010</v>
      </c>
      <c r="I357" s="974">
        <v>8733690</v>
      </c>
      <c r="J357" s="975"/>
      <c r="K357" s="974"/>
      <c r="L357" s="974">
        <f t="shared" si="21"/>
        <v>12476700</v>
      </c>
      <c r="M357" s="991"/>
      <c r="N357" s="1013">
        <f t="shared" si="22"/>
        <v>0</v>
      </c>
      <c r="O357" s="976"/>
      <c r="P357" s="977"/>
      <c r="Q357" s="974"/>
      <c r="R357" s="1147"/>
      <c r="S357" s="974"/>
      <c r="T357" s="976"/>
      <c r="U357" s="693"/>
    </row>
    <row r="358" spans="2:21" x14ac:dyDescent="0.25">
      <c r="B358" s="1187" t="s">
        <v>1050</v>
      </c>
      <c r="C358" s="1187">
        <v>1020</v>
      </c>
      <c r="D358" s="976" t="s">
        <v>1250</v>
      </c>
      <c r="E358" s="976" t="s">
        <v>229</v>
      </c>
      <c r="F358" s="1108">
        <v>166799600</v>
      </c>
      <c r="G358" s="974"/>
      <c r="H358" s="974">
        <v>166799600</v>
      </c>
      <c r="I358" s="974"/>
      <c r="J358" s="975"/>
      <c r="K358" s="974"/>
      <c r="L358" s="974">
        <f t="shared" si="21"/>
        <v>166799600</v>
      </c>
      <c r="M358" s="991"/>
      <c r="N358" s="1013">
        <f t="shared" si="22"/>
        <v>0</v>
      </c>
      <c r="O358" s="976"/>
      <c r="P358" s="977"/>
      <c r="Q358" s="974"/>
      <c r="R358" s="1147"/>
      <c r="S358" s="974"/>
      <c r="T358" s="976"/>
      <c r="U358" s="693"/>
    </row>
    <row r="359" spans="2:21" x14ac:dyDescent="0.25">
      <c r="B359" s="1187" t="s">
        <v>1050</v>
      </c>
      <c r="C359" s="1187">
        <v>1020</v>
      </c>
      <c r="D359" s="976" t="s">
        <v>1251</v>
      </c>
      <c r="E359" s="976" t="s">
        <v>229</v>
      </c>
      <c r="F359" s="1108">
        <v>93200000</v>
      </c>
      <c r="G359" s="974"/>
      <c r="H359" s="974">
        <v>46600000</v>
      </c>
      <c r="I359" s="974">
        <v>46600000</v>
      </c>
      <c r="J359" s="975"/>
      <c r="K359" s="974"/>
      <c r="L359" s="974">
        <f t="shared" si="21"/>
        <v>93200000</v>
      </c>
      <c r="M359" s="991"/>
      <c r="N359" s="1013">
        <f t="shared" si="22"/>
        <v>0</v>
      </c>
      <c r="O359" s="976"/>
      <c r="P359" s="977"/>
      <c r="Q359" s="974"/>
      <c r="R359" s="1147"/>
      <c r="S359" s="974"/>
      <c r="T359" s="976"/>
      <c r="U359" s="693"/>
    </row>
    <row r="360" spans="2:21" x14ac:dyDescent="0.25">
      <c r="B360" s="1187" t="s">
        <v>1050</v>
      </c>
      <c r="C360" s="1187">
        <v>1020</v>
      </c>
      <c r="D360" s="976" t="s">
        <v>1252</v>
      </c>
      <c r="E360" s="976" t="s">
        <v>1253</v>
      </c>
      <c r="F360" s="1108">
        <v>12749000</v>
      </c>
      <c r="G360" s="974"/>
      <c r="H360" s="974">
        <v>6270000</v>
      </c>
      <c r="I360" s="974">
        <v>6479000</v>
      </c>
      <c r="J360" s="975"/>
      <c r="K360" s="974"/>
      <c r="L360" s="974">
        <f t="shared" si="21"/>
        <v>12749000</v>
      </c>
      <c r="M360" s="991"/>
      <c r="N360" s="1013">
        <f t="shared" si="22"/>
        <v>0</v>
      </c>
      <c r="O360" s="976"/>
      <c r="P360" s="977"/>
      <c r="Q360" s="974"/>
      <c r="R360" s="1147"/>
      <c r="S360" s="974"/>
      <c r="T360" s="976"/>
      <c r="U360" s="693"/>
    </row>
    <row r="361" spans="2:21" x14ac:dyDescent="0.25">
      <c r="B361" s="1187" t="s">
        <v>1050</v>
      </c>
      <c r="C361" s="1187">
        <v>1020</v>
      </c>
      <c r="D361" s="976" t="s">
        <v>92</v>
      </c>
      <c r="E361" s="976" t="s">
        <v>1110</v>
      </c>
      <c r="F361" s="1108">
        <v>9900000</v>
      </c>
      <c r="G361" s="974">
        <v>9735000</v>
      </c>
      <c r="H361" s="974">
        <v>6930000</v>
      </c>
      <c r="I361" s="974">
        <v>2805000</v>
      </c>
      <c r="J361" s="975"/>
      <c r="K361" s="974"/>
      <c r="L361" s="974">
        <f t="shared" si="21"/>
        <v>9735000</v>
      </c>
      <c r="M361" s="991"/>
      <c r="N361" s="1013">
        <f t="shared" si="22"/>
        <v>0</v>
      </c>
      <c r="O361" s="976"/>
      <c r="P361" s="977"/>
      <c r="Q361" s="974"/>
      <c r="R361" s="1147"/>
      <c r="S361" s="974"/>
      <c r="T361" s="976"/>
      <c r="U361" s="693"/>
    </row>
    <row r="362" spans="2:21" x14ac:dyDescent="0.25">
      <c r="B362" s="1187" t="s">
        <v>1050</v>
      </c>
      <c r="C362" s="1187">
        <v>1020</v>
      </c>
      <c r="D362" s="976" t="s">
        <v>1254</v>
      </c>
      <c r="E362" s="976" t="s">
        <v>897</v>
      </c>
      <c r="F362" s="1108">
        <v>4860000</v>
      </c>
      <c r="G362" s="974"/>
      <c r="H362" s="974">
        <v>4860000</v>
      </c>
      <c r="I362" s="974"/>
      <c r="J362" s="975"/>
      <c r="K362" s="974"/>
      <c r="L362" s="974">
        <f t="shared" si="21"/>
        <v>4860000</v>
      </c>
      <c r="M362" s="991"/>
      <c r="N362" s="1013">
        <f t="shared" si="22"/>
        <v>0</v>
      </c>
      <c r="O362" s="976"/>
      <c r="P362" s="977"/>
      <c r="Q362" s="974"/>
      <c r="R362" s="1147"/>
      <c r="S362" s="974"/>
      <c r="T362" s="976"/>
      <c r="U362" s="693"/>
    </row>
    <row r="363" spans="2:21" x14ac:dyDescent="0.25">
      <c r="B363" s="1187" t="s">
        <v>1050</v>
      </c>
      <c r="C363" s="1187">
        <v>1020</v>
      </c>
      <c r="D363" s="976" t="s">
        <v>1255</v>
      </c>
      <c r="E363" s="976" t="s">
        <v>1256</v>
      </c>
      <c r="F363" s="1108">
        <v>15540000</v>
      </c>
      <c r="G363" s="974"/>
      <c r="H363" s="974">
        <v>15540000</v>
      </c>
      <c r="I363" s="974"/>
      <c r="J363" s="975"/>
      <c r="K363" s="974"/>
      <c r="L363" s="974">
        <f t="shared" si="21"/>
        <v>15540000</v>
      </c>
      <c r="M363" s="991"/>
      <c r="N363" s="1013">
        <f t="shared" si="22"/>
        <v>0</v>
      </c>
      <c r="O363" s="976"/>
      <c r="P363" s="977"/>
      <c r="Q363" s="974"/>
      <c r="R363" s="1147"/>
      <c r="S363" s="974"/>
      <c r="T363" s="976"/>
      <c r="U363" s="693"/>
    </row>
    <row r="364" spans="2:21" x14ac:dyDescent="0.25">
      <c r="B364" s="1187" t="s">
        <v>1050</v>
      </c>
      <c r="C364" s="1187">
        <v>1020</v>
      </c>
      <c r="D364" s="976" t="s">
        <v>1257</v>
      </c>
      <c r="E364" s="976" t="s">
        <v>799</v>
      </c>
      <c r="F364" s="1108">
        <v>937000</v>
      </c>
      <c r="G364" s="974"/>
      <c r="H364" s="974">
        <v>937000</v>
      </c>
      <c r="I364" s="974"/>
      <c r="J364" s="975"/>
      <c r="K364" s="974"/>
      <c r="L364" s="974">
        <f t="shared" si="21"/>
        <v>937000</v>
      </c>
      <c r="M364" s="991"/>
      <c r="N364" s="1013">
        <f t="shared" si="22"/>
        <v>0</v>
      </c>
      <c r="O364" s="976"/>
      <c r="P364" s="977"/>
      <c r="Q364" s="974"/>
      <c r="R364" s="1147"/>
      <c r="S364" s="974"/>
      <c r="T364" s="976"/>
      <c r="U364" s="693"/>
    </row>
    <row r="365" spans="2:21" x14ac:dyDescent="0.25">
      <c r="B365" s="1187" t="s">
        <v>1050</v>
      </c>
      <c r="C365" s="1187">
        <v>1020</v>
      </c>
      <c r="D365" s="976" t="s">
        <v>1258</v>
      </c>
      <c r="E365" s="976" t="s">
        <v>1229</v>
      </c>
      <c r="F365" s="1108">
        <v>2000000</v>
      </c>
      <c r="G365" s="974"/>
      <c r="H365" s="974">
        <v>2000000</v>
      </c>
      <c r="I365" s="974"/>
      <c r="J365" s="975"/>
      <c r="K365" s="974"/>
      <c r="L365" s="974">
        <f t="shared" si="21"/>
        <v>2000000</v>
      </c>
      <c r="M365" s="991"/>
      <c r="N365" s="1013">
        <f t="shared" si="22"/>
        <v>0</v>
      </c>
      <c r="O365" s="976"/>
      <c r="P365" s="977"/>
      <c r="Q365" s="974"/>
      <c r="R365" s="1147"/>
      <c r="S365" s="974"/>
      <c r="T365" s="976"/>
      <c r="U365" s="693"/>
    </row>
    <row r="366" spans="2:21" x14ac:dyDescent="0.25">
      <c r="B366" s="1187" t="s">
        <v>1050</v>
      </c>
      <c r="C366" s="1187">
        <v>1020</v>
      </c>
      <c r="D366" s="976" t="s">
        <v>1259</v>
      </c>
      <c r="E366" s="976" t="s">
        <v>100</v>
      </c>
      <c r="F366" s="1108">
        <v>34920000</v>
      </c>
      <c r="G366" s="974"/>
      <c r="H366" s="974">
        <v>34920000</v>
      </c>
      <c r="I366" s="974"/>
      <c r="J366" s="975"/>
      <c r="K366" s="974"/>
      <c r="L366" s="974">
        <f t="shared" si="21"/>
        <v>34920000</v>
      </c>
      <c r="M366" s="991"/>
      <c r="N366" s="1013">
        <f t="shared" si="22"/>
        <v>0</v>
      </c>
      <c r="O366" s="976"/>
      <c r="P366" s="977"/>
      <c r="Q366" s="974"/>
      <c r="R366" s="1147"/>
      <c r="S366" s="974"/>
      <c r="T366" s="976"/>
      <c r="U366" s="693"/>
    </row>
    <row r="367" spans="2:21" x14ac:dyDescent="0.25">
      <c r="B367" s="1187" t="s">
        <v>1050</v>
      </c>
      <c r="C367" s="1187">
        <v>1020</v>
      </c>
      <c r="D367" s="976" t="s">
        <v>1260</v>
      </c>
      <c r="E367" s="976" t="s">
        <v>1261</v>
      </c>
      <c r="F367" s="1108">
        <v>14937400</v>
      </c>
      <c r="G367" s="974"/>
      <c r="H367" s="974">
        <v>14937400</v>
      </c>
      <c r="I367" s="974"/>
      <c r="J367" s="975"/>
      <c r="K367" s="974"/>
      <c r="L367" s="974">
        <f t="shared" si="21"/>
        <v>14937400</v>
      </c>
      <c r="M367" s="991"/>
      <c r="N367" s="1013">
        <f t="shared" si="22"/>
        <v>0</v>
      </c>
      <c r="O367" s="976"/>
      <c r="P367" s="977"/>
      <c r="Q367" s="974"/>
      <c r="R367" s="1147"/>
      <c r="S367" s="974"/>
      <c r="T367" s="976"/>
      <c r="U367" s="693"/>
    </row>
    <row r="368" spans="2:21" x14ac:dyDescent="0.25">
      <c r="B368" s="1187" t="s">
        <v>1050</v>
      </c>
      <c r="C368" s="1187">
        <v>1020</v>
      </c>
      <c r="D368" s="976" t="s">
        <v>1262</v>
      </c>
      <c r="E368" s="976" t="s">
        <v>457</v>
      </c>
      <c r="F368" s="1108">
        <v>80133000</v>
      </c>
      <c r="G368" s="974"/>
      <c r="H368" s="974">
        <v>80133000</v>
      </c>
      <c r="I368" s="974"/>
      <c r="J368" s="975"/>
      <c r="K368" s="974"/>
      <c r="L368" s="974">
        <f t="shared" si="21"/>
        <v>80133000</v>
      </c>
      <c r="M368" s="991"/>
      <c r="N368" s="1013">
        <f t="shared" si="22"/>
        <v>0</v>
      </c>
      <c r="O368" s="976"/>
      <c r="P368" s="977"/>
      <c r="Q368" s="974"/>
      <c r="R368" s="1147"/>
      <c r="S368" s="974"/>
      <c r="T368" s="976"/>
      <c r="U368" s="693"/>
    </row>
    <row r="369" spans="1:25" x14ac:dyDescent="0.25">
      <c r="B369" s="1187" t="s">
        <v>1050</v>
      </c>
      <c r="C369" s="1187">
        <v>1020</v>
      </c>
      <c r="D369" s="976" t="s">
        <v>1263</v>
      </c>
      <c r="E369" s="976" t="s">
        <v>1264</v>
      </c>
      <c r="F369" s="1108">
        <v>62144000</v>
      </c>
      <c r="G369" s="974"/>
      <c r="H369" s="974">
        <v>62144000</v>
      </c>
      <c r="I369" s="974"/>
      <c r="J369" s="975"/>
      <c r="K369" s="974"/>
      <c r="L369" s="974">
        <f t="shared" si="21"/>
        <v>62144000</v>
      </c>
      <c r="M369" s="991"/>
      <c r="N369" s="1013">
        <f t="shared" si="22"/>
        <v>0</v>
      </c>
      <c r="O369" s="976"/>
      <c r="P369" s="977"/>
      <c r="Q369" s="974"/>
      <c r="R369" s="1147"/>
      <c r="S369" s="974"/>
      <c r="T369" s="976"/>
      <c r="U369" s="693"/>
    </row>
    <row r="370" spans="1:25" x14ac:dyDescent="0.25">
      <c r="B370" s="1187" t="s">
        <v>1050</v>
      </c>
      <c r="C370" s="1187">
        <v>1020</v>
      </c>
      <c r="D370" s="976" t="s">
        <v>1265</v>
      </c>
      <c r="E370" s="976" t="s">
        <v>526</v>
      </c>
      <c r="F370" s="1108">
        <v>7000000</v>
      </c>
      <c r="G370" s="974">
        <v>8773000</v>
      </c>
      <c r="H370" s="974">
        <v>2000000</v>
      </c>
      <c r="I370" s="974">
        <v>5000000</v>
      </c>
      <c r="J370" s="975">
        <v>1773000</v>
      </c>
      <c r="K370" s="974"/>
      <c r="L370" s="974">
        <f t="shared" si="21"/>
        <v>8773000</v>
      </c>
      <c r="M370" s="991"/>
      <c r="N370" s="1013">
        <f t="shared" si="22"/>
        <v>0</v>
      </c>
      <c r="O370" s="976"/>
      <c r="P370" s="977"/>
      <c r="Q370" s="974"/>
      <c r="R370" s="1147"/>
      <c r="S370" s="974"/>
      <c r="T370" s="976"/>
      <c r="U370" s="693"/>
    </row>
    <row r="371" spans="1:25" x14ac:dyDescent="0.25">
      <c r="B371" s="1187" t="s">
        <v>1050</v>
      </c>
      <c r="C371" s="1187">
        <v>1020</v>
      </c>
      <c r="D371" s="976" t="s">
        <v>394</v>
      </c>
      <c r="E371" s="976" t="s">
        <v>1266</v>
      </c>
      <c r="F371" s="1108">
        <v>28600000</v>
      </c>
      <c r="G371" s="974"/>
      <c r="H371" s="974">
        <v>28600000</v>
      </c>
      <c r="I371" s="974"/>
      <c r="J371" s="975"/>
      <c r="K371" s="974"/>
      <c r="L371" s="974">
        <f t="shared" si="21"/>
        <v>28600000</v>
      </c>
      <c r="M371" s="991"/>
      <c r="N371" s="1013">
        <f t="shared" si="22"/>
        <v>0</v>
      </c>
      <c r="O371" s="976"/>
      <c r="P371" s="977"/>
      <c r="Q371" s="974"/>
      <c r="R371" s="1147"/>
      <c r="S371" s="974"/>
      <c r="T371" s="976"/>
      <c r="U371" s="693"/>
    </row>
    <row r="372" spans="1:25" x14ac:dyDescent="0.25">
      <c r="B372" s="1187" t="s">
        <v>1050</v>
      </c>
      <c r="C372" s="1187">
        <v>1020</v>
      </c>
      <c r="D372" s="976" t="s">
        <v>1236</v>
      </c>
      <c r="E372" s="976" t="s">
        <v>1267</v>
      </c>
      <c r="F372" s="1108">
        <v>1497604</v>
      </c>
      <c r="G372" s="974"/>
      <c r="H372" s="974">
        <v>1497604</v>
      </c>
      <c r="I372" s="974"/>
      <c r="J372" s="975"/>
      <c r="K372" s="974"/>
      <c r="L372" s="974">
        <f t="shared" si="21"/>
        <v>1497604</v>
      </c>
      <c r="M372" s="991"/>
      <c r="N372" s="1013">
        <f t="shared" si="22"/>
        <v>0</v>
      </c>
      <c r="O372" s="976"/>
      <c r="P372" s="977"/>
      <c r="Q372" s="974"/>
      <c r="R372" s="1147"/>
      <c r="S372" s="974"/>
      <c r="T372" s="976"/>
      <c r="U372" s="693"/>
    </row>
    <row r="373" spans="1:25" x14ac:dyDescent="0.25">
      <c r="B373" s="1187" t="s">
        <v>1050</v>
      </c>
      <c r="C373" s="1187">
        <v>1020</v>
      </c>
      <c r="D373" s="976" t="s">
        <v>1268</v>
      </c>
      <c r="E373" s="976" t="s">
        <v>100</v>
      </c>
      <c r="F373" s="1108">
        <v>17400000</v>
      </c>
      <c r="G373" s="974"/>
      <c r="H373" s="974">
        <v>17400000</v>
      </c>
      <c r="I373" s="974"/>
      <c r="J373" s="975"/>
      <c r="K373" s="974"/>
      <c r="L373" s="974">
        <f t="shared" si="21"/>
        <v>17400000</v>
      </c>
      <c r="M373" s="991"/>
      <c r="N373" s="1013">
        <f t="shared" si="22"/>
        <v>0</v>
      </c>
      <c r="O373" s="976"/>
      <c r="P373" s="977"/>
      <c r="Q373" s="974"/>
      <c r="R373" s="1147"/>
      <c r="S373" s="974"/>
      <c r="T373" s="976"/>
      <c r="U373" s="693"/>
    </row>
    <row r="374" spans="1:25" x14ac:dyDescent="0.25">
      <c r="B374" s="1187" t="s">
        <v>1050</v>
      </c>
      <c r="C374" s="1187">
        <v>1020</v>
      </c>
      <c r="D374" s="976" t="s">
        <v>1269</v>
      </c>
      <c r="E374" s="976" t="s">
        <v>1270</v>
      </c>
      <c r="F374" s="1108">
        <v>16860000</v>
      </c>
      <c r="G374" s="974"/>
      <c r="H374" s="974">
        <v>16860000</v>
      </c>
      <c r="I374" s="974"/>
      <c r="J374" s="975"/>
      <c r="K374" s="974"/>
      <c r="L374" s="974">
        <f t="shared" si="21"/>
        <v>16860000</v>
      </c>
      <c r="M374" s="991"/>
      <c r="N374" s="1013">
        <f t="shared" si="22"/>
        <v>0</v>
      </c>
      <c r="O374" s="976"/>
      <c r="P374" s="977"/>
      <c r="Q374" s="974"/>
      <c r="R374" s="1147"/>
      <c r="S374" s="974"/>
      <c r="T374" s="976"/>
      <c r="U374" s="693"/>
    </row>
    <row r="375" spans="1:25" x14ac:dyDescent="0.25">
      <c r="B375" s="1187" t="s">
        <v>1050</v>
      </c>
      <c r="C375" s="1187">
        <v>1020</v>
      </c>
      <c r="D375" s="976" t="s">
        <v>947</v>
      </c>
      <c r="E375" s="976"/>
      <c r="F375" s="973">
        <f>W375</f>
        <v>23527000</v>
      </c>
      <c r="G375" s="974"/>
      <c r="H375" s="974">
        <f>W375</f>
        <v>23527000</v>
      </c>
      <c r="I375" s="974"/>
      <c r="J375" s="975"/>
      <c r="K375" s="974"/>
      <c r="L375" s="974">
        <f t="shared" si="21"/>
        <v>23527000</v>
      </c>
      <c r="M375" s="991" t="e">
        <f>IF(G375="",F375-L375-#REF!,G375-L375-#REF!)</f>
        <v>#REF!</v>
      </c>
      <c r="N375" s="1013">
        <f t="shared" si="22"/>
        <v>0</v>
      </c>
      <c r="O375" s="976"/>
      <c r="P375" s="977"/>
      <c r="Q375" s="974"/>
      <c r="R375" s="1147"/>
      <c r="S375" s="974"/>
      <c r="T375" s="976"/>
      <c r="U375" s="693"/>
      <c r="V375" s="1000" t="s">
        <v>948</v>
      </c>
      <c r="W375" s="1000">
        <f>SUM(W339:W353)</f>
        <v>23527000</v>
      </c>
    </row>
    <row r="376" spans="1:25" s="723" customFormat="1" ht="15.75" x14ac:dyDescent="0.25">
      <c r="B376" s="720" t="s">
        <v>997</v>
      </c>
      <c r="C376" s="720"/>
      <c r="D376" s="699" t="s">
        <v>922</v>
      </c>
      <c r="E376" s="700"/>
      <c r="F376" s="724"/>
      <c r="G376" s="702"/>
      <c r="H376" s="701"/>
      <c r="I376" s="702"/>
      <c r="J376" s="726"/>
      <c r="K376" s="702"/>
      <c r="L376" s="707">
        <f>SUM(L338:L375)</f>
        <v>1196604585</v>
      </c>
      <c r="M376" s="707" t="e">
        <f>SUM(M338:M375)</f>
        <v>#REF!</v>
      </c>
      <c r="N376" s="869">
        <f>SUM(N338:N375)</f>
        <v>187479700</v>
      </c>
      <c r="O376" s="700"/>
      <c r="P376" s="704"/>
      <c r="Q376" s="742"/>
      <c r="R376" s="1148"/>
      <c r="S376" s="742"/>
      <c r="T376" s="705"/>
      <c r="U376" s="705"/>
      <c r="V376" s="722"/>
      <c r="W376" s="722"/>
      <c r="X376" s="722"/>
      <c r="Y376" s="722"/>
    </row>
    <row r="377" spans="1:25" x14ac:dyDescent="0.25">
      <c r="A377" s="686">
        <v>16</v>
      </c>
      <c r="B377" s="1187" t="s">
        <v>1054</v>
      </c>
      <c r="C377" s="1187"/>
      <c r="D377" s="976" t="s">
        <v>56</v>
      </c>
      <c r="E377" s="972" t="s">
        <v>57</v>
      </c>
      <c r="F377" s="973">
        <f>15644560+670000</f>
        <v>16314560</v>
      </c>
      <c r="G377" s="974"/>
      <c r="H377" s="974">
        <v>15644560</v>
      </c>
      <c r="I377" s="974">
        <v>670000</v>
      </c>
      <c r="J377" s="975"/>
      <c r="K377" s="974"/>
      <c r="L377" s="974">
        <f t="shared" ref="L377:L385" si="23">SUM(H377:K377)</f>
        <v>16314560</v>
      </c>
      <c r="M377" s="991" t="e">
        <f>IF(G377="",F377-L377-#REF!,G377-L377-#REF!)</f>
        <v>#REF!</v>
      </c>
      <c r="N377" s="1013">
        <f t="shared" si="22"/>
        <v>0</v>
      </c>
      <c r="O377" s="976"/>
      <c r="P377" s="977"/>
      <c r="Q377" s="974"/>
      <c r="R377" s="1147"/>
      <c r="S377" s="974"/>
      <c r="T377" s="976"/>
      <c r="U377" s="693"/>
      <c r="V377" s="687" t="s">
        <v>1055</v>
      </c>
    </row>
    <row r="378" spans="1:25" x14ac:dyDescent="0.25">
      <c r="B378" s="1187" t="s">
        <v>1054</v>
      </c>
      <c r="C378" s="1187"/>
      <c r="D378" s="976" t="s">
        <v>1056</v>
      </c>
      <c r="E378" s="972" t="s">
        <v>864</v>
      </c>
      <c r="F378" s="973">
        <v>14958000</v>
      </c>
      <c r="G378" s="974"/>
      <c r="H378" s="974">
        <v>14958000</v>
      </c>
      <c r="I378" s="974"/>
      <c r="J378" s="975"/>
      <c r="K378" s="974"/>
      <c r="L378" s="974">
        <f t="shared" si="23"/>
        <v>14958000</v>
      </c>
      <c r="M378" s="991" t="e">
        <f>IF(G378="",F378-L378-#REF!,G378-L378-#REF!)</f>
        <v>#REF!</v>
      </c>
      <c r="N378" s="1013">
        <f t="shared" si="22"/>
        <v>0</v>
      </c>
      <c r="O378" s="976"/>
      <c r="P378" s="977"/>
      <c r="Q378" s="974"/>
      <c r="R378" s="1147"/>
      <c r="S378" s="974"/>
      <c r="T378" s="976"/>
      <c r="U378" s="693"/>
      <c r="V378" s="687" t="s">
        <v>961</v>
      </c>
      <c r="W378" s="687">
        <v>1120000</v>
      </c>
    </row>
    <row r="379" spans="1:25" x14ac:dyDescent="0.25">
      <c r="B379" s="1187" t="s">
        <v>1054</v>
      </c>
      <c r="C379" s="1187"/>
      <c r="D379" s="976" t="s">
        <v>1057</v>
      </c>
      <c r="E379" s="976" t="s">
        <v>315</v>
      </c>
      <c r="F379" s="973">
        <v>14539120</v>
      </c>
      <c r="G379" s="974"/>
      <c r="H379" s="974">
        <v>14539120</v>
      </c>
      <c r="I379" s="974"/>
      <c r="J379" s="975"/>
      <c r="K379" s="974"/>
      <c r="L379" s="974">
        <f t="shared" si="23"/>
        <v>14539120</v>
      </c>
      <c r="M379" s="991" t="e">
        <f>IF(G379="",F379-L379-#REF!,G379-L379-#REF!)</f>
        <v>#REF!</v>
      </c>
      <c r="N379" s="1013">
        <f t="shared" si="22"/>
        <v>0</v>
      </c>
      <c r="O379" s="976"/>
      <c r="P379" s="977"/>
      <c r="Q379" s="974"/>
      <c r="R379" s="1147"/>
      <c r="S379" s="974"/>
      <c r="T379" s="976"/>
      <c r="U379" s="693"/>
      <c r="V379" s="687" t="s">
        <v>944</v>
      </c>
      <c r="W379" s="687">
        <v>640000</v>
      </c>
    </row>
    <row r="380" spans="1:25" x14ac:dyDescent="0.25">
      <c r="B380" s="1187" t="s">
        <v>1054</v>
      </c>
      <c r="C380" s="1187"/>
      <c r="D380" s="976" t="s">
        <v>1058</v>
      </c>
      <c r="E380" s="976" t="s">
        <v>1012</v>
      </c>
      <c r="F380" s="973">
        <v>2580000</v>
      </c>
      <c r="G380" s="974"/>
      <c r="H380" s="974">
        <v>2580000</v>
      </c>
      <c r="I380" s="974"/>
      <c r="J380" s="975"/>
      <c r="K380" s="974"/>
      <c r="L380" s="974">
        <f t="shared" si="23"/>
        <v>2580000</v>
      </c>
      <c r="M380" s="991" t="e">
        <f>IF(G380="",F380-L380-#REF!,G380-L380-#REF!)</f>
        <v>#REF!</v>
      </c>
      <c r="N380" s="1013">
        <f t="shared" si="22"/>
        <v>0</v>
      </c>
      <c r="O380" s="976"/>
      <c r="P380" s="977"/>
      <c r="Q380" s="974"/>
      <c r="R380" s="1147"/>
      <c r="S380" s="974"/>
      <c r="T380" s="976"/>
      <c r="U380" s="693"/>
      <c r="V380" s="687" t="s">
        <v>963</v>
      </c>
      <c r="W380" s="687">
        <v>500000</v>
      </c>
    </row>
    <row r="381" spans="1:25" x14ac:dyDescent="0.25">
      <c r="B381" s="1187" t="s">
        <v>1054</v>
      </c>
      <c r="C381" s="1187"/>
      <c r="D381" s="976" t="s">
        <v>1059</v>
      </c>
      <c r="E381" s="976" t="s">
        <v>173</v>
      </c>
      <c r="F381" s="973">
        <v>5130000</v>
      </c>
      <c r="G381" s="974"/>
      <c r="H381" s="974">
        <v>5130000</v>
      </c>
      <c r="I381" s="974"/>
      <c r="J381" s="975"/>
      <c r="K381" s="974"/>
      <c r="L381" s="974">
        <f t="shared" si="23"/>
        <v>5130000</v>
      </c>
      <c r="M381" s="991" t="e">
        <f>IF(G381="",F381-L381-#REF!,G381-L381-#REF!)</f>
        <v>#REF!</v>
      </c>
      <c r="N381" s="1013">
        <f t="shared" si="22"/>
        <v>0</v>
      </c>
      <c r="O381" s="976"/>
      <c r="P381" s="977"/>
      <c r="Q381" s="974"/>
      <c r="R381" s="1147"/>
      <c r="S381" s="974"/>
      <c r="T381" s="976"/>
      <c r="U381" s="693"/>
    </row>
    <row r="382" spans="1:25" x14ac:dyDescent="0.25">
      <c r="B382" s="1187" t="s">
        <v>1054</v>
      </c>
      <c r="C382" s="1187"/>
      <c r="D382" s="976" t="s">
        <v>99</v>
      </c>
      <c r="E382" s="972" t="s">
        <v>1060</v>
      </c>
      <c r="F382" s="973">
        <v>22800000</v>
      </c>
      <c r="G382" s="974"/>
      <c r="H382" s="974">
        <v>22800000</v>
      </c>
      <c r="I382" s="974"/>
      <c r="J382" s="975"/>
      <c r="K382" s="974"/>
      <c r="L382" s="974">
        <f t="shared" si="23"/>
        <v>22800000</v>
      </c>
      <c r="M382" s="991" t="e">
        <f>IF(G382="",F382-L382-#REF!,G382-L382-#REF!)</f>
        <v>#REF!</v>
      </c>
      <c r="N382" s="1013">
        <f t="shared" si="22"/>
        <v>0</v>
      </c>
      <c r="O382" s="976"/>
      <c r="P382" s="977"/>
      <c r="Q382" s="974"/>
      <c r="R382" s="1147"/>
      <c r="S382" s="974"/>
      <c r="T382" s="976"/>
      <c r="U382" s="693"/>
    </row>
    <row r="383" spans="1:25" x14ac:dyDescent="0.25">
      <c r="B383" s="1187" t="s">
        <v>1054</v>
      </c>
      <c r="C383" s="1187"/>
      <c r="D383" s="976" t="s">
        <v>1271</v>
      </c>
      <c r="E383" s="972" t="s">
        <v>162</v>
      </c>
      <c r="F383" s="1014">
        <v>9500000</v>
      </c>
      <c r="G383" s="974"/>
      <c r="H383" s="1014">
        <v>9500000</v>
      </c>
      <c r="I383" s="974"/>
      <c r="J383" s="975"/>
      <c r="K383" s="974"/>
      <c r="L383" s="974">
        <f t="shared" si="23"/>
        <v>9500000</v>
      </c>
      <c r="M383" s="991"/>
      <c r="N383" s="1013">
        <f t="shared" si="22"/>
        <v>0</v>
      </c>
      <c r="O383" s="976"/>
      <c r="P383" s="977"/>
      <c r="Q383" s="974"/>
      <c r="R383" s="1147"/>
      <c r="S383" s="974"/>
      <c r="T383" s="976"/>
      <c r="U383" s="693"/>
    </row>
    <row r="384" spans="1:25" x14ac:dyDescent="0.25">
      <c r="B384" s="1187" t="s">
        <v>1054</v>
      </c>
      <c r="C384" s="1187"/>
      <c r="D384" s="976" t="s">
        <v>947</v>
      </c>
      <c r="E384" s="976"/>
      <c r="F384" s="973">
        <v>2260000</v>
      </c>
      <c r="G384" s="974"/>
      <c r="H384" s="974">
        <f>W384</f>
        <v>2260000</v>
      </c>
      <c r="I384" s="974"/>
      <c r="J384" s="975"/>
      <c r="K384" s="974"/>
      <c r="L384" s="974">
        <f t="shared" si="23"/>
        <v>2260000</v>
      </c>
      <c r="M384" s="991" t="e">
        <f>IF(G384="",F384-L384-#REF!,G384-L384-#REF!)</f>
        <v>#REF!</v>
      </c>
      <c r="N384" s="1013">
        <f t="shared" si="22"/>
        <v>0</v>
      </c>
      <c r="O384" s="976"/>
      <c r="P384" s="977"/>
      <c r="Q384" s="974"/>
      <c r="R384" s="1147"/>
      <c r="S384" s="974"/>
      <c r="T384" s="976"/>
      <c r="U384" s="693"/>
      <c r="V384" s="1000" t="s">
        <v>948</v>
      </c>
      <c r="W384" s="1000">
        <f>SUM(W378:W382)</f>
        <v>2260000</v>
      </c>
    </row>
    <row r="385" spans="1:25" x14ac:dyDescent="0.25">
      <c r="B385" s="1187" t="s">
        <v>1054</v>
      </c>
      <c r="C385" s="1187"/>
      <c r="D385" s="976" t="s">
        <v>1204</v>
      </c>
      <c r="E385" s="976" t="s">
        <v>229</v>
      </c>
      <c r="F385" s="973">
        <v>500000</v>
      </c>
      <c r="G385" s="974"/>
      <c r="H385" s="974">
        <v>500000</v>
      </c>
      <c r="I385" s="974"/>
      <c r="J385" s="975"/>
      <c r="K385" s="974"/>
      <c r="L385" s="974">
        <f t="shared" si="23"/>
        <v>500000</v>
      </c>
      <c r="M385" s="991"/>
      <c r="N385" s="1013"/>
      <c r="O385" s="976"/>
      <c r="P385" s="977"/>
      <c r="Q385" s="974"/>
      <c r="R385" s="1147"/>
      <c r="S385" s="974"/>
      <c r="T385" s="976"/>
      <c r="U385" s="696"/>
    </row>
    <row r="386" spans="1:25" s="723" customFormat="1" ht="15.75" x14ac:dyDescent="0.25">
      <c r="B386" s="720" t="s">
        <v>997</v>
      </c>
      <c r="C386" s="720"/>
      <c r="D386" s="699" t="s">
        <v>1061</v>
      </c>
      <c r="E386" s="700"/>
      <c r="F386" s="724"/>
      <c r="G386" s="702"/>
      <c r="H386" s="711"/>
      <c r="I386" s="701"/>
      <c r="J386" s="726"/>
      <c r="K386" s="702"/>
      <c r="L386" s="707">
        <f>SUM(L377:L385)</f>
        <v>88581680</v>
      </c>
      <c r="M386" s="707" t="e">
        <f>SUM(M377:M384)</f>
        <v>#REF!</v>
      </c>
      <c r="N386" s="869">
        <f>SUM(N377:N384)</f>
        <v>0</v>
      </c>
      <c r="O386" s="700"/>
      <c r="P386" s="704"/>
      <c r="Q386" s="742"/>
      <c r="R386" s="1148"/>
      <c r="S386" s="742"/>
      <c r="T386" s="705"/>
      <c r="U386" s="705"/>
      <c r="V386" s="722"/>
      <c r="W386" s="722"/>
      <c r="X386" s="722"/>
      <c r="Y386" s="722"/>
    </row>
    <row r="387" spans="1:25" x14ac:dyDescent="0.25">
      <c r="A387" s="686">
        <v>17</v>
      </c>
      <c r="B387" s="1187" t="s">
        <v>576</v>
      </c>
      <c r="C387" s="1187"/>
      <c r="D387" s="976" t="s">
        <v>1062</v>
      </c>
      <c r="E387" s="1107">
        <v>126</v>
      </c>
      <c r="F387" s="973">
        <v>22539100</v>
      </c>
      <c r="G387" s="974"/>
      <c r="H387" s="974">
        <v>9431000</v>
      </c>
      <c r="I387" s="974">
        <v>13108100</v>
      </c>
      <c r="J387" s="975"/>
      <c r="K387" s="974"/>
      <c r="L387" s="974">
        <f t="shared" ref="L387:L395" si="24">SUM(H387:K387)</f>
        <v>22539100</v>
      </c>
      <c r="M387" s="991" t="e">
        <f>IF(G387="",F387-L387-#REF!,G387-L387-#REF!)</f>
        <v>#REF!</v>
      </c>
      <c r="N387" s="1013">
        <f t="shared" si="22"/>
        <v>0</v>
      </c>
      <c r="O387" s="976"/>
      <c r="P387" s="977"/>
      <c r="Q387" s="974"/>
      <c r="R387" s="1147"/>
      <c r="S387" s="974"/>
      <c r="T387" s="976"/>
      <c r="U387" s="690"/>
    </row>
    <row r="388" spans="1:25" x14ac:dyDescent="0.25">
      <c r="B388" s="1187" t="s">
        <v>576</v>
      </c>
      <c r="C388" s="1187"/>
      <c r="D388" s="976" t="s">
        <v>1272</v>
      </c>
      <c r="E388" s="1107" t="s">
        <v>1140</v>
      </c>
      <c r="F388" s="973">
        <v>11000000</v>
      </c>
      <c r="G388" s="974">
        <v>19974000</v>
      </c>
      <c r="H388" s="974">
        <v>6000000</v>
      </c>
      <c r="I388" s="974">
        <v>2000000</v>
      </c>
      <c r="J388" s="975">
        <v>3000000</v>
      </c>
      <c r="K388" s="974">
        <v>8974000</v>
      </c>
      <c r="L388" s="974">
        <f t="shared" si="24"/>
        <v>19974000</v>
      </c>
      <c r="M388" s="991"/>
      <c r="N388" s="1013">
        <f t="shared" si="22"/>
        <v>0</v>
      </c>
      <c r="O388" s="976"/>
      <c r="P388" s="977"/>
      <c r="Q388" s="974"/>
      <c r="R388" s="1147"/>
      <c r="S388" s="974"/>
      <c r="T388" s="976"/>
      <c r="U388" s="693"/>
    </row>
    <row r="389" spans="1:25" x14ac:dyDescent="0.25">
      <c r="B389" s="1187" t="s">
        <v>576</v>
      </c>
      <c r="C389" s="1187"/>
      <c r="D389" s="976" t="s">
        <v>1146</v>
      </c>
      <c r="E389" s="1107" t="s">
        <v>1140</v>
      </c>
      <c r="F389" s="973">
        <v>2000000</v>
      </c>
      <c r="G389" s="974">
        <v>4808000</v>
      </c>
      <c r="H389" s="974">
        <v>2000000</v>
      </c>
      <c r="I389" s="974">
        <v>2808000</v>
      </c>
      <c r="J389" s="975"/>
      <c r="K389" s="974"/>
      <c r="L389" s="974">
        <f t="shared" si="24"/>
        <v>4808000</v>
      </c>
      <c r="M389" s="991"/>
      <c r="N389" s="1013">
        <f t="shared" si="22"/>
        <v>0</v>
      </c>
      <c r="O389" s="976"/>
      <c r="P389" s="977"/>
      <c r="Q389" s="974"/>
      <c r="R389" s="1147"/>
      <c r="S389" s="974"/>
      <c r="T389" s="976"/>
      <c r="U389" s="693"/>
    </row>
    <row r="390" spans="1:25" x14ac:dyDescent="0.25">
      <c r="B390" s="1187" t="s">
        <v>576</v>
      </c>
      <c r="C390" s="1187"/>
      <c r="D390" s="976" t="s">
        <v>1273</v>
      </c>
      <c r="E390" s="976" t="s">
        <v>1140</v>
      </c>
      <c r="F390" s="973">
        <v>8000000</v>
      </c>
      <c r="G390" s="974">
        <v>13435000</v>
      </c>
      <c r="H390" s="974">
        <v>8000000</v>
      </c>
      <c r="I390" s="974">
        <v>5435000</v>
      </c>
      <c r="J390" s="975"/>
      <c r="K390" s="974"/>
      <c r="L390" s="974">
        <f t="shared" si="24"/>
        <v>13435000</v>
      </c>
      <c r="M390" s="991"/>
      <c r="N390" s="1013">
        <f t="shared" si="22"/>
        <v>0</v>
      </c>
      <c r="O390" s="976"/>
      <c r="P390" s="977"/>
      <c r="Q390" s="974"/>
      <c r="R390" s="1147"/>
      <c r="S390" s="974"/>
      <c r="T390" s="976"/>
      <c r="U390" s="693"/>
    </row>
    <row r="391" spans="1:25" x14ac:dyDescent="0.25">
      <c r="B391" s="1187" t="s">
        <v>576</v>
      </c>
      <c r="C391" s="1187"/>
      <c r="D391" s="976" t="s">
        <v>1274</v>
      </c>
      <c r="E391" s="976" t="s">
        <v>1140</v>
      </c>
      <c r="F391" s="973">
        <v>1000000</v>
      </c>
      <c r="G391" s="974">
        <v>855000</v>
      </c>
      <c r="H391" s="974">
        <v>1000000</v>
      </c>
      <c r="I391" s="974"/>
      <c r="J391" s="975"/>
      <c r="K391" s="974"/>
      <c r="L391" s="974">
        <f t="shared" si="24"/>
        <v>1000000</v>
      </c>
      <c r="M391" s="991"/>
      <c r="N391" s="1013">
        <f t="shared" si="22"/>
        <v>-145000</v>
      </c>
      <c r="O391" s="976"/>
      <c r="P391" s="977"/>
      <c r="Q391" s="974"/>
      <c r="R391" s="1147"/>
      <c r="S391" s="974"/>
      <c r="T391" s="976"/>
      <c r="U391" s="693"/>
    </row>
    <row r="392" spans="1:25" x14ac:dyDescent="0.25">
      <c r="B392" s="1187" t="s">
        <v>576</v>
      </c>
      <c r="C392" s="1187"/>
      <c r="D392" s="976" t="s">
        <v>1275</v>
      </c>
      <c r="E392" s="976" t="s">
        <v>1140</v>
      </c>
      <c r="F392" s="973">
        <v>1000000</v>
      </c>
      <c r="G392" s="974">
        <v>1800000</v>
      </c>
      <c r="H392" s="974">
        <v>1000000</v>
      </c>
      <c r="I392" s="974">
        <v>800000</v>
      </c>
      <c r="J392" s="975"/>
      <c r="K392" s="974"/>
      <c r="L392" s="974">
        <f t="shared" si="24"/>
        <v>1800000</v>
      </c>
      <c r="M392" s="991"/>
      <c r="N392" s="1013">
        <f t="shared" si="22"/>
        <v>0</v>
      </c>
      <c r="O392" s="976"/>
      <c r="P392" s="977"/>
      <c r="Q392" s="974"/>
      <c r="R392" s="1147"/>
      <c r="S392" s="974"/>
      <c r="T392" s="976"/>
      <c r="U392" s="693"/>
    </row>
    <row r="393" spans="1:25" x14ac:dyDescent="0.25">
      <c r="B393" s="1187" t="s">
        <v>576</v>
      </c>
      <c r="C393" s="1187"/>
      <c r="D393" s="976" t="s">
        <v>1276</v>
      </c>
      <c r="E393" s="976" t="s">
        <v>1140</v>
      </c>
      <c r="F393" s="973">
        <v>1000000</v>
      </c>
      <c r="G393" s="974">
        <v>3345000</v>
      </c>
      <c r="H393" s="974">
        <v>1000000</v>
      </c>
      <c r="I393" s="974">
        <v>2345000</v>
      </c>
      <c r="J393" s="975"/>
      <c r="K393" s="974"/>
      <c r="L393" s="974">
        <f t="shared" si="24"/>
        <v>3345000</v>
      </c>
      <c r="M393" s="991"/>
      <c r="N393" s="1013">
        <f t="shared" si="22"/>
        <v>0</v>
      </c>
      <c r="O393" s="976"/>
      <c r="P393" s="977"/>
      <c r="Q393" s="974"/>
      <c r="R393" s="1147"/>
      <c r="S393" s="974"/>
      <c r="T393" s="976"/>
      <c r="U393" s="693"/>
    </row>
    <row r="394" spans="1:25" x14ac:dyDescent="0.25">
      <c r="B394" s="1187" t="s">
        <v>576</v>
      </c>
      <c r="C394" s="1187"/>
      <c r="D394" s="976" t="s">
        <v>1277</v>
      </c>
      <c r="E394" s="976" t="s">
        <v>1140</v>
      </c>
      <c r="F394" s="973">
        <v>15000000</v>
      </c>
      <c r="G394" s="974">
        <v>25895000</v>
      </c>
      <c r="H394" s="974">
        <v>15000000</v>
      </c>
      <c r="I394" s="974">
        <v>10895000</v>
      </c>
      <c r="J394" s="975"/>
      <c r="K394" s="974"/>
      <c r="L394" s="974">
        <f t="shared" si="24"/>
        <v>25895000</v>
      </c>
      <c r="M394" s="991"/>
      <c r="N394" s="1013">
        <f t="shared" si="22"/>
        <v>0</v>
      </c>
      <c r="O394" s="976"/>
      <c r="P394" s="977"/>
      <c r="Q394" s="974"/>
      <c r="R394" s="1147"/>
      <c r="S394" s="974"/>
      <c r="T394" s="976"/>
      <c r="U394" s="693"/>
    </row>
    <row r="395" spans="1:25" x14ac:dyDescent="0.25">
      <c r="B395" s="1187" t="s">
        <v>576</v>
      </c>
      <c r="C395" s="1187"/>
      <c r="D395" s="976" t="s">
        <v>1278</v>
      </c>
      <c r="E395" s="1107" t="s">
        <v>1279</v>
      </c>
      <c r="F395" s="973">
        <v>6000000</v>
      </c>
      <c r="G395" s="974">
        <v>11728500</v>
      </c>
      <c r="H395" s="974">
        <v>6000000</v>
      </c>
      <c r="I395" s="974">
        <v>5728500</v>
      </c>
      <c r="J395" s="975"/>
      <c r="K395" s="974"/>
      <c r="L395" s="974">
        <f t="shared" si="24"/>
        <v>11728500</v>
      </c>
      <c r="M395" s="991"/>
      <c r="N395" s="1013">
        <f t="shared" si="22"/>
        <v>0</v>
      </c>
      <c r="O395" s="976"/>
      <c r="P395" s="977"/>
      <c r="Q395" s="974"/>
      <c r="R395" s="1147"/>
      <c r="S395" s="974"/>
      <c r="T395" s="976"/>
      <c r="U395" s="693"/>
    </row>
    <row r="396" spans="1:25" x14ac:dyDescent="0.25">
      <c r="B396" s="1187" t="s">
        <v>576</v>
      </c>
      <c r="C396" s="1187"/>
      <c r="D396" s="976" t="s">
        <v>1063</v>
      </c>
      <c r="E396" s="1107" t="s">
        <v>1279</v>
      </c>
      <c r="F396" s="973">
        <v>559000</v>
      </c>
      <c r="G396" s="974"/>
      <c r="H396" s="974">
        <v>559000</v>
      </c>
      <c r="I396" s="974"/>
      <c r="J396" s="975"/>
      <c r="K396" s="974"/>
      <c r="L396" s="974">
        <f t="shared" ref="L396:L455" si="25">SUM(H396:K396)</f>
        <v>559000</v>
      </c>
      <c r="M396" s="991" t="e">
        <f>IF(G396="",F396-L396-#REF!,G396-L396-#REF!)</f>
        <v>#REF!</v>
      </c>
      <c r="N396" s="1013">
        <f t="shared" si="22"/>
        <v>0</v>
      </c>
      <c r="O396" s="976"/>
      <c r="P396" s="977"/>
      <c r="Q396" s="974"/>
      <c r="R396" s="1147"/>
      <c r="S396" s="974"/>
      <c r="T396" s="976"/>
      <c r="U396" s="693"/>
    </row>
    <row r="397" spans="1:25" x14ac:dyDescent="0.25">
      <c r="B397" s="1187" t="s">
        <v>576</v>
      </c>
      <c r="C397" s="1187"/>
      <c r="D397" s="976" t="s">
        <v>1064</v>
      </c>
      <c r="E397" s="1107"/>
      <c r="F397" s="1014">
        <v>25315000</v>
      </c>
      <c r="G397" s="974"/>
      <c r="H397" s="1014">
        <v>25315000</v>
      </c>
      <c r="I397" s="974"/>
      <c r="J397" s="975"/>
      <c r="K397" s="974"/>
      <c r="L397" s="974">
        <f t="shared" si="25"/>
        <v>25315000</v>
      </c>
      <c r="M397" s="991" t="e">
        <f>IF(G397="",F397-L397-#REF!,G397-L397-#REF!)</f>
        <v>#REF!</v>
      </c>
      <c r="N397" s="1013">
        <f t="shared" si="22"/>
        <v>0</v>
      </c>
      <c r="O397" s="976"/>
      <c r="P397" s="977"/>
      <c r="Q397" s="974"/>
      <c r="R397" s="1147"/>
      <c r="S397" s="974"/>
      <c r="T397" s="976"/>
      <c r="U397" s="693"/>
    </row>
    <row r="398" spans="1:25" x14ac:dyDescent="0.25">
      <c r="B398" s="1187" t="s">
        <v>576</v>
      </c>
      <c r="C398" s="1187"/>
      <c r="D398" s="976" t="s">
        <v>1065</v>
      </c>
      <c r="E398" s="1107"/>
      <c r="F398" s="974">
        <v>15960000</v>
      </c>
      <c r="G398" s="974"/>
      <c r="H398" s="974">
        <v>15960000</v>
      </c>
      <c r="I398" s="974"/>
      <c r="J398" s="975"/>
      <c r="K398" s="974"/>
      <c r="L398" s="974">
        <f t="shared" si="25"/>
        <v>15960000</v>
      </c>
      <c r="M398" s="991"/>
      <c r="N398" s="1013">
        <f t="shared" si="22"/>
        <v>0</v>
      </c>
      <c r="O398" s="976"/>
      <c r="P398" s="977"/>
      <c r="Q398" s="974"/>
      <c r="R398" s="1147"/>
      <c r="S398" s="974"/>
      <c r="T398" s="976"/>
      <c r="U398" s="693"/>
    </row>
    <row r="399" spans="1:25" x14ac:dyDescent="0.25">
      <c r="B399" s="1187" t="s">
        <v>576</v>
      </c>
      <c r="C399" s="1187"/>
      <c r="D399" s="976" t="s">
        <v>1280</v>
      </c>
      <c r="E399" s="1107"/>
      <c r="F399" s="1014">
        <v>200000000</v>
      </c>
      <c r="G399" s="974"/>
      <c r="H399" s="1014">
        <v>200000000</v>
      </c>
      <c r="I399" s="974"/>
      <c r="J399" s="975"/>
      <c r="K399" s="974"/>
      <c r="L399" s="974">
        <f t="shared" si="25"/>
        <v>200000000</v>
      </c>
      <c r="M399" s="991"/>
      <c r="N399" s="1013">
        <f t="shared" si="22"/>
        <v>0</v>
      </c>
      <c r="O399" s="976"/>
      <c r="P399" s="977"/>
      <c r="Q399" s="974"/>
      <c r="R399" s="1147"/>
      <c r="S399" s="974"/>
      <c r="T399" s="976"/>
      <c r="U399" s="693"/>
    </row>
    <row r="400" spans="1:25" x14ac:dyDescent="0.25">
      <c r="B400" s="1187" t="s">
        <v>576</v>
      </c>
      <c r="C400" s="1187"/>
      <c r="D400" s="976" t="s">
        <v>947</v>
      </c>
      <c r="E400" s="976" t="s">
        <v>1066</v>
      </c>
      <c r="F400" s="973">
        <v>183451000</v>
      </c>
      <c r="G400" s="974"/>
      <c r="H400" s="974">
        <f>W400</f>
        <v>183451000</v>
      </c>
      <c r="I400" s="974"/>
      <c r="J400" s="975"/>
      <c r="K400" s="974"/>
      <c r="L400" s="974">
        <f t="shared" si="25"/>
        <v>183451000</v>
      </c>
      <c r="M400" s="991" t="e">
        <f>IF(G400="",F400-L400-#REF!,G400-L400-#REF!)</f>
        <v>#REF!</v>
      </c>
      <c r="N400" s="1013">
        <f t="shared" si="22"/>
        <v>0</v>
      </c>
      <c r="O400" s="976"/>
      <c r="P400" s="977"/>
      <c r="Q400" s="974"/>
      <c r="R400" s="1147"/>
      <c r="S400" s="974"/>
      <c r="T400" s="976"/>
      <c r="U400" s="693"/>
      <c r="V400" s="1000" t="s">
        <v>948</v>
      </c>
      <c r="W400" s="1000">
        <v>183451000</v>
      </c>
    </row>
    <row r="401" spans="2:21" x14ac:dyDescent="0.25">
      <c r="B401" s="1187" t="s">
        <v>576</v>
      </c>
      <c r="C401" s="1187"/>
      <c r="D401" s="976" t="s">
        <v>1062</v>
      </c>
      <c r="E401" s="1107">
        <v>126</v>
      </c>
      <c r="F401" s="973">
        <v>200000000</v>
      </c>
      <c r="G401" s="974"/>
      <c r="H401" s="974">
        <v>200000000</v>
      </c>
      <c r="I401" s="974"/>
      <c r="J401" s="975"/>
      <c r="K401" s="974"/>
      <c r="L401" s="974">
        <f t="shared" si="25"/>
        <v>200000000</v>
      </c>
      <c r="M401" s="991"/>
      <c r="N401" s="1013">
        <f t="shared" si="22"/>
        <v>0</v>
      </c>
      <c r="O401" s="976"/>
      <c r="P401" s="977"/>
      <c r="Q401" s="974"/>
      <c r="R401" s="1147"/>
      <c r="S401" s="974"/>
      <c r="T401" s="976"/>
      <c r="U401" s="693"/>
    </row>
    <row r="402" spans="2:21" x14ac:dyDescent="0.25">
      <c r="B402" s="1187" t="s">
        <v>576</v>
      </c>
      <c r="C402" s="1187"/>
      <c r="D402" s="976" t="s">
        <v>1281</v>
      </c>
      <c r="E402" s="976" t="s">
        <v>229</v>
      </c>
      <c r="F402" s="973">
        <v>3600000</v>
      </c>
      <c r="G402" s="974"/>
      <c r="H402" s="974">
        <v>3600000</v>
      </c>
      <c r="I402" s="974"/>
      <c r="J402" s="975"/>
      <c r="K402" s="974"/>
      <c r="L402" s="974">
        <f t="shared" si="25"/>
        <v>3600000</v>
      </c>
      <c r="M402" s="991" t="e">
        <f>IF(G402="",F402-L402-#REF!,G402-L402-#REF!)</f>
        <v>#REF!</v>
      </c>
      <c r="N402" s="1013">
        <f t="shared" si="22"/>
        <v>0</v>
      </c>
      <c r="O402" s="976"/>
      <c r="P402" s="977"/>
      <c r="Q402" s="974"/>
      <c r="R402" s="1147"/>
      <c r="S402" s="974"/>
      <c r="T402" s="976"/>
      <c r="U402" s="693"/>
    </row>
    <row r="403" spans="2:21" x14ac:dyDescent="0.25">
      <c r="B403" s="1187" t="s">
        <v>576</v>
      </c>
      <c r="C403" s="1187"/>
      <c r="D403" s="976" t="s">
        <v>1282</v>
      </c>
      <c r="E403" s="976" t="s">
        <v>100</v>
      </c>
      <c r="F403" s="973">
        <v>153404983</v>
      </c>
      <c r="G403" s="974"/>
      <c r="H403" s="974">
        <v>153404983</v>
      </c>
      <c r="I403" s="974"/>
      <c r="J403" s="975"/>
      <c r="K403" s="974"/>
      <c r="L403" s="974">
        <f t="shared" si="25"/>
        <v>153404983</v>
      </c>
      <c r="M403" s="991"/>
      <c r="N403" s="1013">
        <f t="shared" si="22"/>
        <v>0</v>
      </c>
      <c r="O403" s="976"/>
      <c r="P403" s="977"/>
      <c r="Q403" s="974"/>
      <c r="R403" s="1147"/>
      <c r="S403" s="974"/>
      <c r="T403" s="976"/>
      <c r="U403" s="693"/>
    </row>
    <row r="404" spans="2:21" x14ac:dyDescent="0.25">
      <c r="B404" s="1187" t="s">
        <v>576</v>
      </c>
      <c r="C404" s="1187"/>
      <c r="D404" s="976" t="s">
        <v>1283</v>
      </c>
      <c r="E404" s="976" t="s">
        <v>1284</v>
      </c>
      <c r="F404" s="973">
        <v>35000000</v>
      </c>
      <c r="G404" s="974"/>
      <c r="H404" s="974">
        <v>35000000</v>
      </c>
      <c r="I404" s="974"/>
      <c r="J404" s="975"/>
      <c r="K404" s="974"/>
      <c r="L404" s="974">
        <f t="shared" si="25"/>
        <v>35000000</v>
      </c>
      <c r="M404" s="991"/>
      <c r="N404" s="1013">
        <f t="shared" si="22"/>
        <v>0</v>
      </c>
      <c r="O404" s="976"/>
      <c r="P404" s="977"/>
      <c r="Q404" s="974"/>
      <c r="R404" s="1147"/>
      <c r="S404" s="974"/>
      <c r="T404" s="976"/>
      <c r="U404" s="693"/>
    </row>
    <row r="405" spans="2:21" x14ac:dyDescent="0.25">
      <c r="B405" s="1187" t="s">
        <v>576</v>
      </c>
      <c r="C405" s="1187"/>
      <c r="D405" s="976" t="s">
        <v>1285</v>
      </c>
      <c r="E405" s="976" t="s">
        <v>1249</v>
      </c>
      <c r="F405" s="973">
        <v>1047000</v>
      </c>
      <c r="G405" s="974"/>
      <c r="H405" s="974">
        <v>1047000</v>
      </c>
      <c r="I405" s="974"/>
      <c r="J405" s="975"/>
      <c r="K405" s="974"/>
      <c r="L405" s="974">
        <f t="shared" si="25"/>
        <v>1047000</v>
      </c>
      <c r="M405" s="991"/>
      <c r="N405" s="1013">
        <f t="shared" si="22"/>
        <v>0</v>
      </c>
      <c r="O405" s="976"/>
      <c r="P405" s="977"/>
      <c r="Q405" s="974"/>
      <c r="R405" s="1147"/>
      <c r="S405" s="974"/>
      <c r="T405" s="976"/>
      <c r="U405" s="693"/>
    </row>
    <row r="406" spans="2:21" x14ac:dyDescent="0.25">
      <c r="B406" s="1187" t="s">
        <v>576</v>
      </c>
      <c r="C406" s="1187"/>
      <c r="D406" s="976" t="s">
        <v>1286</v>
      </c>
      <c r="E406" s="976" t="s">
        <v>1287</v>
      </c>
      <c r="F406" s="973">
        <v>2000000</v>
      </c>
      <c r="G406" s="974"/>
      <c r="H406" s="974">
        <v>2000000</v>
      </c>
      <c r="I406" s="974"/>
      <c r="J406" s="975"/>
      <c r="K406" s="974"/>
      <c r="L406" s="974">
        <f t="shared" si="25"/>
        <v>2000000</v>
      </c>
      <c r="M406" s="991"/>
      <c r="N406" s="1013">
        <f t="shared" si="22"/>
        <v>0</v>
      </c>
      <c r="O406" s="976"/>
      <c r="P406" s="977"/>
      <c r="Q406" s="974"/>
      <c r="R406" s="1147"/>
      <c r="S406" s="974"/>
      <c r="T406" s="976"/>
      <c r="U406" s="693"/>
    </row>
    <row r="407" spans="2:21" x14ac:dyDescent="0.25">
      <c r="B407" s="1187" t="s">
        <v>576</v>
      </c>
      <c r="C407" s="1187"/>
      <c r="D407" s="976" t="s">
        <v>1062</v>
      </c>
      <c r="E407" s="1107">
        <v>126</v>
      </c>
      <c r="F407" s="973">
        <v>273415600</v>
      </c>
      <c r="G407" s="974"/>
      <c r="H407" s="974">
        <v>221652700</v>
      </c>
      <c r="I407" s="974">
        <v>51762900</v>
      </c>
      <c r="J407" s="975"/>
      <c r="K407" s="974"/>
      <c r="L407" s="974">
        <f t="shared" si="25"/>
        <v>273415600</v>
      </c>
      <c r="M407" s="991"/>
      <c r="N407" s="1013">
        <f t="shared" si="22"/>
        <v>0</v>
      </c>
      <c r="O407" s="976"/>
      <c r="P407" s="977"/>
      <c r="Q407" s="974"/>
      <c r="R407" s="1147"/>
      <c r="S407" s="974"/>
      <c r="T407" s="976"/>
      <c r="U407" s="693"/>
    </row>
    <row r="408" spans="2:21" x14ac:dyDescent="0.25">
      <c r="B408" s="1187" t="s">
        <v>576</v>
      </c>
      <c r="C408" s="1187"/>
      <c r="D408" s="976" t="s">
        <v>1288</v>
      </c>
      <c r="E408" s="1107" t="s">
        <v>1289</v>
      </c>
      <c r="F408" s="973">
        <v>13450000</v>
      </c>
      <c r="G408" s="974"/>
      <c r="H408" s="974">
        <v>13450000</v>
      </c>
      <c r="I408" s="974"/>
      <c r="J408" s="975"/>
      <c r="K408" s="974"/>
      <c r="L408" s="974">
        <f t="shared" si="25"/>
        <v>13450000</v>
      </c>
      <c r="M408" s="991"/>
      <c r="N408" s="1013">
        <f t="shared" si="22"/>
        <v>0</v>
      </c>
      <c r="O408" s="976"/>
      <c r="P408" s="977"/>
      <c r="Q408" s="974"/>
      <c r="R408" s="1147"/>
      <c r="S408" s="974"/>
      <c r="T408" s="976"/>
      <c r="U408" s="693"/>
    </row>
    <row r="409" spans="2:21" x14ac:dyDescent="0.25">
      <c r="B409" s="1187" t="s">
        <v>576</v>
      </c>
      <c r="C409" s="1187"/>
      <c r="D409" s="976" t="s">
        <v>1290</v>
      </c>
      <c r="E409" s="1107" t="s">
        <v>1291</v>
      </c>
      <c r="F409" s="973">
        <f>18750000+41799000+112550000</f>
        <v>173099000</v>
      </c>
      <c r="G409" s="974"/>
      <c r="H409" s="974">
        <f>18750000+41799000+112550000</f>
        <v>173099000</v>
      </c>
      <c r="I409" s="974"/>
      <c r="J409" s="975"/>
      <c r="K409" s="974"/>
      <c r="L409" s="974">
        <f t="shared" si="25"/>
        <v>173099000</v>
      </c>
      <c r="M409" s="991"/>
      <c r="N409" s="1013">
        <f t="shared" si="22"/>
        <v>0</v>
      </c>
      <c r="O409" s="976"/>
      <c r="P409" s="977"/>
      <c r="Q409" s="974"/>
      <c r="R409" s="1147"/>
      <c r="S409" s="974"/>
      <c r="T409" s="976"/>
      <c r="U409" s="693"/>
    </row>
    <row r="410" spans="2:21" x14ac:dyDescent="0.25">
      <c r="B410" s="1187" t="s">
        <v>576</v>
      </c>
      <c r="C410" s="1187"/>
      <c r="D410" s="976" t="s">
        <v>1292</v>
      </c>
      <c r="E410" s="1107" t="s">
        <v>708</v>
      </c>
      <c r="F410" s="973">
        <v>8900000</v>
      </c>
      <c r="G410" s="974"/>
      <c r="H410" s="974">
        <v>8900000</v>
      </c>
      <c r="I410" s="974"/>
      <c r="J410" s="975"/>
      <c r="K410" s="974"/>
      <c r="L410" s="974">
        <f t="shared" si="25"/>
        <v>8900000</v>
      </c>
      <c r="M410" s="991"/>
      <c r="N410" s="1013">
        <f t="shared" si="22"/>
        <v>0</v>
      </c>
      <c r="O410" s="976"/>
      <c r="P410" s="977"/>
      <c r="Q410" s="974"/>
      <c r="R410" s="1147"/>
      <c r="S410" s="974"/>
      <c r="T410" s="976"/>
      <c r="U410" s="693"/>
    </row>
    <row r="411" spans="2:21" x14ac:dyDescent="0.25">
      <c r="B411" s="1187" t="s">
        <v>576</v>
      </c>
      <c r="C411" s="1187"/>
      <c r="D411" s="976" t="s">
        <v>1293</v>
      </c>
      <c r="E411" s="1107" t="s">
        <v>1294</v>
      </c>
      <c r="F411" s="973">
        <v>1750000</v>
      </c>
      <c r="G411" s="974"/>
      <c r="H411" s="974">
        <v>1750000</v>
      </c>
      <c r="I411" s="974"/>
      <c r="J411" s="975"/>
      <c r="K411" s="974"/>
      <c r="L411" s="974">
        <f t="shared" si="25"/>
        <v>1750000</v>
      </c>
      <c r="M411" s="991"/>
      <c r="N411" s="1013">
        <f t="shared" si="22"/>
        <v>0</v>
      </c>
      <c r="O411" s="976"/>
      <c r="P411" s="977"/>
      <c r="Q411" s="974"/>
      <c r="R411" s="1147"/>
      <c r="S411" s="974"/>
      <c r="T411" s="976"/>
      <c r="U411" s="693"/>
    </row>
    <row r="412" spans="2:21" x14ac:dyDescent="0.25">
      <c r="B412" s="1187" t="s">
        <v>576</v>
      </c>
      <c r="C412" s="1187"/>
      <c r="D412" s="976" t="s">
        <v>1295</v>
      </c>
      <c r="E412" s="976" t="s">
        <v>1296</v>
      </c>
      <c r="F412" s="973">
        <v>6140000</v>
      </c>
      <c r="G412" s="974"/>
      <c r="H412" s="974">
        <v>6140000</v>
      </c>
      <c r="I412" s="974"/>
      <c r="J412" s="975"/>
      <c r="K412" s="974"/>
      <c r="L412" s="974">
        <f t="shared" si="25"/>
        <v>6140000</v>
      </c>
      <c r="M412" s="991"/>
      <c r="N412" s="1013">
        <f t="shared" si="22"/>
        <v>0</v>
      </c>
      <c r="O412" s="976"/>
      <c r="P412" s="977"/>
      <c r="Q412" s="974"/>
      <c r="R412" s="1147"/>
      <c r="S412" s="974"/>
      <c r="T412" s="976"/>
      <c r="U412" s="693"/>
    </row>
    <row r="413" spans="2:21" x14ac:dyDescent="0.25">
      <c r="B413" s="1187" t="s">
        <v>576</v>
      </c>
      <c r="C413" s="1187"/>
      <c r="D413" s="976" t="s">
        <v>1297</v>
      </c>
      <c r="E413" s="976" t="s">
        <v>1298</v>
      </c>
      <c r="F413" s="973">
        <v>38234000</v>
      </c>
      <c r="G413" s="974"/>
      <c r="H413" s="974">
        <v>38234000</v>
      </c>
      <c r="I413" s="974"/>
      <c r="J413" s="975"/>
      <c r="K413" s="974"/>
      <c r="L413" s="974">
        <f t="shared" si="25"/>
        <v>38234000</v>
      </c>
      <c r="M413" s="991"/>
      <c r="N413" s="1013">
        <f t="shared" si="22"/>
        <v>0</v>
      </c>
      <c r="O413" s="976"/>
      <c r="P413" s="977"/>
      <c r="Q413" s="974"/>
      <c r="R413" s="1147"/>
      <c r="S413" s="974"/>
      <c r="T413" s="976"/>
      <c r="U413" s="693"/>
    </row>
    <row r="414" spans="2:21" x14ac:dyDescent="0.25">
      <c r="B414" s="1187" t="s">
        <v>576</v>
      </c>
      <c r="C414" s="1187"/>
      <c r="D414" s="976" t="s">
        <v>1299</v>
      </c>
      <c r="E414" s="976" t="s">
        <v>1300</v>
      </c>
      <c r="F414" s="973">
        <v>50000000</v>
      </c>
      <c r="G414" s="974"/>
      <c r="H414" s="974">
        <v>50000000</v>
      </c>
      <c r="I414" s="974"/>
      <c r="J414" s="975"/>
      <c r="K414" s="974"/>
      <c r="L414" s="974">
        <f t="shared" si="25"/>
        <v>50000000</v>
      </c>
      <c r="M414" s="991"/>
      <c r="N414" s="1013">
        <f t="shared" si="22"/>
        <v>0</v>
      </c>
      <c r="O414" s="976"/>
      <c r="P414" s="977"/>
      <c r="Q414" s="974"/>
      <c r="R414" s="1147"/>
      <c r="S414" s="974"/>
      <c r="T414" s="976"/>
      <c r="U414" s="693"/>
    </row>
    <row r="415" spans="2:21" x14ac:dyDescent="0.25">
      <c r="B415" s="1187" t="s">
        <v>576</v>
      </c>
      <c r="C415" s="1187"/>
      <c r="D415" s="976" t="s">
        <v>1301</v>
      </c>
      <c r="E415" s="1107" t="s">
        <v>708</v>
      </c>
      <c r="F415" s="973">
        <v>8485000</v>
      </c>
      <c r="G415" s="974"/>
      <c r="H415" s="974">
        <v>8485000</v>
      </c>
      <c r="I415" s="974"/>
      <c r="J415" s="975"/>
      <c r="K415" s="974"/>
      <c r="L415" s="974">
        <f t="shared" si="25"/>
        <v>8485000</v>
      </c>
      <c r="M415" s="991"/>
      <c r="N415" s="1013">
        <f t="shared" si="22"/>
        <v>0</v>
      </c>
      <c r="O415" s="976"/>
      <c r="P415" s="977"/>
      <c r="Q415" s="974"/>
      <c r="R415" s="1147"/>
      <c r="S415" s="974"/>
      <c r="T415" s="976"/>
      <c r="U415" s="693"/>
    </row>
    <row r="416" spans="2:21" x14ac:dyDescent="0.25">
      <c r="B416" s="1187" t="s">
        <v>576</v>
      </c>
      <c r="C416" s="1187"/>
      <c r="D416" s="976" t="s">
        <v>1302</v>
      </c>
      <c r="E416" s="1107" t="s">
        <v>1303</v>
      </c>
      <c r="F416" s="973">
        <v>2000000</v>
      </c>
      <c r="G416" s="974"/>
      <c r="H416" s="974">
        <v>2000000</v>
      </c>
      <c r="I416" s="974"/>
      <c r="J416" s="975"/>
      <c r="K416" s="974"/>
      <c r="L416" s="974">
        <f t="shared" si="25"/>
        <v>2000000</v>
      </c>
      <c r="M416" s="991"/>
      <c r="N416" s="1013">
        <f t="shared" si="22"/>
        <v>0</v>
      </c>
      <c r="O416" s="976"/>
      <c r="P416" s="977"/>
      <c r="Q416" s="974"/>
      <c r="R416" s="1147"/>
      <c r="S416" s="974"/>
      <c r="T416" s="976"/>
      <c r="U416" s="693"/>
    </row>
    <row r="417" spans="2:21" x14ac:dyDescent="0.25">
      <c r="B417" s="1187" t="s">
        <v>576</v>
      </c>
      <c r="C417" s="1187"/>
      <c r="D417" s="976" t="s">
        <v>1288</v>
      </c>
      <c r="E417" s="1107" t="s">
        <v>1304</v>
      </c>
      <c r="F417" s="973">
        <v>4080000</v>
      </c>
      <c r="G417" s="974"/>
      <c r="H417" s="974">
        <v>4080000</v>
      </c>
      <c r="I417" s="974"/>
      <c r="J417" s="975"/>
      <c r="K417" s="974"/>
      <c r="L417" s="974">
        <f t="shared" si="25"/>
        <v>4080000</v>
      </c>
      <c r="M417" s="991"/>
      <c r="N417" s="1013">
        <f t="shared" si="22"/>
        <v>0</v>
      </c>
      <c r="O417" s="976"/>
      <c r="P417" s="977"/>
      <c r="Q417" s="974"/>
      <c r="R417" s="1147"/>
      <c r="S417" s="974"/>
      <c r="T417" s="976"/>
      <c r="U417" s="693"/>
    </row>
    <row r="418" spans="2:21" x14ac:dyDescent="0.25">
      <c r="B418" s="1187" t="s">
        <v>576</v>
      </c>
      <c r="C418" s="1187"/>
      <c r="D418" s="976" t="s">
        <v>1305</v>
      </c>
      <c r="E418" s="1107" t="s">
        <v>1306</v>
      </c>
      <c r="F418" s="973">
        <v>5000000</v>
      </c>
      <c r="G418" s="974"/>
      <c r="H418" s="974">
        <v>5000000</v>
      </c>
      <c r="I418" s="974"/>
      <c r="J418" s="975"/>
      <c r="K418" s="974"/>
      <c r="L418" s="974">
        <f t="shared" si="25"/>
        <v>5000000</v>
      </c>
      <c r="M418" s="991"/>
      <c r="N418" s="1013">
        <f t="shared" si="22"/>
        <v>0</v>
      </c>
      <c r="O418" s="976"/>
      <c r="P418" s="977"/>
      <c r="Q418" s="974"/>
      <c r="R418" s="1147"/>
      <c r="S418" s="974"/>
      <c r="T418" s="976"/>
      <c r="U418" s="693"/>
    </row>
    <row r="419" spans="2:21" x14ac:dyDescent="0.25">
      <c r="B419" s="1187" t="s">
        <v>576</v>
      </c>
      <c r="C419" s="1187"/>
      <c r="D419" s="976" t="s">
        <v>1307</v>
      </c>
      <c r="E419" s="1107" t="s">
        <v>1308</v>
      </c>
      <c r="F419" s="973">
        <v>32000000</v>
      </c>
      <c r="G419" s="974"/>
      <c r="H419" s="974">
        <v>16000000</v>
      </c>
      <c r="I419" s="974">
        <v>16000000</v>
      </c>
      <c r="J419" s="975"/>
      <c r="K419" s="974"/>
      <c r="L419" s="974">
        <f t="shared" si="25"/>
        <v>32000000</v>
      </c>
      <c r="M419" s="991"/>
      <c r="N419" s="1013">
        <f t="shared" si="22"/>
        <v>0</v>
      </c>
      <c r="O419" s="976"/>
      <c r="P419" s="977"/>
      <c r="Q419" s="974"/>
      <c r="R419" s="1147"/>
      <c r="S419" s="974"/>
      <c r="T419" s="976"/>
      <c r="U419" s="693"/>
    </row>
    <row r="420" spans="2:21" x14ac:dyDescent="0.25">
      <c r="B420" s="1187" t="s">
        <v>576</v>
      </c>
      <c r="C420" s="1187"/>
      <c r="D420" s="976" t="s">
        <v>1062</v>
      </c>
      <c r="E420" s="1107">
        <v>126</v>
      </c>
      <c r="F420" s="973">
        <v>97713730</v>
      </c>
      <c r="G420" s="974"/>
      <c r="H420" s="974">
        <v>72103130</v>
      </c>
      <c r="I420" s="974">
        <v>25610600</v>
      </c>
      <c r="J420" s="975"/>
      <c r="K420" s="974"/>
      <c r="L420" s="974">
        <f t="shared" si="25"/>
        <v>97713730</v>
      </c>
      <c r="M420" s="991"/>
      <c r="N420" s="1013">
        <f t="shared" si="22"/>
        <v>0</v>
      </c>
      <c r="O420" s="976"/>
      <c r="P420" s="977"/>
      <c r="Q420" s="974"/>
      <c r="R420" s="1147"/>
      <c r="S420" s="974"/>
      <c r="T420" s="976"/>
      <c r="U420" s="693"/>
    </row>
    <row r="421" spans="2:21" x14ac:dyDescent="0.25">
      <c r="B421" s="1187" t="s">
        <v>576</v>
      </c>
      <c r="C421" s="1187"/>
      <c r="D421" s="976" t="s">
        <v>1309</v>
      </c>
      <c r="E421" s="1107" t="s">
        <v>1308</v>
      </c>
      <c r="F421" s="973">
        <v>700000</v>
      </c>
      <c r="G421" s="974"/>
      <c r="H421" s="974">
        <v>700000</v>
      </c>
      <c r="I421" s="974"/>
      <c r="J421" s="975"/>
      <c r="K421" s="974"/>
      <c r="L421" s="974">
        <f t="shared" si="25"/>
        <v>700000</v>
      </c>
      <c r="M421" s="991"/>
      <c r="N421" s="1013">
        <f t="shared" si="22"/>
        <v>0</v>
      </c>
      <c r="O421" s="976"/>
      <c r="P421" s="977"/>
      <c r="Q421" s="974"/>
      <c r="R421" s="1147"/>
      <c r="S421" s="974"/>
      <c r="T421" s="976"/>
      <c r="U421" s="693"/>
    </row>
    <row r="422" spans="2:21" x14ac:dyDescent="0.25">
      <c r="B422" s="1187" t="s">
        <v>576</v>
      </c>
      <c r="C422" s="1187"/>
      <c r="D422" s="976" t="s">
        <v>1310</v>
      </c>
      <c r="E422" s="1107" t="s">
        <v>708</v>
      </c>
      <c r="F422" s="973">
        <v>7340000</v>
      </c>
      <c r="G422" s="974"/>
      <c r="H422" s="974">
        <v>7340000</v>
      </c>
      <c r="I422" s="974"/>
      <c r="J422" s="975"/>
      <c r="K422" s="974"/>
      <c r="L422" s="974">
        <f t="shared" si="25"/>
        <v>7340000</v>
      </c>
      <c r="M422" s="991"/>
      <c r="N422" s="1013">
        <f t="shared" si="22"/>
        <v>0</v>
      </c>
      <c r="O422" s="976"/>
      <c r="P422" s="977"/>
      <c r="Q422" s="974"/>
      <c r="R422" s="1147"/>
      <c r="S422" s="974"/>
      <c r="T422" s="976"/>
      <c r="U422" s="693"/>
    </row>
    <row r="423" spans="2:21" x14ac:dyDescent="0.25">
      <c r="B423" s="1187" t="s">
        <v>576</v>
      </c>
      <c r="C423" s="1187"/>
      <c r="D423" s="976" t="s">
        <v>1311</v>
      </c>
      <c r="E423" s="1107" t="s">
        <v>1312</v>
      </c>
      <c r="F423" s="973">
        <v>9850000</v>
      </c>
      <c r="G423" s="974"/>
      <c r="H423" s="974">
        <v>9850000</v>
      </c>
      <c r="I423" s="974"/>
      <c r="J423" s="975"/>
      <c r="K423" s="974"/>
      <c r="L423" s="974">
        <f t="shared" si="25"/>
        <v>9850000</v>
      </c>
      <c r="M423" s="991"/>
      <c r="N423" s="1013">
        <f t="shared" si="22"/>
        <v>0</v>
      </c>
      <c r="O423" s="976"/>
      <c r="P423" s="977"/>
      <c r="Q423" s="974"/>
      <c r="R423" s="1147"/>
      <c r="S423" s="974"/>
      <c r="T423" s="976"/>
      <c r="U423" s="693"/>
    </row>
    <row r="424" spans="2:21" x14ac:dyDescent="0.25">
      <c r="B424" s="1187" t="s">
        <v>576</v>
      </c>
      <c r="C424" s="1187"/>
      <c r="D424" s="976" t="s">
        <v>1313</v>
      </c>
      <c r="E424" s="1107" t="s">
        <v>684</v>
      </c>
      <c r="F424" s="973">
        <v>2500000</v>
      </c>
      <c r="G424" s="974"/>
      <c r="H424" s="974">
        <v>2500000</v>
      </c>
      <c r="I424" s="974"/>
      <c r="J424" s="975"/>
      <c r="K424" s="974"/>
      <c r="L424" s="974">
        <f t="shared" si="25"/>
        <v>2500000</v>
      </c>
      <c r="M424" s="991"/>
      <c r="N424" s="1013">
        <f t="shared" si="22"/>
        <v>0</v>
      </c>
      <c r="O424" s="976"/>
      <c r="P424" s="977"/>
      <c r="Q424" s="974"/>
      <c r="R424" s="1147"/>
      <c r="S424" s="974"/>
      <c r="T424" s="976"/>
      <c r="U424" s="693"/>
    </row>
    <row r="425" spans="2:21" x14ac:dyDescent="0.25">
      <c r="B425" s="1187" t="s">
        <v>576</v>
      </c>
      <c r="C425" s="1187"/>
      <c r="D425" s="976" t="s">
        <v>1314</v>
      </c>
      <c r="E425" s="1107" t="s">
        <v>1208</v>
      </c>
      <c r="F425" s="973">
        <v>1499000</v>
      </c>
      <c r="G425" s="974"/>
      <c r="H425" s="974">
        <v>1499000</v>
      </c>
      <c r="I425" s="974"/>
      <c r="J425" s="975"/>
      <c r="K425" s="974"/>
      <c r="L425" s="974">
        <f t="shared" si="25"/>
        <v>1499000</v>
      </c>
      <c r="M425" s="991"/>
      <c r="N425" s="1013">
        <f t="shared" si="22"/>
        <v>0</v>
      </c>
      <c r="O425" s="976"/>
      <c r="P425" s="977"/>
      <c r="Q425" s="974"/>
      <c r="R425" s="1147"/>
      <c r="S425" s="974"/>
      <c r="T425" s="976"/>
      <c r="U425" s="693"/>
    </row>
    <row r="426" spans="2:21" x14ac:dyDescent="0.25">
      <c r="B426" s="1187" t="s">
        <v>576</v>
      </c>
      <c r="C426" s="1187"/>
      <c r="D426" s="976" t="s">
        <v>1315</v>
      </c>
      <c r="E426" s="1107" t="s">
        <v>1316</v>
      </c>
      <c r="F426" s="973">
        <v>2000000</v>
      </c>
      <c r="G426" s="974"/>
      <c r="H426" s="974">
        <v>2000000</v>
      </c>
      <c r="I426" s="974"/>
      <c r="J426" s="975"/>
      <c r="K426" s="974"/>
      <c r="L426" s="974">
        <f t="shared" si="25"/>
        <v>2000000</v>
      </c>
      <c r="M426" s="991"/>
      <c r="N426" s="1013">
        <f t="shared" si="22"/>
        <v>0</v>
      </c>
      <c r="O426" s="976"/>
      <c r="P426" s="977"/>
      <c r="Q426" s="974"/>
      <c r="R426" s="1147"/>
      <c r="S426" s="974"/>
      <c r="T426" s="976"/>
      <c r="U426" s="693"/>
    </row>
    <row r="427" spans="2:21" x14ac:dyDescent="0.25">
      <c r="B427" s="1187" t="s">
        <v>576</v>
      </c>
      <c r="C427" s="1187"/>
      <c r="D427" s="976" t="s">
        <v>1288</v>
      </c>
      <c r="E427" s="1107" t="s">
        <v>1306</v>
      </c>
      <c r="F427" s="973">
        <v>11320000</v>
      </c>
      <c r="G427" s="974"/>
      <c r="H427" s="974">
        <v>11320000</v>
      </c>
      <c r="I427" s="974"/>
      <c r="J427" s="975"/>
      <c r="K427" s="974"/>
      <c r="L427" s="974">
        <f t="shared" si="25"/>
        <v>11320000</v>
      </c>
      <c r="M427" s="991"/>
      <c r="N427" s="1013">
        <f t="shared" si="22"/>
        <v>0</v>
      </c>
      <c r="O427" s="976"/>
      <c r="P427" s="977"/>
      <c r="Q427" s="974"/>
      <c r="R427" s="1147"/>
      <c r="S427" s="974"/>
      <c r="T427" s="976"/>
      <c r="U427" s="693"/>
    </row>
    <row r="428" spans="2:21" x14ac:dyDescent="0.25">
      <c r="B428" s="1188" t="s">
        <v>576</v>
      </c>
      <c r="C428" s="1188"/>
      <c r="D428" s="983" t="s">
        <v>1317</v>
      </c>
      <c r="E428" s="1138" t="s">
        <v>1306</v>
      </c>
      <c r="F428" s="1139">
        <v>1100000</v>
      </c>
      <c r="G428" s="1003"/>
      <c r="H428" s="1003">
        <v>1100000</v>
      </c>
      <c r="I428" s="981"/>
      <c r="J428" s="1140"/>
      <c r="K428" s="1003"/>
      <c r="L428" s="1003">
        <f t="shared" si="25"/>
        <v>1100000</v>
      </c>
      <c r="M428" s="1141"/>
      <c r="N428" s="1142">
        <f t="shared" si="22"/>
        <v>0</v>
      </c>
      <c r="O428" s="983"/>
      <c r="P428" s="1143"/>
      <c r="Q428" s="1003"/>
      <c r="R428" s="1150"/>
      <c r="S428" s="1003"/>
      <c r="T428" s="983"/>
      <c r="U428" s="693"/>
    </row>
    <row r="429" spans="2:21" x14ac:dyDescent="0.25">
      <c r="B429" s="1188" t="s">
        <v>576</v>
      </c>
      <c r="C429" s="1188"/>
      <c r="D429" s="976" t="s">
        <v>1318</v>
      </c>
      <c r="E429" s="1107" t="s">
        <v>1319</v>
      </c>
      <c r="F429" s="1139">
        <v>5250000</v>
      </c>
      <c r="G429" s="1003"/>
      <c r="H429" s="1003">
        <v>5250000</v>
      </c>
      <c r="I429" s="981"/>
      <c r="J429" s="1140"/>
      <c r="K429" s="1003"/>
      <c r="L429" s="1003">
        <f t="shared" si="25"/>
        <v>5250000</v>
      </c>
      <c r="M429" s="1141"/>
      <c r="N429" s="1142">
        <f t="shared" si="22"/>
        <v>0</v>
      </c>
      <c r="O429" s="983"/>
      <c r="P429" s="1143"/>
      <c r="Q429" s="1003"/>
      <c r="R429" s="1150"/>
      <c r="S429" s="1003"/>
      <c r="T429" s="983"/>
      <c r="U429" s="693"/>
    </row>
    <row r="430" spans="2:21" x14ac:dyDescent="0.25">
      <c r="B430" s="1188" t="s">
        <v>576</v>
      </c>
      <c r="C430" s="1188"/>
      <c r="D430" s="983" t="s">
        <v>1320</v>
      </c>
      <c r="E430" s="1138" t="s">
        <v>1321</v>
      </c>
      <c r="F430" s="1139">
        <v>15510000</v>
      </c>
      <c r="G430" s="1003"/>
      <c r="H430" s="1003">
        <v>15510000</v>
      </c>
      <c r="I430" s="981"/>
      <c r="J430" s="1140"/>
      <c r="K430" s="1003"/>
      <c r="L430" s="1003">
        <f t="shared" si="25"/>
        <v>15510000</v>
      </c>
      <c r="M430" s="1141"/>
      <c r="N430" s="1142">
        <f t="shared" si="22"/>
        <v>0</v>
      </c>
      <c r="O430" s="983"/>
      <c r="P430" s="1143"/>
      <c r="Q430" s="1003"/>
      <c r="R430" s="1150"/>
      <c r="S430" s="1003" t="s">
        <v>1322</v>
      </c>
      <c r="T430" s="983" t="s">
        <v>1323</v>
      </c>
      <c r="U430" s="693"/>
    </row>
    <row r="431" spans="2:21" x14ac:dyDescent="0.25">
      <c r="B431" s="1188" t="s">
        <v>576</v>
      </c>
      <c r="C431" s="1188"/>
      <c r="D431" s="983" t="s">
        <v>1324</v>
      </c>
      <c r="E431" s="1138" t="s">
        <v>1325</v>
      </c>
      <c r="F431" s="1139">
        <v>4400000</v>
      </c>
      <c r="G431" s="1003"/>
      <c r="H431" s="1003">
        <v>4400000</v>
      </c>
      <c r="I431" s="981"/>
      <c r="J431" s="1140"/>
      <c r="K431" s="1003"/>
      <c r="L431" s="1003">
        <f t="shared" si="25"/>
        <v>4400000</v>
      </c>
      <c r="M431" s="1141"/>
      <c r="N431" s="1142">
        <f t="shared" si="22"/>
        <v>0</v>
      </c>
      <c r="O431" s="983"/>
      <c r="P431" s="1143"/>
      <c r="Q431" s="1003"/>
      <c r="R431" s="1150"/>
      <c r="S431" s="1003"/>
      <c r="T431" s="983"/>
      <c r="U431" s="693"/>
    </row>
    <row r="432" spans="2:21" x14ac:dyDescent="0.25">
      <c r="B432" s="1188" t="s">
        <v>576</v>
      </c>
      <c r="C432" s="1188"/>
      <c r="D432" s="983" t="s">
        <v>1326</v>
      </c>
      <c r="E432" s="1138" t="s">
        <v>1079</v>
      </c>
      <c r="F432" s="1139">
        <v>22403000</v>
      </c>
      <c r="G432" s="1003"/>
      <c r="H432" s="1003">
        <v>22403000</v>
      </c>
      <c r="I432" s="981"/>
      <c r="J432" s="1140"/>
      <c r="K432" s="1003"/>
      <c r="L432" s="1003">
        <f t="shared" si="25"/>
        <v>22403000</v>
      </c>
      <c r="M432" s="1141"/>
      <c r="N432" s="1142">
        <f t="shared" si="22"/>
        <v>0</v>
      </c>
      <c r="O432" s="983"/>
      <c r="P432" s="1143"/>
      <c r="Q432" s="1003"/>
      <c r="R432" s="1150"/>
      <c r="S432" s="1003"/>
      <c r="T432" s="983"/>
      <c r="U432" s="693"/>
    </row>
    <row r="433" spans="2:21" x14ac:dyDescent="0.25">
      <c r="B433" s="1188" t="s">
        <v>576</v>
      </c>
      <c r="C433" s="1188"/>
      <c r="D433" s="983" t="s">
        <v>1104</v>
      </c>
      <c r="E433" s="1138">
        <v>126</v>
      </c>
      <c r="F433" s="1139">
        <v>163956300</v>
      </c>
      <c r="G433" s="1003"/>
      <c r="H433" s="1003">
        <v>85349900</v>
      </c>
      <c r="I433" s="981">
        <v>78606400</v>
      </c>
      <c r="J433" s="1140"/>
      <c r="K433" s="1003"/>
      <c r="L433" s="1003">
        <f t="shared" si="25"/>
        <v>163956300</v>
      </c>
      <c r="M433" s="1141"/>
      <c r="N433" s="1142">
        <f t="shared" si="22"/>
        <v>0</v>
      </c>
      <c r="O433" s="983"/>
      <c r="P433" s="1143"/>
      <c r="Q433" s="1003"/>
      <c r="R433" s="1150"/>
      <c r="S433" s="1003"/>
      <c r="T433" s="983"/>
      <c r="U433" s="693"/>
    </row>
    <row r="434" spans="2:21" x14ac:dyDescent="0.25">
      <c r="B434" s="1188" t="s">
        <v>576</v>
      </c>
      <c r="C434" s="1188"/>
      <c r="D434" s="983" t="s">
        <v>1104</v>
      </c>
      <c r="E434" s="1138">
        <v>126</v>
      </c>
      <c r="F434" s="1139">
        <v>535524155</v>
      </c>
      <c r="G434" s="1003"/>
      <c r="H434" s="1003">
        <v>452201455</v>
      </c>
      <c r="I434" s="981">
        <v>83322700</v>
      </c>
      <c r="J434" s="1140"/>
      <c r="K434" s="1003"/>
      <c r="L434" s="1003">
        <f t="shared" si="25"/>
        <v>535524155</v>
      </c>
      <c r="M434" s="1141"/>
      <c r="N434" s="1142">
        <f t="shared" si="22"/>
        <v>0</v>
      </c>
      <c r="O434" s="983"/>
      <c r="P434" s="1143"/>
      <c r="Q434" s="1003"/>
      <c r="R434" s="1150"/>
      <c r="S434" s="1003"/>
      <c r="T434" s="983"/>
      <c r="U434" s="693"/>
    </row>
    <row r="435" spans="2:21" x14ac:dyDescent="0.25">
      <c r="B435" s="1188" t="s">
        <v>576</v>
      </c>
      <c r="C435" s="1188"/>
      <c r="D435" s="983" t="s">
        <v>1327</v>
      </c>
      <c r="E435" s="1138">
        <v>126</v>
      </c>
      <c r="F435" s="1139">
        <v>52718000</v>
      </c>
      <c r="G435" s="1003"/>
      <c r="H435" s="1003">
        <v>52718000</v>
      </c>
      <c r="I435" s="981"/>
      <c r="J435" s="1140"/>
      <c r="K435" s="1003"/>
      <c r="L435" s="1003">
        <f t="shared" si="25"/>
        <v>52718000</v>
      </c>
      <c r="M435" s="1141"/>
      <c r="N435" s="1142">
        <f t="shared" si="22"/>
        <v>0</v>
      </c>
      <c r="O435" s="983"/>
      <c r="P435" s="1143"/>
      <c r="Q435" s="1003"/>
      <c r="R435" s="1150"/>
      <c r="S435" s="1003"/>
      <c r="T435" s="983"/>
      <c r="U435" s="693"/>
    </row>
    <row r="436" spans="2:21" x14ac:dyDescent="0.25">
      <c r="B436" s="1188" t="s">
        <v>576</v>
      </c>
      <c r="C436" s="1188"/>
      <c r="D436" s="983" t="s">
        <v>1328</v>
      </c>
      <c r="E436" s="1138" t="s">
        <v>1329</v>
      </c>
      <c r="F436" s="1139">
        <v>50825007</v>
      </c>
      <c r="G436" s="1003"/>
      <c r="H436" s="1003">
        <v>50825007</v>
      </c>
      <c r="I436" s="981"/>
      <c r="J436" s="1140"/>
      <c r="K436" s="1003"/>
      <c r="L436" s="1003">
        <f t="shared" si="25"/>
        <v>50825007</v>
      </c>
      <c r="M436" s="1141"/>
      <c r="N436" s="1142">
        <f t="shared" si="22"/>
        <v>0</v>
      </c>
      <c r="O436" s="983"/>
      <c r="P436" s="1143"/>
      <c r="Q436" s="1003"/>
      <c r="R436" s="1150"/>
      <c r="S436" s="1003"/>
      <c r="T436" s="983"/>
      <c r="U436" s="693"/>
    </row>
    <row r="437" spans="2:21" x14ac:dyDescent="0.25">
      <c r="B437" s="1188" t="s">
        <v>576</v>
      </c>
      <c r="C437" s="1188"/>
      <c r="D437" s="983" t="s">
        <v>1330</v>
      </c>
      <c r="E437" s="1138" t="s">
        <v>1331</v>
      </c>
      <c r="F437" s="1139">
        <v>17000000</v>
      </c>
      <c r="G437" s="1003"/>
      <c r="H437" s="1003">
        <v>17000000</v>
      </c>
      <c r="I437" s="981"/>
      <c r="J437" s="1140"/>
      <c r="K437" s="1003"/>
      <c r="L437" s="1003">
        <f t="shared" si="25"/>
        <v>17000000</v>
      </c>
      <c r="M437" s="1141"/>
      <c r="N437" s="1142">
        <f t="shared" si="22"/>
        <v>0</v>
      </c>
      <c r="O437" s="983"/>
      <c r="P437" s="1143"/>
      <c r="Q437" s="1003"/>
      <c r="R437" s="1150"/>
      <c r="S437" s="1003"/>
      <c r="T437" s="983"/>
      <c r="U437" s="693"/>
    </row>
    <row r="438" spans="2:21" x14ac:dyDescent="0.25">
      <c r="B438" s="1188" t="s">
        <v>576</v>
      </c>
      <c r="C438" s="1188"/>
      <c r="D438" s="983" t="s">
        <v>1332</v>
      </c>
      <c r="E438" s="1138" t="s">
        <v>1298</v>
      </c>
      <c r="F438" s="1139">
        <v>84265000</v>
      </c>
      <c r="G438" s="1003"/>
      <c r="H438" s="1003">
        <v>84265000</v>
      </c>
      <c r="I438" s="981"/>
      <c r="J438" s="1140"/>
      <c r="K438" s="1003"/>
      <c r="L438" s="1003">
        <f t="shared" si="25"/>
        <v>84265000</v>
      </c>
      <c r="M438" s="1141"/>
      <c r="N438" s="1142">
        <f t="shared" si="22"/>
        <v>0</v>
      </c>
      <c r="O438" s="983"/>
      <c r="P438" s="1143"/>
      <c r="Q438" s="1003"/>
      <c r="R438" s="1150"/>
      <c r="S438" s="1003"/>
      <c r="T438" s="983"/>
      <c r="U438" s="693"/>
    </row>
    <row r="439" spans="2:21" x14ac:dyDescent="0.25">
      <c r="B439" s="1188" t="s">
        <v>576</v>
      </c>
      <c r="C439" s="1188"/>
      <c r="D439" s="983" t="s">
        <v>1333</v>
      </c>
      <c r="E439" s="1138" t="s">
        <v>1334</v>
      </c>
      <c r="F439" s="1139">
        <v>5000000</v>
      </c>
      <c r="G439" s="1003"/>
      <c r="H439" s="1003">
        <v>5000000</v>
      </c>
      <c r="I439" s="981"/>
      <c r="J439" s="1140"/>
      <c r="K439" s="1003"/>
      <c r="L439" s="1003">
        <f t="shared" si="25"/>
        <v>5000000</v>
      </c>
      <c r="M439" s="1141"/>
      <c r="N439" s="1142">
        <f t="shared" si="22"/>
        <v>0</v>
      </c>
      <c r="O439" s="983"/>
      <c r="P439" s="1143"/>
      <c r="Q439" s="1003"/>
      <c r="R439" s="1150"/>
      <c r="S439" s="1003"/>
      <c r="T439" s="983"/>
      <c r="U439" s="693"/>
    </row>
    <row r="440" spans="2:21" x14ac:dyDescent="0.25">
      <c r="B440" s="1188" t="s">
        <v>576</v>
      </c>
      <c r="C440" s="1188"/>
      <c r="D440" s="983" t="s">
        <v>1335</v>
      </c>
      <c r="E440" s="1138" t="s">
        <v>1336</v>
      </c>
      <c r="F440" s="1139">
        <v>1500000</v>
      </c>
      <c r="G440" s="1003"/>
      <c r="H440" s="1003">
        <v>1500000</v>
      </c>
      <c r="I440" s="981"/>
      <c r="J440" s="1140"/>
      <c r="K440" s="1003"/>
      <c r="L440" s="1003">
        <f t="shared" si="25"/>
        <v>1500000</v>
      </c>
      <c r="M440" s="1141"/>
      <c r="N440" s="1142">
        <f t="shared" si="22"/>
        <v>0</v>
      </c>
      <c r="O440" s="983"/>
      <c r="P440" s="1143"/>
      <c r="Q440" s="1003"/>
      <c r="R440" s="1150"/>
      <c r="S440" s="1003"/>
      <c r="T440" s="983"/>
      <c r="U440" s="693"/>
    </row>
    <row r="441" spans="2:21" x14ac:dyDescent="0.25">
      <c r="B441" s="1188" t="s">
        <v>576</v>
      </c>
      <c r="C441" s="1188"/>
      <c r="D441" s="983" t="s">
        <v>1337</v>
      </c>
      <c r="E441" s="1138" t="s">
        <v>1338</v>
      </c>
      <c r="F441" s="1139">
        <v>25146000</v>
      </c>
      <c r="G441" s="1003"/>
      <c r="H441" s="1003">
        <v>25146000</v>
      </c>
      <c r="I441" s="981"/>
      <c r="J441" s="1140"/>
      <c r="K441" s="1003"/>
      <c r="L441" s="1003">
        <f t="shared" si="25"/>
        <v>25146000</v>
      </c>
      <c r="M441" s="1141"/>
      <c r="N441" s="1142">
        <f t="shared" si="22"/>
        <v>0</v>
      </c>
      <c r="O441" s="983"/>
      <c r="P441" s="1143"/>
      <c r="Q441" s="1003"/>
      <c r="R441" s="1150"/>
      <c r="S441" s="1003"/>
      <c r="T441" s="983"/>
      <c r="U441" s="693"/>
    </row>
    <row r="442" spans="2:21" x14ac:dyDescent="0.25">
      <c r="B442" s="1188" t="s">
        <v>576</v>
      </c>
      <c r="C442" s="1188"/>
      <c r="D442" s="983" t="s">
        <v>1104</v>
      </c>
      <c r="E442" s="1138">
        <v>126</v>
      </c>
      <c r="F442" s="1139">
        <v>180608340</v>
      </c>
      <c r="G442" s="1003"/>
      <c r="H442" s="1003">
        <v>180608340</v>
      </c>
      <c r="I442" s="981"/>
      <c r="J442" s="1140"/>
      <c r="K442" s="1003"/>
      <c r="L442" s="1003">
        <f t="shared" si="25"/>
        <v>180608340</v>
      </c>
      <c r="M442" s="1141"/>
      <c r="N442" s="1142">
        <f t="shared" si="22"/>
        <v>0</v>
      </c>
      <c r="O442" s="983"/>
      <c r="P442" s="1143"/>
      <c r="Q442" s="1003"/>
      <c r="R442" s="1150"/>
      <c r="S442" s="1003"/>
      <c r="T442" s="983"/>
      <c r="U442" s="693"/>
    </row>
    <row r="443" spans="2:21" x14ac:dyDescent="0.25">
      <c r="B443" s="1188" t="s">
        <v>576</v>
      </c>
      <c r="C443" s="1188"/>
      <c r="D443" s="983" t="s">
        <v>1104</v>
      </c>
      <c r="E443" s="1138">
        <v>126</v>
      </c>
      <c r="F443" s="1139">
        <v>49771280</v>
      </c>
      <c r="G443" s="1003"/>
      <c r="H443" s="1003">
        <v>49771280</v>
      </c>
      <c r="I443" s="981"/>
      <c r="J443" s="1140"/>
      <c r="K443" s="1003"/>
      <c r="L443" s="1003">
        <f t="shared" si="25"/>
        <v>49771280</v>
      </c>
      <c r="M443" s="1141"/>
      <c r="N443" s="1142">
        <f t="shared" si="22"/>
        <v>0</v>
      </c>
      <c r="O443" s="983"/>
      <c r="P443" s="1143"/>
      <c r="Q443" s="1003"/>
      <c r="R443" s="1150"/>
      <c r="S443" s="1003"/>
      <c r="T443" s="983"/>
      <c r="U443" s="693"/>
    </row>
    <row r="444" spans="2:21" x14ac:dyDescent="0.25">
      <c r="B444" s="1188" t="s">
        <v>576</v>
      </c>
      <c r="C444" s="1188"/>
      <c r="D444" s="983" t="s">
        <v>1339</v>
      </c>
      <c r="E444" s="1138" t="s">
        <v>1340</v>
      </c>
      <c r="F444" s="1139">
        <v>2500000</v>
      </c>
      <c r="G444" s="1003"/>
      <c r="H444" s="1003">
        <v>2500000</v>
      </c>
      <c r="I444" s="981"/>
      <c r="J444" s="1140"/>
      <c r="K444" s="1003"/>
      <c r="L444" s="1003">
        <f t="shared" si="25"/>
        <v>2500000</v>
      </c>
      <c r="M444" s="1141"/>
      <c r="N444" s="1142">
        <f t="shared" si="22"/>
        <v>0</v>
      </c>
      <c r="O444" s="983"/>
      <c r="P444" s="1143"/>
      <c r="Q444" s="1003"/>
      <c r="R444" s="1150"/>
      <c r="S444" s="1003"/>
      <c r="T444" s="983"/>
      <c r="U444" s="693"/>
    </row>
    <row r="445" spans="2:21" x14ac:dyDescent="0.25">
      <c r="B445" s="1188" t="s">
        <v>576</v>
      </c>
      <c r="C445" s="1188"/>
      <c r="D445" s="983" t="s">
        <v>1341</v>
      </c>
      <c r="E445" s="1138" t="s">
        <v>1342</v>
      </c>
      <c r="F445" s="1139">
        <v>24000000</v>
      </c>
      <c r="G445" s="1003"/>
      <c r="H445" s="1003">
        <v>24000000</v>
      </c>
      <c r="I445" s="981"/>
      <c r="J445" s="1140"/>
      <c r="K445" s="1003"/>
      <c r="L445" s="1003">
        <f t="shared" si="25"/>
        <v>24000000</v>
      </c>
      <c r="M445" s="1141"/>
      <c r="N445" s="1142">
        <f t="shared" si="22"/>
        <v>0</v>
      </c>
      <c r="O445" s="983"/>
      <c r="P445" s="1143"/>
      <c r="Q445" s="1003"/>
      <c r="R445" s="1150"/>
      <c r="S445" s="1003"/>
      <c r="T445" s="983"/>
      <c r="U445" s="693"/>
    </row>
    <row r="446" spans="2:21" x14ac:dyDescent="0.25">
      <c r="B446" s="1188" t="s">
        <v>576</v>
      </c>
      <c r="C446" s="1188"/>
      <c r="D446" s="983" t="s">
        <v>1343</v>
      </c>
      <c r="E446" s="1138" t="s">
        <v>1344</v>
      </c>
      <c r="F446" s="1139">
        <v>10890000</v>
      </c>
      <c r="G446" s="1003"/>
      <c r="H446" s="1003">
        <v>10890000</v>
      </c>
      <c r="I446" s="981"/>
      <c r="J446" s="1140"/>
      <c r="K446" s="1003"/>
      <c r="L446" s="1003">
        <f t="shared" si="25"/>
        <v>10890000</v>
      </c>
      <c r="M446" s="1141"/>
      <c r="N446" s="1142">
        <f t="shared" si="22"/>
        <v>0</v>
      </c>
      <c r="O446" s="983"/>
      <c r="P446" s="1143"/>
      <c r="Q446" s="1003"/>
      <c r="R446" s="1150"/>
      <c r="S446" s="1003"/>
      <c r="T446" s="983"/>
      <c r="U446" s="693"/>
    </row>
    <row r="447" spans="2:21" x14ac:dyDescent="0.25">
      <c r="B447" s="1188" t="s">
        <v>576</v>
      </c>
      <c r="C447" s="1188"/>
      <c r="D447" s="983" t="s">
        <v>1345</v>
      </c>
      <c r="E447" s="1138" t="s">
        <v>457</v>
      </c>
      <c r="F447" s="1139">
        <v>2350000</v>
      </c>
      <c r="G447" s="1003"/>
      <c r="H447" s="1003">
        <v>2350000</v>
      </c>
      <c r="I447" s="981"/>
      <c r="J447" s="1140"/>
      <c r="K447" s="1003"/>
      <c r="L447" s="1003">
        <f t="shared" si="25"/>
        <v>2350000</v>
      </c>
      <c r="M447" s="1141"/>
      <c r="N447" s="1142">
        <f t="shared" si="22"/>
        <v>0</v>
      </c>
      <c r="O447" s="983"/>
      <c r="P447" s="1143"/>
      <c r="Q447" s="1003"/>
      <c r="R447" s="1150"/>
      <c r="S447" s="1003"/>
      <c r="T447" s="983"/>
      <c r="U447" s="693"/>
    </row>
    <row r="448" spans="2:21" x14ac:dyDescent="0.25">
      <c r="B448" s="1188" t="s">
        <v>576</v>
      </c>
      <c r="C448" s="1188"/>
      <c r="D448" s="983" t="s">
        <v>1346</v>
      </c>
      <c r="E448" s="1138" t="s">
        <v>1347</v>
      </c>
      <c r="F448" s="1139">
        <v>2860000</v>
      </c>
      <c r="G448" s="1003"/>
      <c r="H448" s="1003">
        <v>2860000</v>
      </c>
      <c r="I448" s="981"/>
      <c r="J448" s="1140"/>
      <c r="K448" s="1003"/>
      <c r="L448" s="1003">
        <f t="shared" si="25"/>
        <v>2860000</v>
      </c>
      <c r="M448" s="1141"/>
      <c r="N448" s="1142">
        <f t="shared" si="22"/>
        <v>0</v>
      </c>
      <c r="O448" s="983"/>
      <c r="P448" s="1143"/>
      <c r="Q448" s="1003"/>
      <c r="R448" s="1150"/>
      <c r="S448" s="1003"/>
      <c r="T448" s="983" t="s">
        <v>1323</v>
      </c>
      <c r="U448" s="693"/>
    </row>
    <row r="449" spans="1:25" x14ac:dyDescent="0.25">
      <c r="B449" s="1188" t="s">
        <v>576</v>
      </c>
      <c r="C449" s="1188"/>
      <c r="D449" s="983" t="s">
        <v>1348</v>
      </c>
      <c r="E449" s="1138" t="s">
        <v>1349</v>
      </c>
      <c r="F449" s="1139">
        <v>1264000</v>
      </c>
      <c r="G449" s="1003"/>
      <c r="H449" s="1003">
        <v>1264000</v>
      </c>
      <c r="I449" s="981"/>
      <c r="J449" s="1140"/>
      <c r="K449" s="1003"/>
      <c r="L449" s="1003">
        <f t="shared" si="25"/>
        <v>1264000</v>
      </c>
      <c r="M449" s="1141"/>
      <c r="N449" s="1142">
        <f t="shared" si="22"/>
        <v>0</v>
      </c>
      <c r="O449" s="983"/>
      <c r="P449" s="1143"/>
      <c r="Q449" s="1003"/>
      <c r="R449" s="1150"/>
      <c r="S449" s="1003"/>
      <c r="T449" s="983"/>
      <c r="U449" s="693"/>
    </row>
    <row r="450" spans="1:25" x14ac:dyDescent="0.25">
      <c r="B450" s="1188" t="s">
        <v>576</v>
      </c>
      <c r="C450" s="1188"/>
      <c r="D450" s="983" t="s">
        <v>1350</v>
      </c>
      <c r="E450" s="1138" t="s">
        <v>1351</v>
      </c>
      <c r="F450" s="1139">
        <v>620000</v>
      </c>
      <c r="G450" s="1003"/>
      <c r="H450" s="1003">
        <v>620000</v>
      </c>
      <c r="I450" s="981"/>
      <c r="J450" s="1140"/>
      <c r="K450" s="1003"/>
      <c r="L450" s="1003">
        <f t="shared" si="25"/>
        <v>620000</v>
      </c>
      <c r="M450" s="1141"/>
      <c r="N450" s="1142">
        <f t="shared" si="22"/>
        <v>0</v>
      </c>
      <c r="O450" s="983"/>
      <c r="P450" s="1143"/>
      <c r="Q450" s="1003"/>
      <c r="R450" s="1150"/>
      <c r="S450" s="1003"/>
      <c r="T450" s="983"/>
      <c r="U450" s="693"/>
    </row>
    <row r="451" spans="1:25" x14ac:dyDescent="0.25">
      <c r="B451" s="1188" t="s">
        <v>576</v>
      </c>
      <c r="C451" s="1188"/>
      <c r="D451" s="983" t="s">
        <v>1352</v>
      </c>
      <c r="E451" s="1138" t="s">
        <v>662</v>
      </c>
      <c r="F451" s="1139">
        <v>6425000</v>
      </c>
      <c r="G451" s="1003"/>
      <c r="H451" s="1003">
        <v>6425000</v>
      </c>
      <c r="I451" s="981"/>
      <c r="J451" s="1140"/>
      <c r="K451" s="1003"/>
      <c r="L451" s="1003">
        <f t="shared" si="25"/>
        <v>6425000</v>
      </c>
      <c r="M451" s="1141"/>
      <c r="N451" s="1142">
        <f t="shared" si="22"/>
        <v>0</v>
      </c>
      <c r="O451" s="983"/>
      <c r="P451" s="1143"/>
      <c r="Q451" s="1003"/>
      <c r="R451" s="1150"/>
      <c r="S451" s="1003"/>
      <c r="T451" s="983"/>
      <c r="U451" s="693"/>
    </row>
    <row r="452" spans="1:25" x14ac:dyDescent="0.25">
      <c r="B452" s="1188" t="s">
        <v>576</v>
      </c>
      <c r="C452" s="1188"/>
      <c r="D452" s="983" t="s">
        <v>1353</v>
      </c>
      <c r="E452" s="1138" t="s">
        <v>1354</v>
      </c>
      <c r="F452" s="1139">
        <v>250000</v>
      </c>
      <c r="G452" s="1003"/>
      <c r="H452" s="1003">
        <v>250000</v>
      </c>
      <c r="I452" s="981"/>
      <c r="J452" s="1140"/>
      <c r="K452" s="1003"/>
      <c r="L452" s="1003">
        <f t="shared" si="25"/>
        <v>250000</v>
      </c>
      <c r="M452" s="1141"/>
      <c r="N452" s="1142">
        <f t="shared" si="22"/>
        <v>0</v>
      </c>
      <c r="O452" s="983"/>
      <c r="P452" s="1143"/>
      <c r="Q452" s="1003"/>
      <c r="R452" s="1150"/>
      <c r="S452" s="1003"/>
      <c r="T452" s="983"/>
      <c r="U452" s="693"/>
    </row>
    <row r="453" spans="1:25" x14ac:dyDescent="0.25">
      <c r="B453" s="1188" t="s">
        <v>576</v>
      </c>
      <c r="C453" s="1188"/>
      <c r="D453" s="983" t="s">
        <v>1355</v>
      </c>
      <c r="E453" s="1138" t="s">
        <v>1319</v>
      </c>
      <c r="F453" s="1139">
        <v>7400000</v>
      </c>
      <c r="G453" s="1003"/>
      <c r="H453" s="1003">
        <v>7400000</v>
      </c>
      <c r="I453" s="981"/>
      <c r="J453" s="1140"/>
      <c r="K453" s="1003"/>
      <c r="L453" s="1003">
        <f t="shared" si="25"/>
        <v>7400000</v>
      </c>
      <c r="M453" s="1141"/>
      <c r="N453" s="1142">
        <f t="shared" si="22"/>
        <v>0</v>
      </c>
      <c r="O453" s="983"/>
      <c r="P453" s="1143"/>
      <c r="Q453" s="1003"/>
      <c r="R453" s="1150"/>
      <c r="S453" s="1003"/>
      <c r="T453" s="983"/>
      <c r="U453" s="693"/>
    </row>
    <row r="454" spans="1:25" x14ac:dyDescent="0.25">
      <c r="B454" s="1188" t="s">
        <v>576</v>
      </c>
      <c r="C454" s="1188"/>
      <c r="D454" s="983" t="s">
        <v>1356</v>
      </c>
      <c r="E454" s="1138" t="s">
        <v>1357</v>
      </c>
      <c r="F454" s="1139">
        <v>10000000</v>
      </c>
      <c r="G454" s="1003"/>
      <c r="H454" s="1003">
        <v>10000000</v>
      </c>
      <c r="I454" s="981"/>
      <c r="J454" s="1140"/>
      <c r="K454" s="1003"/>
      <c r="L454" s="1003">
        <f t="shared" si="25"/>
        <v>10000000</v>
      </c>
      <c r="M454" s="1141"/>
      <c r="N454" s="1142">
        <f t="shared" si="22"/>
        <v>0</v>
      </c>
      <c r="O454" s="983"/>
      <c r="P454" s="1143"/>
      <c r="Q454" s="1003"/>
      <c r="R454" s="1150"/>
      <c r="S454" s="1003"/>
      <c r="T454" s="983"/>
      <c r="U454" s="693"/>
    </row>
    <row r="455" spans="1:25" ht="15.75" customHeight="1" x14ac:dyDescent="0.25">
      <c r="B455" s="1188" t="s">
        <v>576</v>
      </c>
      <c r="C455" s="1188"/>
      <c r="D455" s="983" t="s">
        <v>1358</v>
      </c>
      <c r="E455" s="1138" t="s">
        <v>1319</v>
      </c>
      <c r="F455" s="1139">
        <v>8460000</v>
      </c>
      <c r="G455" s="1003"/>
      <c r="H455" s="1003">
        <v>8460000</v>
      </c>
      <c r="I455" s="981"/>
      <c r="J455" s="1140"/>
      <c r="K455" s="1003"/>
      <c r="L455" s="1003">
        <f t="shared" si="25"/>
        <v>8460000</v>
      </c>
      <c r="M455" s="1141"/>
      <c r="N455" s="1142">
        <f t="shared" si="22"/>
        <v>0</v>
      </c>
      <c r="O455" s="983"/>
      <c r="P455" s="1143"/>
      <c r="Q455" s="1003"/>
      <c r="R455" s="1150"/>
      <c r="S455" s="1003"/>
      <c r="T455" s="983"/>
      <c r="U455" s="693"/>
    </row>
    <row r="456" spans="1:25" s="723" customFormat="1" ht="15.75" x14ac:dyDescent="0.25">
      <c r="B456" s="748" t="s">
        <v>997</v>
      </c>
      <c r="C456" s="748"/>
      <c r="D456" s="699" t="s">
        <v>1067</v>
      </c>
      <c r="E456" s="706"/>
      <c r="F456" s="733"/>
      <c r="G456" s="711"/>
      <c r="H456" s="711"/>
      <c r="I456" s="701"/>
      <c r="J456" s="734"/>
      <c r="K456" s="711"/>
      <c r="L456" s="735">
        <f>SUM(L387:L455)</f>
        <v>2966333995</v>
      </c>
      <c r="M456" s="735" t="e">
        <f>SUM(M387:M402)</f>
        <v>#REF!</v>
      </c>
      <c r="N456" s="870">
        <f>SUM(N387:N455)</f>
        <v>-145000</v>
      </c>
      <c r="O456" s="706"/>
      <c r="P456" s="736"/>
      <c r="Q456" s="711"/>
      <c r="R456" s="1151"/>
      <c r="S456" s="711"/>
      <c r="T456" s="706"/>
      <c r="U456" s="706"/>
      <c r="V456" s="722"/>
      <c r="W456" s="722"/>
      <c r="X456" s="722"/>
      <c r="Y456" s="722"/>
    </row>
    <row r="457" spans="1:25" x14ac:dyDescent="0.25">
      <c r="A457" s="686">
        <v>18</v>
      </c>
      <c r="B457" s="1187" t="s">
        <v>1068</v>
      </c>
      <c r="C457" s="1187">
        <v>1029</v>
      </c>
      <c r="D457" s="976" t="s">
        <v>1069</v>
      </c>
      <c r="E457" s="972" t="s">
        <v>1070</v>
      </c>
      <c r="F457" s="973">
        <v>2000000</v>
      </c>
      <c r="G457" s="974"/>
      <c r="H457" s="974">
        <v>2000000</v>
      </c>
      <c r="I457" s="974"/>
      <c r="J457" s="975"/>
      <c r="K457" s="974"/>
      <c r="L457" s="974">
        <f t="shared" ref="L457:L463" si="26">SUM(H457:K457)</f>
        <v>2000000</v>
      </c>
      <c r="M457" s="991" t="e">
        <f>IF(G457="",F457-L457-#REF!,G457-L457-#REF!)</f>
        <v>#REF!</v>
      </c>
      <c r="N457" s="1013">
        <f t="shared" si="22"/>
        <v>0</v>
      </c>
      <c r="O457" s="976"/>
      <c r="P457" s="977"/>
      <c r="Q457" s="974"/>
      <c r="R457" s="1147"/>
      <c r="S457" s="974"/>
      <c r="T457" s="976"/>
      <c r="V457" s="687" t="s">
        <v>1071</v>
      </c>
      <c r="W457" s="687">
        <v>800000</v>
      </c>
    </row>
    <row r="458" spans="1:25" x14ac:dyDescent="0.25">
      <c r="B458" s="1187" t="s">
        <v>1068</v>
      </c>
      <c r="C458" s="1187">
        <v>1029</v>
      </c>
      <c r="D458" s="976" t="s">
        <v>1359</v>
      </c>
      <c r="E458" s="976" t="s">
        <v>1073</v>
      </c>
      <c r="F458" s="973">
        <v>5000000</v>
      </c>
      <c r="G458" s="974">
        <v>12422500</v>
      </c>
      <c r="H458" s="974">
        <v>5000000</v>
      </c>
      <c r="I458" s="974">
        <v>5000000</v>
      </c>
      <c r="J458" s="975">
        <v>2422500</v>
      </c>
      <c r="K458" s="974"/>
      <c r="L458" s="974">
        <f t="shared" si="26"/>
        <v>12422500</v>
      </c>
      <c r="M458" s="991" t="e">
        <f>IF(G458="",F458-L458-#REF!,G458-L458-#REF!)</f>
        <v>#REF!</v>
      </c>
      <c r="N458" s="1013">
        <f t="shared" si="22"/>
        <v>0</v>
      </c>
      <c r="O458" s="976"/>
      <c r="P458" s="977"/>
      <c r="Q458" s="974"/>
      <c r="R458" s="1147"/>
      <c r="S458" s="974"/>
      <c r="T458" s="976"/>
      <c r="V458" s="687" t="s">
        <v>1074</v>
      </c>
      <c r="W458" s="687">
        <v>1620000</v>
      </c>
    </row>
    <row r="459" spans="1:25" x14ac:dyDescent="0.25">
      <c r="B459" s="1187" t="s">
        <v>1068</v>
      </c>
      <c r="C459" s="1187">
        <v>1029</v>
      </c>
      <c r="D459" s="976" t="s">
        <v>175</v>
      </c>
      <c r="E459" s="976" t="s">
        <v>1075</v>
      </c>
      <c r="F459" s="973">
        <v>1100000</v>
      </c>
      <c r="G459" s="974"/>
      <c r="H459" s="973">
        <v>1100000</v>
      </c>
      <c r="I459" s="974"/>
      <c r="J459" s="975"/>
      <c r="K459" s="974"/>
      <c r="L459" s="974">
        <f t="shared" si="26"/>
        <v>1100000</v>
      </c>
      <c r="M459" s="991" t="e">
        <f>IF(G459="",F459-L459-#REF!,G459-L459-#REF!)</f>
        <v>#REF!</v>
      </c>
      <c r="N459" s="1013">
        <f t="shared" si="22"/>
        <v>0</v>
      </c>
      <c r="O459" s="976"/>
      <c r="P459" s="977"/>
      <c r="Q459" s="974"/>
      <c r="R459" s="1147"/>
      <c r="S459" s="974"/>
      <c r="T459" s="976"/>
      <c r="V459" s="687" t="s">
        <v>1076</v>
      </c>
      <c r="W459" s="687">
        <v>1870000</v>
      </c>
    </row>
    <row r="460" spans="1:25" x14ac:dyDescent="0.25">
      <c r="B460" s="1187" t="s">
        <v>1068</v>
      </c>
      <c r="C460" s="1187">
        <v>1029</v>
      </c>
      <c r="D460" s="976" t="s">
        <v>823</v>
      </c>
      <c r="E460" s="976" t="s">
        <v>1075</v>
      </c>
      <c r="F460" s="973">
        <v>1584000</v>
      </c>
      <c r="G460" s="974"/>
      <c r="H460" s="973">
        <v>1584000</v>
      </c>
      <c r="I460" s="974"/>
      <c r="J460" s="975"/>
      <c r="K460" s="974"/>
      <c r="L460" s="974">
        <f t="shared" si="26"/>
        <v>1584000</v>
      </c>
      <c r="M460" s="991" t="e">
        <f>IF(G460="",F460-L460-#REF!,G460-L460-#REF!)</f>
        <v>#REF!</v>
      </c>
      <c r="N460" s="1013">
        <f t="shared" si="22"/>
        <v>0</v>
      </c>
      <c r="O460" s="976"/>
      <c r="P460" s="977"/>
      <c r="Q460" s="974"/>
      <c r="R460" s="1147"/>
      <c r="S460" s="974"/>
      <c r="T460" s="976"/>
      <c r="V460" s="721" t="s">
        <v>1077</v>
      </c>
      <c r="W460" s="749">
        <v>1860000</v>
      </c>
    </row>
    <row r="461" spans="1:25" x14ac:dyDescent="0.25">
      <c r="B461" s="1187" t="s">
        <v>1068</v>
      </c>
      <c r="C461" s="1187">
        <v>1029</v>
      </c>
      <c r="D461" s="976" t="s">
        <v>1078</v>
      </c>
      <c r="E461" s="976" t="s">
        <v>1079</v>
      </c>
      <c r="F461" s="973">
        <v>230853099</v>
      </c>
      <c r="G461" s="974">
        <v>238353099</v>
      </c>
      <c r="H461" s="973">
        <v>69255929</v>
      </c>
      <c r="I461" s="974">
        <v>169097171</v>
      </c>
      <c r="J461" s="975"/>
      <c r="K461" s="974"/>
      <c r="L461" s="974">
        <f t="shared" si="26"/>
        <v>238353100</v>
      </c>
      <c r="M461" s="991"/>
      <c r="N461" s="1013">
        <f t="shared" si="22"/>
        <v>-1</v>
      </c>
      <c r="O461" s="976"/>
      <c r="P461" s="977"/>
      <c r="Q461" s="974"/>
      <c r="R461" s="1147"/>
      <c r="S461" s="974"/>
      <c r="T461" s="976"/>
      <c r="V461" s="721"/>
      <c r="W461" s="1170"/>
    </row>
    <row r="462" spans="1:25" x14ac:dyDescent="0.25">
      <c r="B462" s="1187" t="s">
        <v>1068</v>
      </c>
      <c r="C462" s="1187">
        <v>1029</v>
      </c>
      <c r="D462" s="976" t="s">
        <v>1360</v>
      </c>
      <c r="E462" s="976" t="s">
        <v>1079</v>
      </c>
      <c r="F462" s="973">
        <v>71566000</v>
      </c>
      <c r="G462" s="974">
        <v>65292000</v>
      </c>
      <c r="H462" s="973">
        <v>35783000</v>
      </c>
      <c r="I462" s="974">
        <v>29509000</v>
      </c>
      <c r="J462" s="975"/>
      <c r="K462" s="974"/>
      <c r="L462" s="974">
        <f t="shared" si="26"/>
        <v>65292000</v>
      </c>
      <c r="M462" s="991"/>
      <c r="N462" s="1013">
        <f t="shared" si="22"/>
        <v>0</v>
      </c>
      <c r="O462" s="976"/>
      <c r="P462" s="977"/>
      <c r="Q462" s="974"/>
      <c r="R462" s="1147"/>
      <c r="S462" s="974"/>
      <c r="T462" s="976"/>
      <c r="V462" s="721"/>
      <c r="W462" s="1170"/>
    </row>
    <row r="463" spans="1:25" x14ac:dyDescent="0.25">
      <c r="B463" s="1187" t="s">
        <v>1068</v>
      </c>
      <c r="C463" s="1187">
        <v>1029</v>
      </c>
      <c r="D463" s="976" t="s">
        <v>1080</v>
      </c>
      <c r="E463" s="976" t="s">
        <v>1081</v>
      </c>
      <c r="F463" s="973">
        <f>3490000+4660000</f>
        <v>8150000</v>
      </c>
      <c r="G463" s="974"/>
      <c r="H463" s="973">
        <v>3490000</v>
      </c>
      <c r="I463" s="974">
        <v>4660000</v>
      </c>
      <c r="J463" s="975"/>
      <c r="K463" s="974"/>
      <c r="L463" s="974">
        <f t="shared" si="26"/>
        <v>8150000</v>
      </c>
      <c r="M463" s="991" t="e">
        <f>IF(G463="",F463-L463-#REF!,G463-L463-#REF!)</f>
        <v>#REF!</v>
      </c>
      <c r="N463" s="1013">
        <f t="shared" si="22"/>
        <v>0</v>
      </c>
      <c r="O463" s="976"/>
      <c r="P463" s="977"/>
      <c r="Q463" s="974"/>
      <c r="R463" s="1147"/>
      <c r="S463" s="974"/>
      <c r="T463" s="976"/>
      <c r="V463" s="687" t="s">
        <v>1240</v>
      </c>
      <c r="W463" s="687">
        <v>500000</v>
      </c>
    </row>
    <row r="464" spans="1:25" x14ac:dyDescent="0.25">
      <c r="B464" s="1187" t="s">
        <v>1068</v>
      </c>
      <c r="C464" s="1187">
        <v>1029</v>
      </c>
      <c r="D464" s="976" t="s">
        <v>1082</v>
      </c>
      <c r="E464" s="976" t="s">
        <v>1083</v>
      </c>
      <c r="F464" s="1108">
        <v>7200000</v>
      </c>
      <c r="G464" s="974"/>
      <c r="H464" s="973">
        <v>7200000</v>
      </c>
      <c r="I464" s="974"/>
      <c r="J464" s="975"/>
      <c r="K464" s="974"/>
      <c r="L464" s="974">
        <f t="shared" ref="L464:L485" si="27">SUM(H464:K464)</f>
        <v>7200000</v>
      </c>
      <c r="M464" s="991" t="e">
        <f>IF(G464="",F464-L464-#REF!,G464-L464-#REF!)</f>
        <v>#REF!</v>
      </c>
      <c r="N464" s="1013">
        <f t="shared" si="22"/>
        <v>0</v>
      </c>
      <c r="O464" s="976"/>
      <c r="P464" s="977"/>
      <c r="Q464" s="974"/>
      <c r="R464" s="1147"/>
      <c r="S464" s="974"/>
      <c r="T464" s="976"/>
    </row>
    <row r="465" spans="2:20" x14ac:dyDescent="0.25">
      <c r="B465" s="1187" t="s">
        <v>1068</v>
      </c>
      <c r="C465" s="1187">
        <v>1029</v>
      </c>
      <c r="D465" s="976" t="s">
        <v>394</v>
      </c>
      <c r="E465" s="976" t="s">
        <v>1084</v>
      </c>
      <c r="F465" s="973">
        <v>102780000</v>
      </c>
      <c r="G465" s="974">
        <v>112224000</v>
      </c>
      <c r="H465" s="973">
        <v>41112000</v>
      </c>
      <c r="I465" s="974">
        <v>41112000</v>
      </c>
      <c r="J465" s="975">
        <v>30000000</v>
      </c>
      <c r="K465" s="974"/>
      <c r="L465" s="974">
        <f t="shared" si="27"/>
        <v>112224000</v>
      </c>
      <c r="M465" s="991" t="e">
        <f>IF(G465="",F465-L465-#REF!,G465-L465-#REF!)</f>
        <v>#REF!</v>
      </c>
      <c r="N465" s="1013">
        <f t="shared" si="22"/>
        <v>0</v>
      </c>
      <c r="O465" s="976"/>
      <c r="P465" s="977"/>
      <c r="Q465" s="974"/>
      <c r="R465" s="1147"/>
      <c r="S465" s="974"/>
      <c r="T465" s="976"/>
    </row>
    <row r="466" spans="2:20" x14ac:dyDescent="0.25">
      <c r="B466" s="1187" t="s">
        <v>1068</v>
      </c>
      <c r="C466" s="1187">
        <v>1029</v>
      </c>
      <c r="D466" s="976" t="s">
        <v>1085</v>
      </c>
      <c r="E466" s="976" t="s">
        <v>887</v>
      </c>
      <c r="F466" s="1108">
        <v>40000000</v>
      </c>
      <c r="G466" s="974">
        <v>65700000</v>
      </c>
      <c r="H466" s="973">
        <v>20000000</v>
      </c>
      <c r="I466" s="974">
        <v>20000000</v>
      </c>
      <c r="J466" s="975">
        <v>15700000</v>
      </c>
      <c r="K466" s="974"/>
      <c r="L466" s="974">
        <f t="shared" si="27"/>
        <v>55700000</v>
      </c>
      <c r="M466" s="991" t="e">
        <f>IF(G466="",F466-L466-#REF!,G466-L466-#REF!)</f>
        <v>#REF!</v>
      </c>
      <c r="N466" s="1013">
        <f t="shared" si="22"/>
        <v>10000000</v>
      </c>
      <c r="O466" s="976"/>
      <c r="P466" s="977"/>
      <c r="Q466" s="974"/>
      <c r="R466" s="1147"/>
      <c r="S466" s="974"/>
      <c r="T466" s="976"/>
    </row>
    <row r="467" spans="2:20" x14ac:dyDescent="0.25">
      <c r="B467" s="1187" t="s">
        <v>1068</v>
      </c>
      <c r="C467" s="1187">
        <v>1029</v>
      </c>
      <c r="D467" s="976" t="s">
        <v>1086</v>
      </c>
      <c r="E467" s="972" t="s">
        <v>1060</v>
      </c>
      <c r="F467" s="974">
        <v>20951000</v>
      </c>
      <c r="G467" s="974"/>
      <c r="H467" s="973">
        <v>20951000</v>
      </c>
      <c r="I467" s="974"/>
      <c r="J467" s="975"/>
      <c r="K467" s="974"/>
      <c r="L467" s="974">
        <f t="shared" si="27"/>
        <v>20951000</v>
      </c>
      <c r="M467" s="991" t="e">
        <f>IF(G467="",F467-L467-#REF!,G467-L467-#REF!)</f>
        <v>#REF!</v>
      </c>
      <c r="N467" s="1013">
        <f t="shared" si="22"/>
        <v>0</v>
      </c>
      <c r="O467" s="976"/>
      <c r="P467" s="977"/>
      <c r="Q467" s="974"/>
      <c r="R467" s="1147"/>
      <c r="S467" s="974"/>
      <c r="T467" s="976"/>
    </row>
    <row r="468" spans="2:20" x14ac:dyDescent="0.25">
      <c r="B468" s="1187" t="s">
        <v>1068</v>
      </c>
      <c r="C468" s="1187">
        <v>1029</v>
      </c>
      <c r="D468" s="976" t="s">
        <v>1087</v>
      </c>
      <c r="E468" s="976" t="s">
        <v>1088</v>
      </c>
      <c r="F468" s="974">
        <v>15246000</v>
      </c>
      <c r="G468" s="974"/>
      <c r="H468" s="974">
        <v>15246000</v>
      </c>
      <c r="I468" s="974"/>
      <c r="J468" s="975"/>
      <c r="K468" s="974"/>
      <c r="L468" s="974">
        <f t="shared" si="27"/>
        <v>15246000</v>
      </c>
      <c r="M468" s="991" t="e">
        <f>IF(G468="",F468-L468-#REF!,G468-L468-#REF!)</f>
        <v>#REF!</v>
      </c>
      <c r="N468" s="1013">
        <f t="shared" si="22"/>
        <v>0</v>
      </c>
      <c r="O468" s="976"/>
      <c r="P468" s="977"/>
      <c r="Q468" s="974"/>
      <c r="R468" s="1147"/>
      <c r="S468" s="974"/>
      <c r="T468" s="976"/>
    </row>
    <row r="469" spans="2:20" x14ac:dyDescent="0.25">
      <c r="B469" s="1187" t="s">
        <v>1068</v>
      </c>
      <c r="C469" s="1187">
        <v>1029</v>
      </c>
      <c r="D469" s="976" t="s">
        <v>1089</v>
      </c>
      <c r="E469" s="976" t="s">
        <v>1090</v>
      </c>
      <c r="F469" s="973">
        <v>3158000</v>
      </c>
      <c r="G469" s="974"/>
      <c r="H469" s="973">
        <v>3158000</v>
      </c>
      <c r="I469" s="974"/>
      <c r="J469" s="975"/>
      <c r="K469" s="974"/>
      <c r="L469" s="974">
        <f t="shared" si="27"/>
        <v>3158000</v>
      </c>
      <c r="M469" s="991" t="e">
        <f>IF(G469="",F469-L469-#REF!,G469-L469-#REF!)</f>
        <v>#REF!</v>
      </c>
      <c r="N469" s="1013">
        <f t="shared" si="22"/>
        <v>0</v>
      </c>
      <c r="O469" s="976"/>
      <c r="P469" s="977"/>
      <c r="Q469" s="974"/>
      <c r="R469" s="1147"/>
      <c r="S469" s="974"/>
      <c r="T469" s="976"/>
    </row>
    <row r="470" spans="2:20" x14ac:dyDescent="0.25">
      <c r="B470" s="1187" t="s">
        <v>1068</v>
      </c>
      <c r="C470" s="1187">
        <v>1029</v>
      </c>
      <c r="D470" s="976" t="s">
        <v>1082</v>
      </c>
      <c r="E470" s="976" t="s">
        <v>1083</v>
      </c>
      <c r="F470" s="973">
        <v>8900000</v>
      </c>
      <c r="G470" s="974"/>
      <c r="H470" s="973">
        <v>8900000</v>
      </c>
      <c r="I470" s="974"/>
      <c r="J470" s="975"/>
      <c r="K470" s="974"/>
      <c r="L470" s="974">
        <f t="shared" si="27"/>
        <v>8900000</v>
      </c>
      <c r="M470" s="991" t="e">
        <f>IF(G470="",F470-L470-#REF!,G470-L470-#REF!)</f>
        <v>#REF!</v>
      </c>
      <c r="N470" s="1013">
        <f t="shared" si="22"/>
        <v>0</v>
      </c>
      <c r="O470" s="976"/>
      <c r="P470" s="977"/>
      <c r="Q470" s="974"/>
      <c r="R470" s="1147"/>
      <c r="S470" s="974"/>
      <c r="T470" s="976"/>
    </row>
    <row r="471" spans="2:20" x14ac:dyDescent="0.25">
      <c r="B471" s="1187" t="s">
        <v>1068</v>
      </c>
      <c r="C471" s="1187">
        <v>1029</v>
      </c>
      <c r="D471" s="976" t="s">
        <v>1091</v>
      </c>
      <c r="E471" s="976" t="s">
        <v>1090</v>
      </c>
      <c r="F471" s="973">
        <v>8270000</v>
      </c>
      <c r="G471" s="974"/>
      <c r="H471" s="973">
        <v>8270000</v>
      </c>
      <c r="I471" s="974"/>
      <c r="J471" s="975"/>
      <c r="K471" s="974"/>
      <c r="L471" s="974">
        <f t="shared" si="27"/>
        <v>8270000</v>
      </c>
      <c r="M471" s="991" t="e">
        <f>IF(G471="",F471-L471-#REF!,G471-L471-#REF!)</f>
        <v>#REF!</v>
      </c>
      <c r="N471" s="1013">
        <f t="shared" si="22"/>
        <v>0</v>
      </c>
      <c r="O471" s="976"/>
      <c r="P471" s="977"/>
      <c r="Q471" s="974"/>
      <c r="R471" s="1147"/>
      <c r="S471" s="974"/>
      <c r="T471" s="976"/>
    </row>
    <row r="472" spans="2:20" x14ac:dyDescent="0.25">
      <c r="B472" s="1187" t="s">
        <v>1068</v>
      </c>
      <c r="C472" s="1187">
        <v>1029</v>
      </c>
      <c r="D472" s="976" t="s">
        <v>1092</v>
      </c>
      <c r="E472" s="976" t="s">
        <v>1093</v>
      </c>
      <c r="F472" s="974">
        <v>35596000</v>
      </c>
      <c r="G472" s="974"/>
      <c r="H472" s="973">
        <v>17798000</v>
      </c>
      <c r="I472" s="974">
        <v>17798000</v>
      </c>
      <c r="J472" s="975"/>
      <c r="K472" s="974"/>
      <c r="L472" s="974">
        <f t="shared" si="27"/>
        <v>35596000</v>
      </c>
      <c r="M472" s="991" t="e">
        <f>IF(G472="",F472-L472-#REF!,G472-L472-#REF!)</f>
        <v>#REF!</v>
      </c>
      <c r="N472" s="1013">
        <f t="shared" si="22"/>
        <v>0</v>
      </c>
      <c r="O472" s="976"/>
      <c r="P472" s="977"/>
      <c r="Q472" s="974"/>
      <c r="R472" s="1147"/>
      <c r="S472" s="974"/>
      <c r="T472" s="976"/>
    </row>
    <row r="473" spans="2:20" x14ac:dyDescent="0.25">
      <c r="B473" s="1187" t="s">
        <v>1068</v>
      </c>
      <c r="C473" s="1187">
        <v>1029</v>
      </c>
      <c r="D473" s="976" t="s">
        <v>1094</v>
      </c>
      <c r="E473" s="976" t="s">
        <v>1095</v>
      </c>
      <c r="F473" s="1014">
        <v>665000</v>
      </c>
      <c r="G473" s="974"/>
      <c r="H473" s="1014">
        <v>665000</v>
      </c>
      <c r="I473" s="974"/>
      <c r="J473" s="975"/>
      <c r="K473" s="974"/>
      <c r="L473" s="974">
        <f t="shared" si="27"/>
        <v>665000</v>
      </c>
      <c r="M473" s="991"/>
      <c r="N473" s="1013">
        <f t="shared" si="22"/>
        <v>0</v>
      </c>
      <c r="O473" s="976"/>
      <c r="P473" s="977"/>
      <c r="Q473" s="974"/>
      <c r="R473" s="1147"/>
      <c r="S473" s="974"/>
      <c r="T473" s="976"/>
    </row>
    <row r="474" spans="2:20" x14ac:dyDescent="0.25">
      <c r="B474" s="1187" t="s">
        <v>1068</v>
      </c>
      <c r="C474" s="1187">
        <v>1029</v>
      </c>
      <c r="D474" s="976" t="s">
        <v>1361</v>
      </c>
      <c r="E474" s="976" t="s">
        <v>1362</v>
      </c>
      <c r="F474" s="1014">
        <v>145820000</v>
      </c>
      <c r="G474" s="974"/>
      <c r="H474" s="1014">
        <v>74590000</v>
      </c>
      <c r="I474" s="974">
        <v>71230000</v>
      </c>
      <c r="J474" s="975"/>
      <c r="K474" s="974"/>
      <c r="L474" s="974">
        <f t="shared" si="27"/>
        <v>145820000</v>
      </c>
      <c r="M474" s="991"/>
      <c r="N474" s="1013">
        <f t="shared" si="22"/>
        <v>0</v>
      </c>
      <c r="O474" s="976"/>
      <c r="P474" s="977"/>
      <c r="Q474" s="974"/>
      <c r="R474" s="1147"/>
      <c r="S474" s="974"/>
      <c r="T474" s="976"/>
    </row>
    <row r="475" spans="2:20" x14ac:dyDescent="0.25">
      <c r="B475" s="1187" t="s">
        <v>1068</v>
      </c>
      <c r="C475" s="1187">
        <v>1029</v>
      </c>
      <c r="D475" s="972" t="s">
        <v>215</v>
      </c>
      <c r="E475" s="972" t="s">
        <v>1363</v>
      </c>
      <c r="F475" s="1114">
        <v>9548000</v>
      </c>
      <c r="G475" s="1115"/>
      <c r="H475" s="1114">
        <v>2864400</v>
      </c>
      <c r="I475" s="1115">
        <v>6683600</v>
      </c>
      <c r="J475" s="975"/>
      <c r="K475" s="974"/>
      <c r="L475" s="974">
        <f t="shared" si="27"/>
        <v>9548000</v>
      </c>
      <c r="M475" s="991"/>
      <c r="N475" s="1013">
        <f t="shared" si="22"/>
        <v>0</v>
      </c>
      <c r="O475" s="976"/>
      <c r="P475" s="977"/>
      <c r="Q475" s="974"/>
      <c r="R475" s="1147"/>
      <c r="S475" s="974" t="s">
        <v>1364</v>
      </c>
      <c r="T475" s="977" t="s">
        <v>1365</v>
      </c>
    </row>
    <row r="476" spans="2:20" x14ac:dyDescent="0.25">
      <c r="B476" s="1187" t="s">
        <v>1068</v>
      </c>
      <c r="C476" s="1187">
        <v>1029</v>
      </c>
      <c r="D476" s="972" t="s">
        <v>1366</v>
      </c>
      <c r="E476" s="972" t="s">
        <v>1367</v>
      </c>
      <c r="F476" s="1114">
        <v>20472800</v>
      </c>
      <c r="G476" s="1115"/>
      <c r="H476" s="1114">
        <v>20472800</v>
      </c>
      <c r="I476" s="1115"/>
      <c r="J476" s="975"/>
      <c r="K476" s="974"/>
      <c r="L476" s="974">
        <f t="shared" si="27"/>
        <v>20472800</v>
      </c>
      <c r="M476" s="991"/>
      <c r="N476" s="1013">
        <f t="shared" si="22"/>
        <v>0</v>
      </c>
      <c r="O476" s="976"/>
      <c r="P476" s="977"/>
      <c r="Q476" s="974"/>
      <c r="R476" s="1147"/>
      <c r="S476" s="974"/>
      <c r="T476" s="976"/>
    </row>
    <row r="477" spans="2:20" x14ac:dyDescent="0.25">
      <c r="B477" s="1187" t="s">
        <v>1068</v>
      </c>
      <c r="C477" s="1187">
        <v>1029</v>
      </c>
      <c r="D477" s="972" t="s">
        <v>723</v>
      </c>
      <c r="E477" s="972" t="s">
        <v>1368</v>
      </c>
      <c r="F477" s="1114">
        <v>9570000</v>
      </c>
      <c r="G477" s="1115">
        <v>11154000</v>
      </c>
      <c r="H477" s="1114">
        <v>5742000</v>
      </c>
      <c r="I477" s="1115">
        <v>5412000</v>
      </c>
      <c r="J477" s="975"/>
      <c r="K477" s="974"/>
      <c r="L477" s="974">
        <f t="shared" si="27"/>
        <v>11154000</v>
      </c>
      <c r="M477" s="991"/>
      <c r="N477" s="1013">
        <f t="shared" si="22"/>
        <v>0</v>
      </c>
      <c r="O477" s="976"/>
      <c r="P477" s="977"/>
      <c r="Q477" s="974"/>
      <c r="R477" s="1147"/>
      <c r="S477" s="974"/>
      <c r="T477" s="976"/>
    </row>
    <row r="478" spans="2:20" x14ac:dyDescent="0.25">
      <c r="B478" s="1187" t="s">
        <v>1068</v>
      </c>
      <c r="C478" s="1187">
        <v>1029</v>
      </c>
      <c r="D478" s="976" t="s">
        <v>1369</v>
      </c>
      <c r="E478" s="976" t="s">
        <v>1370</v>
      </c>
      <c r="F478" s="1014">
        <v>18666500</v>
      </c>
      <c r="G478" s="974"/>
      <c r="H478" s="1014">
        <v>18666500</v>
      </c>
      <c r="I478" s="974"/>
      <c r="J478" s="975"/>
      <c r="K478" s="974"/>
      <c r="L478" s="974">
        <f t="shared" si="27"/>
        <v>18666500</v>
      </c>
      <c r="M478" s="991"/>
      <c r="N478" s="1013">
        <f t="shared" si="22"/>
        <v>0</v>
      </c>
      <c r="O478" s="976"/>
      <c r="P478" s="977"/>
      <c r="Q478" s="974"/>
      <c r="R478" s="1147"/>
      <c r="S478" s="974"/>
      <c r="T478" s="976"/>
    </row>
    <row r="479" spans="2:20" x14ac:dyDescent="0.25">
      <c r="B479" s="1187" t="s">
        <v>1068</v>
      </c>
      <c r="C479" s="1187">
        <v>1029</v>
      </c>
      <c r="D479" s="976" t="s">
        <v>1371</v>
      </c>
      <c r="E479" s="976" t="s">
        <v>1372</v>
      </c>
      <c r="F479" s="1014">
        <v>22477000</v>
      </c>
      <c r="G479" s="974"/>
      <c r="H479" s="1014">
        <v>22477000</v>
      </c>
      <c r="I479" s="974"/>
      <c r="J479" s="975"/>
      <c r="K479" s="974"/>
      <c r="L479" s="974">
        <f t="shared" si="27"/>
        <v>22477000</v>
      </c>
      <c r="M479" s="991"/>
      <c r="N479" s="1013">
        <f t="shared" si="22"/>
        <v>0</v>
      </c>
      <c r="O479" s="976"/>
      <c r="P479" s="977"/>
      <c r="Q479" s="974"/>
      <c r="R479" s="1147"/>
      <c r="S479" s="974"/>
      <c r="T479" s="976"/>
    </row>
    <row r="480" spans="2:20" x14ac:dyDescent="0.25">
      <c r="B480" s="1187" t="s">
        <v>1068</v>
      </c>
      <c r="C480" s="1187">
        <v>1029</v>
      </c>
      <c r="D480" s="976" t="s">
        <v>1373</v>
      </c>
      <c r="E480" s="976" t="s">
        <v>315</v>
      </c>
      <c r="F480" s="1014">
        <v>78574725</v>
      </c>
      <c r="G480" s="974"/>
      <c r="H480" s="1014">
        <v>15000000</v>
      </c>
      <c r="I480" s="974">
        <v>63574725</v>
      </c>
      <c r="J480" s="975"/>
      <c r="K480" s="974"/>
      <c r="L480" s="974">
        <f t="shared" si="27"/>
        <v>78574725</v>
      </c>
      <c r="M480" s="991"/>
      <c r="N480" s="1013">
        <f t="shared" si="22"/>
        <v>0</v>
      </c>
      <c r="O480" s="976"/>
      <c r="P480" s="977"/>
      <c r="Q480" s="974"/>
      <c r="R480" s="1147"/>
      <c r="S480" s="974"/>
      <c r="T480" s="976"/>
    </row>
    <row r="481" spans="1:25" x14ac:dyDescent="0.25">
      <c r="B481" s="1187" t="s">
        <v>1068</v>
      </c>
      <c r="C481" s="1187">
        <v>1029</v>
      </c>
      <c r="D481" s="976" t="s">
        <v>1374</v>
      </c>
      <c r="E481" s="976" t="s">
        <v>1375</v>
      </c>
      <c r="F481" s="1014">
        <v>2651000</v>
      </c>
      <c r="G481" s="974"/>
      <c r="H481" s="1014">
        <v>2651000</v>
      </c>
      <c r="I481" s="974"/>
      <c r="J481" s="975"/>
      <c r="K481" s="974"/>
      <c r="L481" s="974">
        <f t="shared" si="27"/>
        <v>2651000</v>
      </c>
      <c r="M481" s="991"/>
      <c r="N481" s="1013">
        <f t="shared" si="22"/>
        <v>0</v>
      </c>
      <c r="O481" s="976"/>
      <c r="P481" s="977"/>
      <c r="Q481" s="974"/>
      <c r="R481" s="1147"/>
      <c r="S481" s="974"/>
      <c r="T481" s="976"/>
    </row>
    <row r="482" spans="1:25" x14ac:dyDescent="0.25">
      <c r="B482" s="1187" t="s">
        <v>1068</v>
      </c>
      <c r="C482" s="1187">
        <v>1029</v>
      </c>
      <c r="D482" s="976" t="s">
        <v>1376</v>
      </c>
      <c r="E482" s="976" t="s">
        <v>1377</v>
      </c>
      <c r="F482" s="1014">
        <v>7700000</v>
      </c>
      <c r="G482" s="974"/>
      <c r="H482" s="1014">
        <v>7700000</v>
      </c>
      <c r="I482" s="974"/>
      <c r="J482" s="975"/>
      <c r="K482" s="974"/>
      <c r="L482" s="974">
        <f t="shared" si="27"/>
        <v>7700000</v>
      </c>
      <c r="M482" s="991"/>
      <c r="N482" s="1013">
        <f t="shared" si="22"/>
        <v>0</v>
      </c>
      <c r="O482" s="976"/>
      <c r="P482" s="977"/>
      <c r="Q482" s="974"/>
      <c r="R482" s="1147"/>
      <c r="S482" s="974"/>
      <c r="T482" s="976"/>
    </row>
    <row r="483" spans="1:25" x14ac:dyDescent="0.25">
      <c r="B483" s="1187" t="s">
        <v>1068</v>
      </c>
      <c r="C483" s="1187">
        <v>1029</v>
      </c>
      <c r="D483" s="976" t="s">
        <v>1378</v>
      </c>
      <c r="E483" s="976" t="s">
        <v>1261</v>
      </c>
      <c r="F483" s="1014">
        <v>571200</v>
      </c>
      <c r="G483" s="974"/>
      <c r="H483" s="1014">
        <v>571200</v>
      </c>
      <c r="I483" s="974"/>
      <c r="J483" s="975"/>
      <c r="K483" s="974"/>
      <c r="L483" s="974">
        <f t="shared" si="27"/>
        <v>571200</v>
      </c>
      <c r="M483" s="991"/>
      <c r="N483" s="1013">
        <f t="shared" si="22"/>
        <v>0</v>
      </c>
      <c r="O483" s="976"/>
      <c r="P483" s="977"/>
      <c r="Q483" s="974"/>
      <c r="R483" s="1147"/>
      <c r="S483" s="974"/>
      <c r="T483" s="976"/>
    </row>
    <row r="484" spans="1:25" x14ac:dyDescent="0.25">
      <c r="B484" s="1187" t="s">
        <v>1068</v>
      </c>
      <c r="C484" s="1187">
        <v>1029</v>
      </c>
      <c r="D484" s="976" t="s">
        <v>1379</v>
      </c>
      <c r="E484" s="976" t="s">
        <v>1380</v>
      </c>
      <c r="F484" s="1014">
        <v>20123000</v>
      </c>
      <c r="G484" s="974"/>
      <c r="H484" s="1014">
        <v>20123000</v>
      </c>
      <c r="I484" s="974"/>
      <c r="J484" s="975"/>
      <c r="K484" s="974"/>
      <c r="L484" s="974">
        <f t="shared" si="27"/>
        <v>20123000</v>
      </c>
      <c r="M484" s="991"/>
      <c r="N484" s="1013">
        <f t="shared" si="22"/>
        <v>0</v>
      </c>
      <c r="O484" s="976"/>
      <c r="P484" s="977"/>
      <c r="Q484" s="974"/>
      <c r="R484" s="1147"/>
      <c r="S484" s="974"/>
      <c r="T484" s="976"/>
    </row>
    <row r="485" spans="1:25" x14ac:dyDescent="0.25">
      <c r="B485" s="1187" t="s">
        <v>1068</v>
      </c>
      <c r="C485" s="1187">
        <v>1029</v>
      </c>
      <c r="D485" s="976" t="s">
        <v>947</v>
      </c>
      <c r="E485" s="976"/>
      <c r="F485" s="973">
        <v>8150000</v>
      </c>
      <c r="G485" s="974"/>
      <c r="H485" s="973">
        <f>W485</f>
        <v>6650000</v>
      </c>
      <c r="I485" s="974"/>
      <c r="J485" s="975"/>
      <c r="K485" s="974"/>
      <c r="L485" s="974">
        <f t="shared" si="27"/>
        <v>6650000</v>
      </c>
      <c r="M485" s="991" t="e">
        <f>IF(G485="",F485-L485-#REF!,G485-L485-#REF!)</f>
        <v>#REF!</v>
      </c>
      <c r="N485" s="1013">
        <f t="shared" si="22"/>
        <v>1500000</v>
      </c>
      <c r="O485" s="976"/>
      <c r="P485" s="977"/>
      <c r="Q485" s="974"/>
      <c r="R485" s="1147"/>
      <c r="S485" s="974"/>
      <c r="T485" s="976"/>
      <c r="V485" s="1000" t="s">
        <v>948</v>
      </c>
      <c r="W485" s="1000">
        <f>SUM(W457:W474)</f>
        <v>6650000</v>
      </c>
    </row>
    <row r="486" spans="1:25" s="723" customFormat="1" ht="15.75" x14ac:dyDescent="0.25">
      <c r="B486" s="720" t="s">
        <v>997</v>
      </c>
      <c r="C486" s="720"/>
      <c r="D486" s="699" t="s">
        <v>1068</v>
      </c>
      <c r="E486" s="700"/>
      <c r="F486" s="724"/>
      <c r="G486" s="702"/>
      <c r="H486" s="711"/>
      <c r="I486" s="701"/>
      <c r="J486" s="726"/>
      <c r="K486" s="702"/>
      <c r="L486" s="707">
        <f>SUM(L457:L485)</f>
        <v>941219825</v>
      </c>
      <c r="M486" s="707" t="e">
        <f>SUM(M457:M485)</f>
        <v>#REF!</v>
      </c>
      <c r="N486" s="869">
        <f>SUM(N457:N485)</f>
        <v>11499999</v>
      </c>
      <c r="O486" s="700"/>
      <c r="P486" s="704"/>
      <c r="Q486" s="742"/>
      <c r="R486" s="1148"/>
      <c r="S486" s="742"/>
      <c r="T486" s="705"/>
      <c r="U486" s="705"/>
      <c r="V486" s="722"/>
      <c r="W486" s="722"/>
      <c r="X486" s="722"/>
      <c r="Y486" s="722"/>
    </row>
    <row r="487" spans="1:25" x14ac:dyDescent="0.25">
      <c r="A487" s="686">
        <v>19</v>
      </c>
      <c r="B487" s="1187" t="s">
        <v>1096</v>
      </c>
      <c r="C487" s="1187">
        <v>1017</v>
      </c>
      <c r="D487" s="976" t="s">
        <v>1097</v>
      </c>
      <c r="E487" s="972" t="s">
        <v>1381</v>
      </c>
      <c r="F487" s="973">
        <v>30000000</v>
      </c>
      <c r="G487" s="974"/>
      <c r="H487" s="974">
        <v>30000000</v>
      </c>
      <c r="I487" s="974"/>
      <c r="J487" s="975"/>
      <c r="K487" s="974"/>
      <c r="L487" s="974">
        <f t="shared" ref="L487:L520" si="28">SUM(H487:K487)</f>
        <v>30000000</v>
      </c>
      <c r="M487" s="991" t="e">
        <f>IF(G487="",F487-L487-#REF!,G487-L487-#REF!)</f>
        <v>#REF!</v>
      </c>
      <c r="N487" s="1013">
        <f t="shared" si="22"/>
        <v>0</v>
      </c>
      <c r="O487" s="976"/>
      <c r="P487" s="977"/>
      <c r="Q487" s="974"/>
      <c r="R487" s="1147"/>
      <c r="S487" s="974"/>
      <c r="T487" s="976"/>
      <c r="V487" s="687" t="s">
        <v>1074</v>
      </c>
      <c r="W487" s="687">
        <v>840000</v>
      </c>
    </row>
    <row r="488" spans="1:25" x14ac:dyDescent="0.25">
      <c r="B488" s="1187" t="s">
        <v>1096</v>
      </c>
      <c r="C488" s="1187">
        <v>1017</v>
      </c>
      <c r="D488" s="976" t="s">
        <v>1099</v>
      </c>
      <c r="E488" s="972" t="s">
        <v>1382</v>
      </c>
      <c r="F488" s="973">
        <v>11260004.285714287</v>
      </c>
      <c r="G488" s="974"/>
      <c r="H488" s="974">
        <v>7882003.0000000009</v>
      </c>
      <c r="I488" s="974">
        <v>3378000</v>
      </c>
      <c r="J488" s="975"/>
      <c r="K488" s="974"/>
      <c r="L488" s="974">
        <f t="shared" si="28"/>
        <v>11260003</v>
      </c>
      <c r="M488" s="991" t="e">
        <f>IF(G488="",F488-L488-#REF!,G488-L488-#REF!)</f>
        <v>#REF!</v>
      </c>
      <c r="N488" s="1013">
        <f t="shared" si="22"/>
        <v>1.2857142873108387</v>
      </c>
      <c r="O488" s="976"/>
      <c r="P488" s="977"/>
      <c r="Q488" s="974"/>
      <c r="R488" s="1147"/>
      <c r="S488" s="974"/>
      <c r="T488" s="976"/>
      <c r="V488" s="687" t="s">
        <v>1076</v>
      </c>
      <c r="W488" s="687">
        <v>1960000</v>
      </c>
    </row>
    <row r="489" spans="1:25" x14ac:dyDescent="0.25">
      <c r="B489" s="1187" t="s">
        <v>1096</v>
      </c>
      <c r="C489" s="1187">
        <v>1017</v>
      </c>
      <c r="D489" s="976" t="s">
        <v>1100</v>
      </c>
      <c r="E489" s="976" t="s">
        <v>1101</v>
      </c>
      <c r="F489" s="1108">
        <v>5000000</v>
      </c>
      <c r="G489" s="974"/>
      <c r="H489" s="974">
        <v>5000000</v>
      </c>
      <c r="I489" s="974"/>
      <c r="J489" s="975"/>
      <c r="K489" s="974"/>
      <c r="L489" s="974">
        <f t="shared" si="28"/>
        <v>5000000</v>
      </c>
      <c r="M489" s="991" t="e">
        <f>IF(G489="",F489-L489-#REF!,G489-L489-#REF!)</f>
        <v>#REF!</v>
      </c>
      <c r="N489" s="1013">
        <f t="shared" si="22"/>
        <v>0</v>
      </c>
      <c r="O489" s="976"/>
      <c r="P489" s="977"/>
      <c r="Q489" s="974"/>
      <c r="R489" s="1147"/>
      <c r="S489" s="974"/>
      <c r="T489" s="976"/>
      <c r="V489" s="721" t="s">
        <v>1077</v>
      </c>
      <c r="W489" s="749">
        <v>1680000</v>
      </c>
    </row>
    <row r="490" spans="1:25" x14ac:dyDescent="0.25">
      <c r="B490" s="1187" t="s">
        <v>1096</v>
      </c>
      <c r="C490" s="1187">
        <v>1017</v>
      </c>
      <c r="D490" s="976" t="s">
        <v>1102</v>
      </c>
      <c r="E490" s="972" t="s">
        <v>1060</v>
      </c>
      <c r="F490" s="973">
        <v>1900000</v>
      </c>
      <c r="G490" s="974"/>
      <c r="H490" s="973">
        <v>1900000</v>
      </c>
      <c r="I490" s="974"/>
      <c r="J490" s="975"/>
      <c r="K490" s="974"/>
      <c r="L490" s="974">
        <f t="shared" si="28"/>
        <v>1900000</v>
      </c>
      <c r="M490" s="991" t="e">
        <f>IF(G490="",F490-L490-#REF!,G490-L490-#REF!)</f>
        <v>#REF!</v>
      </c>
      <c r="N490" s="1013">
        <f t="shared" si="22"/>
        <v>0</v>
      </c>
      <c r="O490" s="976"/>
      <c r="P490" s="977"/>
      <c r="Q490" s="974"/>
      <c r="R490" s="1147"/>
      <c r="S490" s="974"/>
      <c r="T490" s="976"/>
      <c r="V490" s="721" t="s">
        <v>1211</v>
      </c>
      <c r="W490" s="687">
        <v>1990000</v>
      </c>
    </row>
    <row r="491" spans="1:25" x14ac:dyDescent="0.25">
      <c r="B491" s="1187" t="s">
        <v>1096</v>
      </c>
      <c r="C491" s="1187">
        <v>1017</v>
      </c>
      <c r="D491" s="976" t="s">
        <v>1103</v>
      </c>
      <c r="E491" s="972" t="s">
        <v>1060</v>
      </c>
      <c r="F491" s="973">
        <v>2282000</v>
      </c>
      <c r="G491" s="974"/>
      <c r="H491" s="973">
        <v>2282000</v>
      </c>
      <c r="I491" s="974"/>
      <c r="J491" s="975"/>
      <c r="K491" s="974"/>
      <c r="L491" s="974">
        <f t="shared" si="28"/>
        <v>2282000</v>
      </c>
      <c r="M491" s="991" t="e">
        <f>IF(G491="",F491-L491-#REF!,G491-L491-#REF!)</f>
        <v>#REF!</v>
      </c>
      <c r="N491" s="1013">
        <f t="shared" si="22"/>
        <v>0</v>
      </c>
      <c r="O491" s="976"/>
      <c r="P491" s="977"/>
      <c r="Q491" s="974"/>
      <c r="R491" s="1147"/>
      <c r="S491" s="974"/>
      <c r="T491" s="976"/>
      <c r="V491" s="687" t="s">
        <v>1240</v>
      </c>
      <c r="W491" s="687">
        <v>1892000</v>
      </c>
    </row>
    <row r="492" spans="1:25" x14ac:dyDescent="0.25">
      <c r="B492" s="1187" t="s">
        <v>1096</v>
      </c>
      <c r="C492" s="1187">
        <v>1017</v>
      </c>
      <c r="D492" s="976" t="s">
        <v>1104</v>
      </c>
      <c r="E492" s="1109">
        <v>126</v>
      </c>
      <c r="F492" s="973">
        <v>200000000</v>
      </c>
      <c r="G492" s="974"/>
      <c r="H492" s="973">
        <v>200000000</v>
      </c>
      <c r="I492" s="974"/>
      <c r="J492" s="975"/>
      <c r="K492" s="974"/>
      <c r="L492" s="974">
        <f t="shared" si="28"/>
        <v>200000000</v>
      </c>
      <c r="M492" s="991" t="e">
        <f>IF(G492="",F492-L492-#REF!,G492-L492-#REF!)</f>
        <v>#REF!</v>
      </c>
      <c r="N492" s="1013">
        <f t="shared" si="22"/>
        <v>0</v>
      </c>
      <c r="O492" s="976"/>
      <c r="P492" s="977"/>
      <c r="Q492" s="974"/>
      <c r="R492" s="1147"/>
      <c r="S492" s="974"/>
      <c r="T492" s="976"/>
      <c r="V492" s="687" t="s">
        <v>1241</v>
      </c>
      <c r="W492" s="687">
        <v>2104000</v>
      </c>
    </row>
    <row r="493" spans="1:25" x14ac:dyDescent="0.25">
      <c r="B493" s="1187" t="s">
        <v>1096</v>
      </c>
      <c r="C493" s="1187">
        <v>1017</v>
      </c>
      <c r="D493" s="976" t="s">
        <v>1105</v>
      </c>
      <c r="E493" s="976" t="s">
        <v>815</v>
      </c>
      <c r="F493" s="974">
        <v>16108313</v>
      </c>
      <c r="G493" s="974"/>
      <c r="H493" s="973">
        <f>F493</f>
        <v>16108313</v>
      </c>
      <c r="I493" s="974"/>
      <c r="J493" s="975"/>
      <c r="K493" s="974"/>
      <c r="L493" s="974">
        <f t="shared" si="28"/>
        <v>16108313</v>
      </c>
      <c r="M493" s="991" t="e">
        <f>IF(G493="",F493-L493-#REF!,G493-L493-#REF!)</f>
        <v>#REF!</v>
      </c>
      <c r="N493" s="1013">
        <f t="shared" si="22"/>
        <v>0</v>
      </c>
      <c r="O493" s="976"/>
      <c r="P493" s="977"/>
      <c r="Q493" s="974"/>
      <c r="R493" s="1147"/>
      <c r="S493" s="974"/>
      <c r="T493" s="976"/>
      <c r="V493" s="687" t="s">
        <v>1242</v>
      </c>
      <c r="W493" s="687">
        <v>2240000</v>
      </c>
    </row>
    <row r="494" spans="1:25" x14ac:dyDescent="0.25">
      <c r="B494" s="1187" t="s">
        <v>1096</v>
      </c>
      <c r="C494" s="1187">
        <v>1017</v>
      </c>
      <c r="D494" s="976" t="s">
        <v>1106</v>
      </c>
      <c r="E494" s="976" t="s">
        <v>815</v>
      </c>
      <c r="F494" s="974">
        <f>645000</f>
        <v>645000</v>
      </c>
      <c r="G494" s="974"/>
      <c r="H494" s="973">
        <f>F494</f>
        <v>645000</v>
      </c>
      <c r="I494" s="974"/>
      <c r="J494" s="975"/>
      <c r="K494" s="974"/>
      <c r="L494" s="974">
        <f t="shared" si="28"/>
        <v>645000</v>
      </c>
      <c r="M494" s="991" t="e">
        <f>IF(G494="",F494-L494-#REF!,G494-L494-#REF!)</f>
        <v>#REF!</v>
      </c>
      <c r="N494" s="1013">
        <f t="shared" si="22"/>
        <v>0</v>
      </c>
      <c r="O494" s="976"/>
      <c r="P494" s="977"/>
      <c r="Q494" s="974"/>
      <c r="R494" s="1147"/>
      <c r="S494" s="974"/>
      <c r="T494" s="976"/>
      <c r="V494" s="687" t="s">
        <v>1243</v>
      </c>
      <c r="W494" s="687">
        <v>1680000</v>
      </c>
    </row>
    <row r="495" spans="1:25" x14ac:dyDescent="0.25">
      <c r="B495" s="1187" t="s">
        <v>1096</v>
      </c>
      <c r="C495" s="1187">
        <v>1017</v>
      </c>
      <c r="D495" s="976" t="s">
        <v>1107</v>
      </c>
      <c r="E495" s="976" t="s">
        <v>1108</v>
      </c>
      <c r="F495" s="974">
        <v>7488000</v>
      </c>
      <c r="G495" s="974"/>
      <c r="H495" s="974">
        <v>7488000</v>
      </c>
      <c r="I495" s="974"/>
      <c r="J495" s="975"/>
      <c r="K495" s="974"/>
      <c r="L495" s="974">
        <f t="shared" si="28"/>
        <v>7488000</v>
      </c>
      <c r="M495" s="991" t="e">
        <f>IF(G495="",F495-L495-#REF!,G495-L495-#REF!)</f>
        <v>#REF!</v>
      </c>
      <c r="N495" s="1013">
        <f t="shared" si="22"/>
        <v>0</v>
      </c>
      <c r="O495" s="976"/>
      <c r="P495" s="977"/>
      <c r="Q495" s="974"/>
      <c r="R495" s="1147"/>
      <c r="S495" s="974"/>
      <c r="T495" s="976"/>
    </row>
    <row r="496" spans="1:25" x14ac:dyDescent="0.25">
      <c r="B496" s="1187" t="s">
        <v>1096</v>
      </c>
      <c r="C496" s="1187">
        <v>1017</v>
      </c>
      <c r="D496" s="976" t="s">
        <v>1109</v>
      </c>
      <c r="E496" s="976" t="s">
        <v>1110</v>
      </c>
      <c r="F496" s="974">
        <v>368043720</v>
      </c>
      <c r="G496" s="974">
        <v>367897750</v>
      </c>
      <c r="H496" s="973">
        <v>110413116</v>
      </c>
      <c r="I496" s="974">
        <v>147217488</v>
      </c>
      <c r="J496" s="975">
        <v>110267146</v>
      </c>
      <c r="K496" s="974"/>
      <c r="L496" s="974">
        <f t="shared" si="28"/>
        <v>367897750</v>
      </c>
      <c r="M496" s="991"/>
      <c r="N496" s="1013">
        <f t="shared" si="22"/>
        <v>0</v>
      </c>
      <c r="O496" s="976"/>
      <c r="P496" s="977"/>
      <c r="Q496" s="974"/>
      <c r="R496" s="1147"/>
      <c r="S496" s="974"/>
      <c r="T496" s="976" t="s">
        <v>1323</v>
      </c>
    </row>
    <row r="497" spans="2:20" x14ac:dyDescent="0.25">
      <c r="B497" s="1187" t="s">
        <v>1096</v>
      </c>
      <c r="C497" s="1187">
        <v>1017</v>
      </c>
      <c r="D497" s="976" t="s">
        <v>1109</v>
      </c>
      <c r="E497" s="976" t="s">
        <v>1113</v>
      </c>
      <c r="F497" s="974">
        <v>37514950</v>
      </c>
      <c r="G497" s="974">
        <v>45416800</v>
      </c>
      <c r="H497" s="974">
        <v>26260465</v>
      </c>
      <c r="I497" s="974">
        <v>19156335</v>
      </c>
      <c r="J497" s="975"/>
      <c r="K497" s="974"/>
      <c r="L497" s="974">
        <f t="shared" si="28"/>
        <v>45416800</v>
      </c>
      <c r="M497" s="991"/>
      <c r="N497" s="1013">
        <f t="shared" si="22"/>
        <v>0</v>
      </c>
      <c r="O497" s="976"/>
      <c r="P497" s="977"/>
      <c r="Q497" s="974"/>
      <c r="R497" s="1147"/>
      <c r="S497" s="974"/>
      <c r="T497" s="976"/>
    </row>
    <row r="498" spans="2:20" x14ac:dyDescent="0.25">
      <c r="B498" s="1187" t="s">
        <v>1096</v>
      </c>
      <c r="C498" s="1187">
        <v>1017</v>
      </c>
      <c r="D498" s="976" t="s">
        <v>1115</v>
      </c>
      <c r="E498" s="976" t="s">
        <v>700</v>
      </c>
      <c r="F498" s="974">
        <v>149180000</v>
      </c>
      <c r="G498" s="974">
        <v>145820000</v>
      </c>
      <c r="H498" s="973">
        <v>74590000</v>
      </c>
      <c r="I498" s="974">
        <v>71230000</v>
      </c>
      <c r="J498" s="975"/>
      <c r="K498" s="974"/>
      <c r="L498" s="974">
        <f>SUM(H498:K498)</f>
        <v>145820000</v>
      </c>
      <c r="M498" s="991"/>
      <c r="N498" s="1013">
        <f>IF($G498="",($F498-$L498),($G498-$L498))</f>
        <v>0</v>
      </c>
      <c r="O498" s="976"/>
      <c r="P498" s="977"/>
      <c r="Q498" s="974"/>
      <c r="R498" s="1147"/>
      <c r="S498" s="974"/>
      <c r="T498" s="976"/>
    </row>
    <row r="499" spans="2:20" x14ac:dyDescent="0.25">
      <c r="B499" s="1187" t="s">
        <v>1096</v>
      </c>
      <c r="C499" s="1187">
        <v>1017</v>
      </c>
      <c r="D499" s="976" t="s">
        <v>1116</v>
      </c>
      <c r="E499" s="976" t="s">
        <v>1383</v>
      </c>
      <c r="F499" s="974">
        <v>17538781</v>
      </c>
      <c r="G499" s="974"/>
      <c r="H499" s="973">
        <v>8769390</v>
      </c>
      <c r="I499" s="974">
        <v>8769391</v>
      </c>
      <c r="J499" s="975"/>
      <c r="K499" s="974"/>
      <c r="L499" s="974">
        <f t="shared" si="28"/>
        <v>17538781</v>
      </c>
      <c r="M499" s="991"/>
      <c r="N499" s="1013">
        <f t="shared" si="22"/>
        <v>0</v>
      </c>
      <c r="O499" s="976"/>
      <c r="P499" s="977"/>
      <c r="Q499" s="974"/>
      <c r="R499" s="1147"/>
      <c r="S499" s="974"/>
      <c r="T499" s="976"/>
    </row>
    <row r="500" spans="2:20" x14ac:dyDescent="0.25">
      <c r="B500" s="1187" t="s">
        <v>1096</v>
      </c>
      <c r="C500" s="1187">
        <v>1017</v>
      </c>
      <c r="D500" s="976" t="s">
        <v>1099</v>
      </c>
      <c r="E500" s="976" t="s">
        <v>1119</v>
      </c>
      <c r="F500" s="1014">
        <v>1340900</v>
      </c>
      <c r="G500" s="974"/>
      <c r="H500" s="1014">
        <v>1340900</v>
      </c>
      <c r="I500" s="974"/>
      <c r="J500" s="975"/>
      <c r="K500" s="974"/>
      <c r="L500" s="974">
        <f t="shared" si="28"/>
        <v>1340900</v>
      </c>
      <c r="M500" s="991"/>
      <c r="N500" s="1013">
        <f t="shared" si="22"/>
        <v>0</v>
      </c>
      <c r="O500" s="976"/>
      <c r="P500" s="977"/>
      <c r="Q500" s="974"/>
      <c r="R500" s="1147"/>
      <c r="S500" s="974"/>
      <c r="T500" s="976"/>
    </row>
    <row r="501" spans="2:20" x14ac:dyDescent="0.25">
      <c r="B501" s="1187" t="s">
        <v>1096</v>
      </c>
      <c r="C501" s="1187">
        <v>1017</v>
      </c>
      <c r="D501" s="976" t="s">
        <v>1121</v>
      </c>
      <c r="E501" s="976" t="s">
        <v>1122</v>
      </c>
      <c r="F501" s="1014">
        <v>54000000</v>
      </c>
      <c r="G501" s="974">
        <v>160600000</v>
      </c>
      <c r="H501" s="1014">
        <v>54000000</v>
      </c>
      <c r="I501" s="974">
        <v>72000000</v>
      </c>
      <c r="J501" s="975">
        <v>34600000</v>
      </c>
      <c r="K501" s="974"/>
      <c r="L501" s="974">
        <f t="shared" si="28"/>
        <v>160600000</v>
      </c>
      <c r="M501" s="991"/>
      <c r="N501" s="1013">
        <f t="shared" si="22"/>
        <v>0</v>
      </c>
      <c r="O501" s="976"/>
      <c r="P501" s="977"/>
      <c r="Q501" s="974"/>
      <c r="R501" s="1147"/>
      <c r="S501" s="974"/>
      <c r="T501" s="976"/>
    </row>
    <row r="502" spans="2:20" x14ac:dyDescent="0.25">
      <c r="B502" s="1187" t="s">
        <v>1096</v>
      </c>
      <c r="C502" s="1187">
        <v>1017</v>
      </c>
      <c r="D502" s="976" t="s">
        <v>1123</v>
      </c>
      <c r="E502" s="976" t="s">
        <v>1124</v>
      </c>
      <c r="F502" s="1014">
        <v>97360000</v>
      </c>
      <c r="G502" s="974"/>
      <c r="H502" s="1014">
        <v>30000000</v>
      </c>
      <c r="I502" s="974">
        <v>30000000</v>
      </c>
      <c r="J502" s="975">
        <v>20000000</v>
      </c>
      <c r="K502" s="974">
        <v>17360000</v>
      </c>
      <c r="L502" s="974">
        <f t="shared" si="28"/>
        <v>97360000</v>
      </c>
      <c r="M502" s="991"/>
      <c r="N502" s="1013">
        <f t="shared" si="22"/>
        <v>0</v>
      </c>
      <c r="O502" s="976"/>
      <c r="P502" s="977"/>
      <c r="Q502" s="974"/>
      <c r="R502" s="1147"/>
      <c r="S502" s="974"/>
      <c r="T502" s="976"/>
    </row>
    <row r="503" spans="2:20" x14ac:dyDescent="0.25">
      <c r="B503" s="1187" t="s">
        <v>1096</v>
      </c>
      <c r="C503" s="1187">
        <v>1017</v>
      </c>
      <c r="D503" s="976" t="s">
        <v>1099</v>
      </c>
      <c r="E503" s="976" t="s">
        <v>1382</v>
      </c>
      <c r="F503" s="1014">
        <v>207020000</v>
      </c>
      <c r="G503" s="974"/>
      <c r="H503" s="1014">
        <v>62106000</v>
      </c>
      <c r="I503" s="974">
        <v>57965600</v>
      </c>
      <c r="J503" s="975">
        <v>86948400</v>
      </c>
      <c r="K503" s="974"/>
      <c r="L503" s="974">
        <f t="shared" si="28"/>
        <v>207020000</v>
      </c>
      <c r="M503" s="991"/>
      <c r="N503" s="1013">
        <f t="shared" si="22"/>
        <v>0</v>
      </c>
      <c r="O503" s="976"/>
      <c r="P503" s="977"/>
      <c r="Q503" s="974"/>
      <c r="R503" s="1147"/>
      <c r="S503" s="974"/>
      <c r="T503" s="976"/>
    </row>
    <row r="504" spans="2:20" x14ac:dyDescent="0.25">
      <c r="B504" s="1187" t="s">
        <v>1096</v>
      </c>
      <c r="C504" s="1187">
        <v>1017</v>
      </c>
      <c r="D504" s="976" t="s">
        <v>1099</v>
      </c>
      <c r="E504" s="976" t="s">
        <v>1125</v>
      </c>
      <c r="F504" s="1014">
        <v>4290000</v>
      </c>
      <c r="G504" s="974"/>
      <c r="H504" s="1014">
        <v>4290000</v>
      </c>
      <c r="I504" s="974"/>
      <c r="J504" s="975"/>
      <c r="K504" s="974"/>
      <c r="L504" s="974">
        <f t="shared" si="28"/>
        <v>4290000</v>
      </c>
      <c r="M504" s="991"/>
      <c r="N504" s="1013">
        <f t="shared" si="22"/>
        <v>0</v>
      </c>
      <c r="O504" s="976"/>
      <c r="P504" s="977"/>
      <c r="Q504" s="974"/>
      <c r="R504" s="1147"/>
      <c r="S504" s="974"/>
      <c r="T504" s="976"/>
    </row>
    <row r="505" spans="2:20" x14ac:dyDescent="0.25">
      <c r="B505" s="1187" t="s">
        <v>1096</v>
      </c>
      <c r="C505" s="1187">
        <v>1017</v>
      </c>
      <c r="D505" s="976" t="s">
        <v>1104</v>
      </c>
      <c r="E505" s="976" t="s">
        <v>1384</v>
      </c>
      <c r="F505" s="1014">
        <v>127488000</v>
      </c>
      <c r="G505" s="974"/>
      <c r="H505" s="1014">
        <v>41356800</v>
      </c>
      <c r="I505" s="974">
        <v>63744000</v>
      </c>
      <c r="J505" s="975">
        <v>22387200</v>
      </c>
      <c r="K505" s="974"/>
      <c r="L505" s="974">
        <f t="shared" si="28"/>
        <v>127488000</v>
      </c>
      <c r="M505" s="991"/>
      <c r="N505" s="1013">
        <f t="shared" si="22"/>
        <v>0</v>
      </c>
      <c r="O505" s="976"/>
      <c r="P505" s="977"/>
      <c r="Q505" s="974"/>
      <c r="R505" s="1147"/>
      <c r="S505" s="974"/>
      <c r="T505" s="976"/>
    </row>
    <row r="506" spans="2:20" x14ac:dyDescent="0.25">
      <c r="B506" s="1187" t="s">
        <v>1096</v>
      </c>
      <c r="C506" s="1187">
        <v>1017</v>
      </c>
      <c r="D506" s="976" t="s">
        <v>1385</v>
      </c>
      <c r="E506" s="976" t="s">
        <v>1386</v>
      </c>
      <c r="F506" s="1014">
        <v>55664400</v>
      </c>
      <c r="G506" s="974"/>
      <c r="H506" s="1014">
        <v>55664400</v>
      </c>
      <c r="I506" s="974"/>
      <c r="J506" s="975"/>
      <c r="K506" s="974"/>
      <c r="L506" s="974">
        <f t="shared" si="28"/>
        <v>55664400</v>
      </c>
      <c r="M506" s="991"/>
      <c r="N506" s="1013">
        <f t="shared" si="22"/>
        <v>0</v>
      </c>
      <c r="O506" s="976"/>
      <c r="P506" s="977"/>
      <c r="Q506" s="974"/>
      <c r="R506" s="1147"/>
      <c r="S506" s="974"/>
      <c r="T506" s="976"/>
    </row>
    <row r="507" spans="2:20" x14ac:dyDescent="0.25">
      <c r="B507" s="1187" t="s">
        <v>1096</v>
      </c>
      <c r="C507" s="1187">
        <v>1017</v>
      </c>
      <c r="D507" s="976" t="s">
        <v>1387</v>
      </c>
      <c r="E507" s="976" t="s">
        <v>1388</v>
      </c>
      <c r="F507" s="1014">
        <v>59708880</v>
      </c>
      <c r="G507" s="974">
        <v>57657600</v>
      </c>
      <c r="H507" s="1014">
        <v>29854440</v>
      </c>
      <c r="I507" s="974">
        <v>27803160</v>
      </c>
      <c r="J507" s="975"/>
      <c r="K507" s="974"/>
      <c r="L507" s="974">
        <f t="shared" si="28"/>
        <v>57657600</v>
      </c>
      <c r="M507" s="991"/>
      <c r="N507" s="1013">
        <f t="shared" si="22"/>
        <v>0</v>
      </c>
      <c r="O507" s="976"/>
      <c r="P507" s="977"/>
      <c r="Q507" s="974">
        <v>57657600</v>
      </c>
      <c r="R507" s="1147" t="s">
        <v>1389</v>
      </c>
      <c r="S507" s="974"/>
      <c r="T507" s="976"/>
    </row>
    <row r="508" spans="2:20" x14ac:dyDescent="0.25">
      <c r="B508" s="1187" t="s">
        <v>1096</v>
      </c>
      <c r="C508" s="1187">
        <v>1017</v>
      </c>
      <c r="D508" s="976" t="s">
        <v>1390</v>
      </c>
      <c r="E508" s="976" t="s">
        <v>1088</v>
      </c>
      <c r="F508" s="1014">
        <v>29504000</v>
      </c>
      <c r="G508" s="974"/>
      <c r="H508" s="1014">
        <v>29504000</v>
      </c>
      <c r="I508" s="974"/>
      <c r="J508" s="975"/>
      <c r="K508" s="974"/>
      <c r="L508" s="974">
        <f t="shared" si="28"/>
        <v>29504000</v>
      </c>
      <c r="M508" s="991"/>
      <c r="N508" s="1013">
        <f t="shared" si="22"/>
        <v>0</v>
      </c>
      <c r="O508" s="976"/>
      <c r="P508" s="977"/>
      <c r="Q508" s="974"/>
      <c r="R508" s="1147"/>
      <c r="S508" s="974"/>
      <c r="T508" s="976"/>
    </row>
    <row r="509" spans="2:20" x14ac:dyDescent="0.25">
      <c r="B509" s="1187" t="s">
        <v>1096</v>
      </c>
      <c r="C509" s="1187">
        <v>1017</v>
      </c>
      <c r="D509" s="1087" t="s">
        <v>1391</v>
      </c>
      <c r="E509" s="976" t="s">
        <v>659</v>
      </c>
      <c r="F509" s="1014">
        <v>1880000</v>
      </c>
      <c r="G509" s="974"/>
      <c r="H509" s="1014">
        <v>1880000</v>
      </c>
      <c r="I509" s="974"/>
      <c r="J509" s="975"/>
      <c r="K509" s="974"/>
      <c r="L509" s="974">
        <f t="shared" si="28"/>
        <v>1880000</v>
      </c>
      <c r="M509" s="991"/>
      <c r="N509" s="1013">
        <f t="shared" si="22"/>
        <v>0</v>
      </c>
      <c r="O509" s="976"/>
      <c r="P509" s="977"/>
      <c r="Q509" s="974"/>
      <c r="R509" s="1147"/>
      <c r="S509" s="974"/>
      <c r="T509" s="976"/>
    </row>
    <row r="510" spans="2:20" x14ac:dyDescent="0.25">
      <c r="B510" s="1187" t="s">
        <v>1096</v>
      </c>
      <c r="C510" s="1187">
        <v>1017</v>
      </c>
      <c r="D510" s="1087" t="s">
        <v>1392</v>
      </c>
      <c r="E510" s="976" t="s">
        <v>1393</v>
      </c>
      <c r="F510" s="1014">
        <v>2915000</v>
      </c>
      <c r="G510" s="974"/>
      <c r="H510" s="1014">
        <v>2915000</v>
      </c>
      <c r="I510" s="974"/>
      <c r="J510" s="975"/>
      <c r="K510" s="974"/>
      <c r="L510" s="974">
        <f t="shared" si="28"/>
        <v>2915000</v>
      </c>
      <c r="M510" s="991"/>
      <c r="N510" s="1013">
        <f t="shared" si="22"/>
        <v>0</v>
      </c>
      <c r="O510" s="976"/>
      <c r="P510" s="977"/>
      <c r="Q510" s="974"/>
      <c r="R510" s="1147"/>
      <c r="S510" s="974"/>
      <c r="T510" s="976"/>
    </row>
    <row r="511" spans="2:20" x14ac:dyDescent="0.25">
      <c r="B511" s="1187" t="s">
        <v>1096</v>
      </c>
      <c r="C511" s="1187">
        <v>1017</v>
      </c>
      <c r="D511" s="1087" t="s">
        <v>1394</v>
      </c>
      <c r="E511" s="976" t="s">
        <v>1395</v>
      </c>
      <c r="F511" s="1014">
        <v>24098250</v>
      </c>
      <c r="G511" s="974"/>
      <c r="H511" s="1014">
        <v>24098250</v>
      </c>
      <c r="I511" s="974"/>
      <c r="J511" s="975"/>
      <c r="K511" s="974"/>
      <c r="L511" s="974">
        <f t="shared" si="28"/>
        <v>24098250</v>
      </c>
      <c r="M511" s="991"/>
      <c r="N511" s="1013">
        <f t="shared" si="22"/>
        <v>0</v>
      </c>
      <c r="O511" s="976"/>
      <c r="P511" s="977"/>
      <c r="Q511" s="974"/>
      <c r="R511" s="1147"/>
      <c r="S511" s="974"/>
      <c r="T511" s="976"/>
    </row>
    <row r="512" spans="2:20" x14ac:dyDescent="0.25">
      <c r="B512" s="1187" t="s">
        <v>1096</v>
      </c>
      <c r="C512" s="1187">
        <v>1017</v>
      </c>
      <c r="D512" s="1087" t="s">
        <v>1396</v>
      </c>
      <c r="E512" s="976" t="s">
        <v>1380</v>
      </c>
      <c r="F512" s="1014">
        <v>120295416</v>
      </c>
      <c r="G512" s="974">
        <f>120295416-(6009135+1400000)</f>
        <v>112886281</v>
      </c>
      <c r="H512" s="1014">
        <v>80000000</v>
      </c>
      <c r="I512" s="974">
        <v>32886281</v>
      </c>
      <c r="J512" s="975"/>
      <c r="K512" s="974"/>
      <c r="L512" s="974">
        <f t="shared" si="28"/>
        <v>112886281</v>
      </c>
      <c r="M512" s="991"/>
      <c r="N512" s="1013">
        <f t="shared" si="22"/>
        <v>0</v>
      </c>
      <c r="O512" s="976"/>
      <c r="P512" s="977"/>
      <c r="Q512" s="974"/>
      <c r="R512" s="1147"/>
      <c r="S512" s="974"/>
      <c r="T512" s="976"/>
    </row>
    <row r="513" spans="1:23" x14ac:dyDescent="0.25">
      <c r="B513" s="1187" t="s">
        <v>1096</v>
      </c>
      <c r="C513" s="1187">
        <v>1017</v>
      </c>
      <c r="D513" s="1087" t="s">
        <v>1397</v>
      </c>
      <c r="E513" s="976" t="s">
        <v>1367</v>
      </c>
      <c r="F513" s="1014">
        <v>99642400</v>
      </c>
      <c r="G513" s="974"/>
      <c r="H513" s="1014">
        <v>46646600</v>
      </c>
      <c r="I513" s="974">
        <v>52995800</v>
      </c>
      <c r="J513" s="975"/>
      <c r="K513" s="974"/>
      <c r="L513" s="974">
        <f t="shared" si="28"/>
        <v>99642400</v>
      </c>
      <c r="M513" s="991"/>
      <c r="N513" s="1013">
        <f t="shared" si="22"/>
        <v>0</v>
      </c>
      <c r="O513" s="976"/>
      <c r="P513" s="977"/>
      <c r="Q513" s="974"/>
      <c r="R513" s="1147"/>
      <c r="S513" s="974"/>
      <c r="T513" s="976"/>
    </row>
    <row r="514" spans="1:23" x14ac:dyDescent="0.25">
      <c r="B514" s="1187" t="s">
        <v>1096</v>
      </c>
      <c r="C514" s="1187">
        <v>1017</v>
      </c>
      <c r="D514" s="976" t="s">
        <v>1398</v>
      </c>
      <c r="E514" s="976" t="s">
        <v>1095</v>
      </c>
      <c r="F514" s="1014">
        <v>3240000</v>
      </c>
      <c r="G514" s="974"/>
      <c r="H514" s="1014">
        <v>3240000</v>
      </c>
      <c r="I514" s="974"/>
      <c r="J514" s="975"/>
      <c r="K514" s="974"/>
      <c r="L514" s="974">
        <f t="shared" si="28"/>
        <v>3240000</v>
      </c>
      <c r="M514" s="991"/>
      <c r="N514" s="1013">
        <f t="shared" si="22"/>
        <v>0</v>
      </c>
      <c r="O514" s="976"/>
      <c r="P514" s="977"/>
      <c r="Q514" s="974"/>
      <c r="R514" s="1147"/>
      <c r="S514" s="974"/>
      <c r="T514" s="976"/>
    </row>
    <row r="515" spans="1:23" x14ac:dyDescent="0.25">
      <c r="B515" s="1187" t="s">
        <v>1096</v>
      </c>
      <c r="C515" s="1187">
        <v>1017</v>
      </c>
      <c r="D515" s="976" t="s">
        <v>1399</v>
      </c>
      <c r="E515" s="976" t="s">
        <v>1400</v>
      </c>
      <c r="F515" s="1014">
        <v>182235000</v>
      </c>
      <c r="G515" s="974"/>
      <c r="H515" s="1014">
        <v>54000000</v>
      </c>
      <c r="I515" s="974">
        <v>72000000</v>
      </c>
      <c r="J515" s="975"/>
      <c r="K515" s="974"/>
      <c r="L515" s="974">
        <f t="shared" si="28"/>
        <v>126000000</v>
      </c>
      <c r="M515" s="991"/>
      <c r="N515" s="1013">
        <f t="shared" si="22"/>
        <v>56235000</v>
      </c>
      <c r="O515" s="976"/>
      <c r="P515" s="977"/>
      <c r="Q515" s="974"/>
      <c r="R515" s="1147"/>
      <c r="S515" s="974"/>
      <c r="T515" s="976"/>
    </row>
    <row r="516" spans="1:23" x14ac:dyDescent="0.25">
      <c r="B516" s="1187" t="s">
        <v>1096</v>
      </c>
      <c r="C516" s="1187">
        <v>1017</v>
      </c>
      <c r="D516" s="976" t="s">
        <v>1401</v>
      </c>
      <c r="E516" s="976" t="s">
        <v>1402</v>
      </c>
      <c r="F516" s="1014">
        <v>17450000</v>
      </c>
      <c r="G516" s="974"/>
      <c r="H516" s="1014">
        <v>4000000</v>
      </c>
      <c r="I516" s="974">
        <v>13450000</v>
      </c>
      <c r="J516" s="975"/>
      <c r="K516" s="974"/>
      <c r="L516" s="974">
        <f t="shared" si="28"/>
        <v>17450000</v>
      </c>
      <c r="M516" s="991"/>
      <c r="N516" s="1013">
        <f t="shared" si="22"/>
        <v>0</v>
      </c>
      <c r="O516" s="976"/>
      <c r="P516" s="977"/>
      <c r="Q516" s="974"/>
      <c r="R516" s="1147"/>
      <c r="S516" s="974"/>
      <c r="T516" s="976"/>
    </row>
    <row r="517" spans="1:23" x14ac:dyDescent="0.25">
      <c r="B517" s="1187" t="s">
        <v>1096</v>
      </c>
      <c r="C517" s="1187">
        <v>1017</v>
      </c>
      <c r="D517" s="976" t="s">
        <v>1403</v>
      </c>
      <c r="E517" s="976" t="s">
        <v>1404</v>
      </c>
      <c r="F517" s="1014">
        <v>2496000</v>
      </c>
      <c r="G517" s="974"/>
      <c r="H517" s="1014">
        <v>2496000</v>
      </c>
      <c r="I517" s="974"/>
      <c r="J517" s="975"/>
      <c r="K517" s="974"/>
      <c r="L517" s="974">
        <f t="shared" si="28"/>
        <v>2496000</v>
      </c>
      <c r="M517" s="991"/>
      <c r="N517" s="1013">
        <f t="shared" si="22"/>
        <v>0</v>
      </c>
      <c r="O517" s="976"/>
      <c r="P517" s="977"/>
      <c r="Q517" s="974"/>
      <c r="R517" s="1147"/>
      <c r="S517" s="974"/>
      <c r="T517" s="976"/>
    </row>
    <row r="518" spans="1:23" x14ac:dyDescent="0.25">
      <c r="B518" s="1187" t="s">
        <v>1096</v>
      </c>
      <c r="C518" s="1187">
        <v>1017</v>
      </c>
      <c r="D518" s="976" t="s">
        <v>132</v>
      </c>
      <c r="E518" s="976" t="s">
        <v>1249</v>
      </c>
      <c r="F518" s="1014">
        <v>3590000</v>
      </c>
      <c r="G518" s="974"/>
      <c r="H518" s="1014">
        <v>1077000</v>
      </c>
      <c r="I518" s="974">
        <v>2513000</v>
      </c>
      <c r="J518" s="975"/>
      <c r="K518" s="974"/>
      <c r="L518" s="974">
        <f t="shared" si="28"/>
        <v>3590000</v>
      </c>
      <c r="M518" s="991"/>
      <c r="N518" s="1013">
        <f t="shared" si="22"/>
        <v>0</v>
      </c>
      <c r="O518" s="976"/>
      <c r="P518" s="977"/>
      <c r="Q518" s="974"/>
      <c r="R518" s="1147"/>
      <c r="S518" s="974"/>
      <c r="T518" s="976"/>
    </row>
    <row r="519" spans="1:23" x14ac:dyDescent="0.25">
      <c r="B519" s="1187" t="s">
        <v>1096</v>
      </c>
      <c r="C519" s="1187">
        <v>1017</v>
      </c>
      <c r="D519" s="976" t="s">
        <v>1405</v>
      </c>
      <c r="E519" s="976" t="s">
        <v>76</v>
      </c>
      <c r="F519" s="1014">
        <v>7557000</v>
      </c>
      <c r="G519" s="974"/>
      <c r="H519" s="1014">
        <v>7557000</v>
      </c>
      <c r="I519" s="974"/>
      <c r="J519" s="975"/>
      <c r="K519" s="974"/>
      <c r="L519" s="974">
        <f t="shared" si="28"/>
        <v>7557000</v>
      </c>
      <c r="M519" s="991"/>
      <c r="N519" s="1013">
        <f t="shared" si="22"/>
        <v>0</v>
      </c>
      <c r="O519" s="976"/>
      <c r="P519" s="977"/>
      <c r="Q519" s="974"/>
      <c r="R519" s="1147"/>
      <c r="S519" s="974"/>
      <c r="T519" s="976"/>
    </row>
    <row r="520" spans="1:23" x14ac:dyDescent="0.25">
      <c r="B520" s="1187" t="s">
        <v>1096</v>
      </c>
      <c r="C520" s="1187">
        <v>1017</v>
      </c>
      <c r="D520" s="976" t="s">
        <v>947</v>
      </c>
      <c r="E520" s="976"/>
      <c r="F520" s="973">
        <v>14386000</v>
      </c>
      <c r="G520" s="974"/>
      <c r="H520" s="974">
        <f>W520</f>
        <v>14386000</v>
      </c>
      <c r="I520" s="974"/>
      <c r="J520" s="975"/>
      <c r="K520" s="974"/>
      <c r="L520" s="974">
        <f t="shared" si="28"/>
        <v>14386000</v>
      </c>
      <c r="M520" s="991" t="e">
        <f>IF(G520="",F520-L520-#REF!,G520-L520-#REF!)</f>
        <v>#REF!</v>
      </c>
      <c r="N520" s="1013">
        <f t="shared" si="22"/>
        <v>0</v>
      </c>
      <c r="O520" s="976"/>
      <c r="P520" s="977"/>
      <c r="Q520" s="974"/>
      <c r="R520" s="1147"/>
      <c r="S520" s="974"/>
      <c r="T520" s="976"/>
      <c r="V520" s="1007" t="s">
        <v>948</v>
      </c>
      <c r="W520" s="1007">
        <f>SUM(W487:W513)</f>
        <v>14386000</v>
      </c>
    </row>
    <row r="521" spans="1:23" ht="15.75" x14ac:dyDescent="0.25">
      <c r="A521" s="723"/>
      <c r="B521" s="720" t="s">
        <v>997</v>
      </c>
      <c r="C521" s="720"/>
      <c r="D521" s="699" t="s">
        <v>1096</v>
      </c>
      <c r="E521" s="705"/>
      <c r="F521" s="724"/>
      <c r="G521" s="702"/>
      <c r="H521" s="711"/>
      <c r="I521" s="701"/>
      <c r="J521" s="726"/>
      <c r="K521" s="702"/>
      <c r="L521" s="707">
        <f>SUM(L487:L520)</f>
        <v>2008422478</v>
      </c>
      <c r="M521" s="707" t="e">
        <f>SUM(M487:M520)</f>
        <v>#REF!</v>
      </c>
      <c r="N521" s="869">
        <f>SUM(N487:N520)</f>
        <v>56235001.285714284</v>
      </c>
      <c r="O521" s="700"/>
      <c r="P521" s="704"/>
      <c r="Q521" s="742"/>
      <c r="R521" s="1148"/>
      <c r="S521" s="742"/>
      <c r="T521" s="705"/>
    </row>
    <row r="522" spans="1:23" x14ac:dyDescent="0.25">
      <c r="A522" s="686">
        <v>20</v>
      </c>
      <c r="B522" s="1187" t="s">
        <v>1406</v>
      </c>
      <c r="C522" s="1187">
        <v>1051</v>
      </c>
      <c r="D522" s="976" t="s">
        <v>1127</v>
      </c>
      <c r="E522" s="976" t="s">
        <v>1108</v>
      </c>
      <c r="F522" s="974">
        <v>5883000</v>
      </c>
      <c r="G522" s="974"/>
      <c r="H522" s="974">
        <v>5883000</v>
      </c>
      <c r="I522" s="974"/>
      <c r="J522" s="975"/>
      <c r="K522" s="974"/>
      <c r="L522" s="974">
        <f t="shared" ref="L522:L550" si="29">SUM(H522:K522)</f>
        <v>5883000</v>
      </c>
      <c r="M522" s="991" t="e">
        <f>IF(G522="",F522-L522-#REF!,G522-L522-#REF!)</f>
        <v>#REF!</v>
      </c>
      <c r="N522" s="1013">
        <f t="shared" si="22"/>
        <v>0</v>
      </c>
      <c r="O522" s="976"/>
      <c r="P522" s="977"/>
      <c r="Q522" s="974"/>
      <c r="R522" s="1147"/>
      <c r="S522" s="974"/>
      <c r="T522" s="976"/>
      <c r="V522" s="687" t="s">
        <v>1407</v>
      </c>
      <c r="W522" s="687">
        <v>1264000</v>
      </c>
    </row>
    <row r="523" spans="1:23" x14ac:dyDescent="0.25">
      <c r="B523" s="1187" t="s">
        <v>1406</v>
      </c>
      <c r="C523" s="1187">
        <v>1051</v>
      </c>
      <c r="D523" s="976" t="s">
        <v>1117</v>
      </c>
      <c r="E523" s="972" t="s">
        <v>1118</v>
      </c>
      <c r="F523" s="973">
        <v>47070000</v>
      </c>
      <c r="G523" s="974"/>
      <c r="H523" s="973">
        <v>47070000</v>
      </c>
      <c r="I523" s="974"/>
      <c r="J523" s="975"/>
      <c r="K523" s="974"/>
      <c r="L523" s="974">
        <f t="shared" si="29"/>
        <v>47070000</v>
      </c>
      <c r="M523" s="991" t="e">
        <f>IF(G523="",F523-L523-#REF!,G523-L523-#REF!)</f>
        <v>#REF!</v>
      </c>
      <c r="N523" s="1013">
        <f t="shared" si="22"/>
        <v>0</v>
      </c>
      <c r="O523" s="976"/>
      <c r="P523" s="977"/>
      <c r="Q523" s="974"/>
      <c r="R523" s="1147"/>
      <c r="S523" s="974"/>
      <c r="T523" s="976"/>
      <c r="V523" s="687" t="s">
        <v>1408</v>
      </c>
      <c r="W523" s="687">
        <v>3111000</v>
      </c>
    </row>
    <row r="524" spans="1:23" x14ac:dyDescent="0.25">
      <c r="B524" s="1187" t="s">
        <v>1406</v>
      </c>
      <c r="C524" s="1187">
        <v>1051</v>
      </c>
      <c r="D524" s="976" t="s">
        <v>1409</v>
      </c>
      <c r="E524" s="976" t="s">
        <v>1410</v>
      </c>
      <c r="F524" s="973">
        <v>40000000</v>
      </c>
      <c r="G524" s="974"/>
      <c r="H524" s="974">
        <v>40000000</v>
      </c>
      <c r="I524" s="974"/>
      <c r="J524" s="975"/>
      <c r="K524" s="974"/>
      <c r="L524" s="974">
        <f t="shared" si="29"/>
        <v>40000000</v>
      </c>
      <c r="M524" s="991" t="e">
        <f>IF(G524="",F524-L524-#REF!,G524-L524-#REF!)</f>
        <v>#REF!</v>
      </c>
      <c r="N524" s="1013">
        <f t="shared" si="22"/>
        <v>0</v>
      </c>
      <c r="O524" s="976"/>
      <c r="P524" s="977"/>
      <c r="Q524" s="974"/>
      <c r="R524" s="1147"/>
      <c r="S524" s="974"/>
      <c r="T524" s="976"/>
      <c r="V524" s="687" t="s">
        <v>1411</v>
      </c>
      <c r="W524" s="687">
        <v>2808000</v>
      </c>
    </row>
    <row r="525" spans="1:23" x14ac:dyDescent="0.25">
      <c r="B525" s="1187" t="s">
        <v>1406</v>
      </c>
      <c r="C525" s="1187">
        <v>1051</v>
      </c>
      <c r="D525" s="976" t="s">
        <v>175</v>
      </c>
      <c r="E525" s="976" t="s">
        <v>815</v>
      </c>
      <c r="F525" s="973">
        <v>2410643</v>
      </c>
      <c r="G525" s="974"/>
      <c r="H525" s="974">
        <v>2410643</v>
      </c>
      <c r="I525" s="974"/>
      <c r="J525" s="975"/>
      <c r="K525" s="974"/>
      <c r="L525" s="974">
        <f t="shared" si="29"/>
        <v>2410643</v>
      </c>
      <c r="M525" s="991" t="e">
        <f>IF(G525="",F525-L525-#REF!,G525-L525-#REF!)</f>
        <v>#REF!</v>
      </c>
      <c r="N525" s="1013">
        <f t="shared" si="22"/>
        <v>0</v>
      </c>
      <c r="O525" s="976"/>
      <c r="P525" s="977"/>
      <c r="Q525" s="974"/>
      <c r="R525" s="1147"/>
      <c r="S525" s="974"/>
      <c r="T525" s="976"/>
      <c r="V525" s="687" t="s">
        <v>1412</v>
      </c>
      <c r="W525" s="687">
        <v>2210000</v>
      </c>
    </row>
    <row r="526" spans="1:23" x14ac:dyDescent="0.25">
      <c r="B526" s="1187" t="s">
        <v>1406</v>
      </c>
      <c r="C526" s="1187">
        <v>1051</v>
      </c>
      <c r="D526" s="976" t="s">
        <v>1413</v>
      </c>
      <c r="E526" s="976" t="s">
        <v>1414</v>
      </c>
      <c r="F526" s="973">
        <v>178940000</v>
      </c>
      <c r="G526" s="974"/>
      <c r="H526" s="974">
        <v>178940000</v>
      </c>
      <c r="I526" s="974"/>
      <c r="J526" s="975"/>
      <c r="K526" s="974"/>
      <c r="L526" s="974">
        <f t="shared" si="29"/>
        <v>178940000</v>
      </c>
      <c r="M526" s="991"/>
      <c r="N526" s="1013">
        <f t="shared" si="22"/>
        <v>0</v>
      </c>
      <c r="O526" s="976"/>
      <c r="P526" s="977"/>
      <c r="Q526" s="974"/>
      <c r="R526" s="1147"/>
      <c r="S526" s="974"/>
      <c r="T526" s="976"/>
      <c r="V526" s="687" t="s">
        <v>1415</v>
      </c>
      <c r="W526" s="687">
        <v>1998000</v>
      </c>
    </row>
    <row r="527" spans="1:23" x14ac:dyDescent="0.25">
      <c r="B527" s="1187" t="s">
        <v>1406</v>
      </c>
      <c r="C527" s="1187">
        <v>1051</v>
      </c>
      <c r="D527" s="976" t="s">
        <v>1416</v>
      </c>
      <c r="E527" s="976" t="s">
        <v>1110</v>
      </c>
      <c r="F527" s="973">
        <v>192325540</v>
      </c>
      <c r="G527" s="974"/>
      <c r="H527" s="974">
        <v>57697662</v>
      </c>
      <c r="I527" s="974">
        <v>76930216</v>
      </c>
      <c r="J527" s="975"/>
      <c r="K527" s="974"/>
      <c r="L527" s="974">
        <f t="shared" si="29"/>
        <v>134627878</v>
      </c>
      <c r="M527" s="991"/>
      <c r="N527" s="1013">
        <f t="shared" si="22"/>
        <v>57697662</v>
      </c>
      <c r="O527" s="976"/>
      <c r="P527" s="977"/>
      <c r="Q527" s="974"/>
      <c r="R527" s="1147"/>
      <c r="S527" s="974" t="s">
        <v>1417</v>
      </c>
      <c r="T527" s="976" t="s">
        <v>1323</v>
      </c>
      <c r="V527" s="687" t="s">
        <v>1418</v>
      </c>
      <c r="W527" s="687">
        <v>1120000</v>
      </c>
    </row>
    <row r="528" spans="1:23" x14ac:dyDescent="0.25">
      <c r="B528" s="1187" t="s">
        <v>1406</v>
      </c>
      <c r="C528" s="1187">
        <v>1051</v>
      </c>
      <c r="D528" s="976" t="s">
        <v>1419</v>
      </c>
      <c r="E528" s="976" t="s">
        <v>1420</v>
      </c>
      <c r="F528" s="973">
        <v>147466000</v>
      </c>
      <c r="G528" s="974">
        <v>124267000</v>
      </c>
      <c r="H528" s="974">
        <v>58986400</v>
      </c>
      <c r="I528" s="974">
        <v>65280600</v>
      </c>
      <c r="J528" s="975"/>
      <c r="K528" s="974"/>
      <c r="L528" s="974">
        <f t="shared" si="29"/>
        <v>124267000</v>
      </c>
      <c r="M528" s="991"/>
      <c r="N528" s="1013">
        <f t="shared" si="22"/>
        <v>0</v>
      </c>
      <c r="O528" s="976"/>
      <c r="P528" s="977"/>
      <c r="Q528" s="974"/>
      <c r="R528" s="1147"/>
      <c r="S528" s="974"/>
      <c r="T528" s="976"/>
      <c r="V528" s="687" t="s">
        <v>1421</v>
      </c>
      <c r="W528" s="687">
        <v>2142000</v>
      </c>
    </row>
    <row r="529" spans="2:20" x14ac:dyDescent="0.25">
      <c r="B529" s="1187" t="s">
        <v>1406</v>
      </c>
      <c r="C529" s="1187">
        <v>1051</v>
      </c>
      <c r="D529" s="976" t="s">
        <v>1422</v>
      </c>
      <c r="E529" s="976" t="s">
        <v>1423</v>
      </c>
      <c r="F529" s="973">
        <v>137988095</v>
      </c>
      <c r="G529" s="974"/>
      <c r="H529" s="974">
        <v>41396428</v>
      </c>
      <c r="I529" s="974">
        <v>55195238</v>
      </c>
      <c r="J529" s="975"/>
      <c r="K529" s="974"/>
      <c r="L529" s="974">
        <f t="shared" si="29"/>
        <v>96591666</v>
      </c>
      <c r="M529" s="991"/>
      <c r="N529" s="1013">
        <f t="shared" si="22"/>
        <v>41396429</v>
      </c>
      <c r="O529" s="976"/>
      <c r="P529" s="977"/>
      <c r="Q529" s="974"/>
      <c r="R529" s="1147"/>
      <c r="S529" s="974"/>
      <c r="T529" s="976"/>
    </row>
    <row r="530" spans="2:20" x14ac:dyDescent="0.25">
      <c r="B530" s="1187" t="s">
        <v>1406</v>
      </c>
      <c r="C530" s="1187">
        <v>1051</v>
      </c>
      <c r="D530" s="976" t="s">
        <v>1424</v>
      </c>
      <c r="E530" s="976" t="s">
        <v>1425</v>
      </c>
      <c r="F530" s="973">
        <v>95502000</v>
      </c>
      <c r="G530" s="974"/>
      <c r="H530" s="974">
        <v>47751000</v>
      </c>
      <c r="I530" s="974"/>
      <c r="J530" s="975"/>
      <c r="K530" s="974"/>
      <c r="L530" s="974">
        <f t="shared" si="29"/>
        <v>47751000</v>
      </c>
      <c r="M530" s="991"/>
      <c r="N530" s="1013">
        <f t="shared" si="22"/>
        <v>47751000</v>
      </c>
      <c r="O530" s="976"/>
      <c r="P530" s="977"/>
      <c r="Q530" s="974"/>
      <c r="R530" s="1147"/>
      <c r="S530" s="974"/>
      <c r="T530" s="976" t="s">
        <v>1323</v>
      </c>
    </row>
    <row r="531" spans="2:20" x14ac:dyDescent="0.25">
      <c r="B531" s="1187" t="s">
        <v>1406</v>
      </c>
      <c r="C531" s="1187">
        <v>1051</v>
      </c>
      <c r="D531" s="976" t="s">
        <v>1426</v>
      </c>
      <c r="E531" s="976" t="s">
        <v>1425</v>
      </c>
      <c r="F531" s="973">
        <v>129756000</v>
      </c>
      <c r="G531" s="974">
        <v>129756000</v>
      </c>
      <c r="H531" s="974">
        <v>59471500</v>
      </c>
      <c r="I531" s="974">
        <v>70284500</v>
      </c>
      <c r="J531" s="975"/>
      <c r="K531" s="974"/>
      <c r="L531" s="974">
        <f t="shared" si="29"/>
        <v>129756000</v>
      </c>
      <c r="M531" s="991"/>
      <c r="N531" s="1013">
        <f t="shared" si="22"/>
        <v>0</v>
      </c>
      <c r="O531" s="976"/>
      <c r="P531" s="977"/>
      <c r="Q531" s="974"/>
      <c r="R531" s="1147"/>
      <c r="S531" s="974"/>
      <c r="T531" s="976" t="s">
        <v>1323</v>
      </c>
    </row>
    <row r="532" spans="2:20" x14ac:dyDescent="0.25">
      <c r="B532" s="1187" t="s">
        <v>1406</v>
      </c>
      <c r="C532" s="1187">
        <v>1051</v>
      </c>
      <c r="D532" s="976" t="s">
        <v>1427</v>
      </c>
      <c r="E532" s="976" t="s">
        <v>1428</v>
      </c>
      <c r="F532" s="973">
        <v>98518200</v>
      </c>
      <c r="G532" s="974"/>
      <c r="H532" s="974">
        <v>39407280</v>
      </c>
      <c r="I532" s="974">
        <v>59110920</v>
      </c>
      <c r="J532" s="975"/>
      <c r="K532" s="974"/>
      <c r="L532" s="974">
        <f t="shared" si="29"/>
        <v>98518200</v>
      </c>
      <c r="M532" s="991"/>
      <c r="N532" s="1013">
        <f t="shared" si="22"/>
        <v>0</v>
      </c>
      <c r="O532" s="976"/>
      <c r="P532" s="977"/>
      <c r="Q532" s="974"/>
      <c r="R532" s="1147"/>
      <c r="S532" s="974"/>
      <c r="T532" s="976" t="s">
        <v>1323</v>
      </c>
    </row>
    <row r="533" spans="2:20" x14ac:dyDescent="0.25">
      <c r="B533" s="1187" t="s">
        <v>1406</v>
      </c>
      <c r="C533" s="1187">
        <v>1051</v>
      </c>
      <c r="D533" s="976" t="s">
        <v>1429</v>
      </c>
      <c r="E533" s="976" t="s">
        <v>1430</v>
      </c>
      <c r="F533" s="973">
        <v>213750000</v>
      </c>
      <c r="G533" s="974"/>
      <c r="H533" s="974">
        <v>64125000</v>
      </c>
      <c r="I533" s="974">
        <v>85500000</v>
      </c>
      <c r="J533" s="975"/>
      <c r="K533" s="974"/>
      <c r="L533" s="974">
        <f t="shared" si="29"/>
        <v>149625000</v>
      </c>
      <c r="M533" s="991"/>
      <c r="N533" s="1013">
        <f t="shared" si="22"/>
        <v>64125000</v>
      </c>
      <c r="O533" s="976"/>
      <c r="P533" s="977"/>
      <c r="Q533" s="974"/>
      <c r="R533" s="1147"/>
      <c r="S533" s="974"/>
      <c r="T533" s="976"/>
    </row>
    <row r="534" spans="2:20" x14ac:dyDescent="0.25">
      <c r="B534" s="1187" t="s">
        <v>1406</v>
      </c>
      <c r="C534" s="1187">
        <v>1051</v>
      </c>
      <c r="D534" s="976" t="s">
        <v>1431</v>
      </c>
      <c r="E534" s="976" t="s">
        <v>1432</v>
      </c>
      <c r="F534" s="973">
        <v>8580000</v>
      </c>
      <c r="G534" s="974"/>
      <c r="H534" s="974">
        <v>4290000</v>
      </c>
      <c r="I534" s="974"/>
      <c r="J534" s="975"/>
      <c r="K534" s="974"/>
      <c r="L534" s="974">
        <f t="shared" si="29"/>
        <v>4290000</v>
      </c>
      <c r="M534" s="991"/>
      <c r="N534" s="1013">
        <f t="shared" si="22"/>
        <v>4290000</v>
      </c>
      <c r="O534" s="976"/>
      <c r="P534" s="977"/>
      <c r="Q534" s="974"/>
      <c r="R534" s="1147"/>
      <c r="S534" s="974"/>
      <c r="T534" s="976" t="s">
        <v>1323</v>
      </c>
    </row>
    <row r="535" spans="2:20" x14ac:dyDescent="0.25">
      <c r="B535" s="1187" t="s">
        <v>1406</v>
      </c>
      <c r="C535" s="1187">
        <v>1051</v>
      </c>
      <c r="D535" s="976" t="s">
        <v>1433</v>
      </c>
      <c r="E535" s="976" t="s">
        <v>887</v>
      </c>
      <c r="F535" s="973">
        <v>24675000</v>
      </c>
      <c r="G535" s="974"/>
      <c r="H535" s="974">
        <v>7402500</v>
      </c>
      <c r="I535" s="974">
        <v>9870000</v>
      </c>
      <c r="J535" s="975"/>
      <c r="K535" s="974"/>
      <c r="L535" s="974">
        <f t="shared" si="29"/>
        <v>17272500</v>
      </c>
      <c r="M535" s="991"/>
      <c r="N535" s="1013">
        <f t="shared" si="22"/>
        <v>7402500</v>
      </c>
      <c r="O535" s="976"/>
      <c r="P535" s="977"/>
      <c r="Q535" s="974"/>
      <c r="R535" s="1147"/>
      <c r="S535" s="974"/>
      <c r="T535" s="976"/>
    </row>
    <row r="536" spans="2:20" x14ac:dyDescent="0.25">
      <c r="B536" s="1187" t="s">
        <v>1406</v>
      </c>
      <c r="C536" s="1187">
        <v>1051</v>
      </c>
      <c r="D536" s="976" t="s">
        <v>1434</v>
      </c>
      <c r="E536" s="976" t="s">
        <v>1435</v>
      </c>
      <c r="F536" s="973">
        <v>17000000</v>
      </c>
      <c r="G536" s="974"/>
      <c r="H536" s="974">
        <v>7800000</v>
      </c>
      <c r="I536" s="974">
        <v>9200000</v>
      </c>
      <c r="J536" s="975"/>
      <c r="K536" s="974"/>
      <c r="L536" s="974">
        <f t="shared" si="29"/>
        <v>17000000</v>
      </c>
      <c r="M536" s="991"/>
      <c r="N536" s="1013">
        <f t="shared" si="22"/>
        <v>0</v>
      </c>
      <c r="O536" s="976"/>
      <c r="P536" s="977"/>
      <c r="Q536" s="974"/>
      <c r="R536" s="1147"/>
      <c r="S536" s="974"/>
      <c r="T536" s="976"/>
    </row>
    <row r="537" spans="2:20" x14ac:dyDescent="0.25">
      <c r="B537" s="1187" t="s">
        <v>1406</v>
      </c>
      <c r="C537" s="1187">
        <v>1051</v>
      </c>
      <c r="D537" s="976" t="s">
        <v>1436</v>
      </c>
      <c r="E537" s="976" t="s">
        <v>1437</v>
      </c>
      <c r="F537" s="973">
        <v>54131000</v>
      </c>
      <c r="G537" s="974"/>
      <c r="H537" s="974">
        <v>21652400</v>
      </c>
      <c r="I537" s="974">
        <v>32478600</v>
      </c>
      <c r="J537" s="975"/>
      <c r="K537" s="974"/>
      <c r="L537" s="974">
        <f t="shared" si="29"/>
        <v>54131000</v>
      </c>
      <c r="M537" s="991"/>
      <c r="N537" s="1013">
        <f t="shared" si="22"/>
        <v>0</v>
      </c>
      <c r="O537" s="976"/>
      <c r="P537" s="977"/>
      <c r="Q537" s="974"/>
      <c r="R537" s="1147"/>
      <c r="S537" s="974"/>
      <c r="T537" s="976"/>
    </row>
    <row r="538" spans="2:20" x14ac:dyDescent="0.25">
      <c r="B538" s="1187" t="s">
        <v>1406</v>
      </c>
      <c r="C538" s="1187">
        <v>1051</v>
      </c>
      <c r="D538" s="976" t="s">
        <v>1438</v>
      </c>
      <c r="E538" s="976" t="s">
        <v>1400</v>
      </c>
      <c r="F538" s="973">
        <v>166230000</v>
      </c>
      <c r="G538" s="974"/>
      <c r="H538" s="974">
        <v>50000000</v>
      </c>
      <c r="I538" s="974">
        <v>65000000</v>
      </c>
      <c r="J538" s="975"/>
      <c r="K538" s="974"/>
      <c r="L538" s="974">
        <f t="shared" si="29"/>
        <v>115000000</v>
      </c>
      <c r="M538" s="991"/>
      <c r="N538" s="1013">
        <f t="shared" si="22"/>
        <v>51230000</v>
      </c>
      <c r="O538" s="976"/>
      <c r="P538" s="977"/>
      <c r="Q538" s="974"/>
      <c r="R538" s="1147"/>
      <c r="S538" s="974"/>
      <c r="T538" s="976"/>
    </row>
    <row r="539" spans="2:20" x14ac:dyDescent="0.25">
      <c r="B539" s="1187" t="s">
        <v>1406</v>
      </c>
      <c r="C539" s="1187">
        <v>1051</v>
      </c>
      <c r="D539" s="976" t="s">
        <v>1439</v>
      </c>
      <c r="E539" s="976" t="s">
        <v>1440</v>
      </c>
      <c r="F539" s="973">
        <v>12250000</v>
      </c>
      <c r="G539" s="974"/>
      <c r="H539" s="974">
        <v>6125000</v>
      </c>
      <c r="I539" s="974">
        <v>6125000</v>
      </c>
      <c r="J539" s="975"/>
      <c r="K539" s="974"/>
      <c r="L539" s="974">
        <f t="shared" si="29"/>
        <v>12250000</v>
      </c>
      <c r="M539" s="991"/>
      <c r="N539" s="1013">
        <f t="shared" si="22"/>
        <v>0</v>
      </c>
      <c r="O539" s="976"/>
      <c r="P539" s="977"/>
      <c r="Q539" s="974">
        <v>12250000</v>
      </c>
      <c r="R539" s="1147" t="s">
        <v>1441</v>
      </c>
      <c r="S539" s="974"/>
      <c r="T539" s="976" t="s">
        <v>1442</v>
      </c>
    </row>
    <row r="540" spans="2:20" x14ac:dyDescent="0.25">
      <c r="B540" s="1187" t="s">
        <v>1406</v>
      </c>
      <c r="C540" s="1187">
        <v>1051</v>
      </c>
      <c r="D540" s="976" t="s">
        <v>1268</v>
      </c>
      <c r="E540" s="976" t="s">
        <v>1118</v>
      </c>
      <c r="F540" s="973">
        <v>167531000</v>
      </c>
      <c r="G540" s="974"/>
      <c r="H540" s="974">
        <v>50259300</v>
      </c>
      <c r="I540" s="974">
        <v>67012400</v>
      </c>
      <c r="J540" s="975"/>
      <c r="K540" s="974"/>
      <c r="L540" s="974">
        <f t="shared" si="29"/>
        <v>117271700</v>
      </c>
      <c r="M540" s="991"/>
      <c r="N540" s="1013">
        <f t="shared" si="22"/>
        <v>50259300</v>
      </c>
      <c r="O540" s="976"/>
      <c r="P540" s="977"/>
      <c r="Q540" s="974"/>
      <c r="R540" s="1147"/>
      <c r="S540" s="974"/>
      <c r="T540" s="976"/>
    </row>
    <row r="541" spans="2:20" x14ac:dyDescent="0.25">
      <c r="B541" s="1187" t="s">
        <v>1406</v>
      </c>
      <c r="C541" s="1187">
        <v>1051</v>
      </c>
      <c r="D541" s="976" t="s">
        <v>1443</v>
      </c>
      <c r="E541" s="976" t="s">
        <v>1232</v>
      </c>
      <c r="F541" s="973">
        <v>2500000</v>
      </c>
      <c r="G541" s="974"/>
      <c r="H541" s="974">
        <v>2500000</v>
      </c>
      <c r="I541" s="974"/>
      <c r="J541" s="975"/>
      <c r="K541" s="974"/>
      <c r="L541" s="974">
        <f t="shared" si="29"/>
        <v>2500000</v>
      </c>
      <c r="M541" s="991"/>
      <c r="N541" s="1013">
        <f t="shared" si="22"/>
        <v>0</v>
      </c>
      <c r="O541" s="976"/>
      <c r="P541" s="977"/>
      <c r="Q541" s="974"/>
      <c r="R541" s="1147"/>
      <c r="S541" s="974"/>
      <c r="T541" s="976"/>
    </row>
    <row r="542" spans="2:20" x14ac:dyDescent="0.25">
      <c r="B542" s="1187" t="s">
        <v>1406</v>
      </c>
      <c r="C542" s="1187">
        <v>1051</v>
      </c>
      <c r="D542" s="976" t="s">
        <v>1444</v>
      </c>
      <c r="E542" s="976" t="s">
        <v>1445</v>
      </c>
      <c r="F542" s="973">
        <v>82500000</v>
      </c>
      <c r="G542" s="974"/>
      <c r="H542" s="974">
        <v>33000000</v>
      </c>
      <c r="I542" s="974"/>
      <c r="J542" s="975"/>
      <c r="K542" s="974"/>
      <c r="L542" s="974">
        <f t="shared" si="29"/>
        <v>33000000</v>
      </c>
      <c r="M542" s="991"/>
      <c r="N542" s="1013">
        <f t="shared" si="22"/>
        <v>49500000</v>
      </c>
      <c r="O542" s="976"/>
      <c r="P542" s="977"/>
      <c r="Q542" s="974"/>
      <c r="R542" s="1147"/>
      <c r="S542" s="974"/>
      <c r="T542" s="976" t="s">
        <v>1323</v>
      </c>
    </row>
    <row r="543" spans="2:20" x14ac:dyDescent="0.25">
      <c r="B543" s="1187" t="s">
        <v>1406</v>
      </c>
      <c r="C543" s="1187">
        <v>1051</v>
      </c>
      <c r="D543" s="976" t="s">
        <v>657</v>
      </c>
      <c r="E543" s="976" t="s">
        <v>1446</v>
      </c>
      <c r="F543" s="973">
        <v>10000000</v>
      </c>
      <c r="G543" s="974"/>
      <c r="H543" s="974">
        <v>10000000</v>
      </c>
      <c r="I543" s="974"/>
      <c r="J543" s="975"/>
      <c r="K543" s="974"/>
      <c r="L543" s="974">
        <f t="shared" si="29"/>
        <v>10000000</v>
      </c>
      <c r="M543" s="991"/>
      <c r="N543" s="1013">
        <f t="shared" si="22"/>
        <v>0</v>
      </c>
      <c r="O543" s="976"/>
      <c r="P543" s="977"/>
      <c r="Q543" s="974"/>
      <c r="R543" s="1147"/>
      <c r="S543" s="974"/>
      <c r="T543" s="976"/>
    </row>
    <row r="544" spans="2:20" x14ac:dyDescent="0.25">
      <c r="B544" s="1187" t="s">
        <v>1406</v>
      </c>
      <c r="C544" s="1187">
        <v>1051</v>
      </c>
      <c r="D544" s="976" t="s">
        <v>1447</v>
      </c>
      <c r="E544" s="976" t="s">
        <v>1266</v>
      </c>
      <c r="F544" s="973">
        <v>26180000</v>
      </c>
      <c r="G544" s="974"/>
      <c r="H544" s="974">
        <v>7854000</v>
      </c>
      <c r="I544" s="974">
        <v>10472000</v>
      </c>
      <c r="J544" s="975"/>
      <c r="K544" s="974"/>
      <c r="L544" s="974">
        <f t="shared" si="29"/>
        <v>18326000</v>
      </c>
      <c r="M544" s="991"/>
      <c r="N544" s="1013">
        <f t="shared" si="22"/>
        <v>7854000</v>
      </c>
      <c r="O544" s="976"/>
      <c r="P544" s="977"/>
      <c r="Q544" s="974"/>
      <c r="R544" s="1147"/>
      <c r="S544" s="974"/>
      <c r="T544" s="976"/>
    </row>
    <row r="545" spans="1:23" x14ac:dyDescent="0.25">
      <c r="B545" s="1187" t="s">
        <v>1406</v>
      </c>
      <c r="C545" s="1187">
        <v>1051</v>
      </c>
      <c r="D545" s="976" t="s">
        <v>1447</v>
      </c>
      <c r="E545" s="976" t="s">
        <v>1266</v>
      </c>
      <c r="F545" s="973">
        <v>80920000</v>
      </c>
      <c r="G545" s="974"/>
      <c r="H545" s="974">
        <v>24276000</v>
      </c>
      <c r="I545" s="974">
        <v>32368000</v>
      </c>
      <c r="J545" s="975"/>
      <c r="K545" s="974"/>
      <c r="L545" s="974">
        <f t="shared" si="29"/>
        <v>56644000</v>
      </c>
      <c r="M545" s="991"/>
      <c r="N545" s="1013">
        <f t="shared" si="22"/>
        <v>24276000</v>
      </c>
      <c r="O545" s="976"/>
      <c r="P545" s="977"/>
      <c r="Q545" s="974"/>
      <c r="R545" s="1147"/>
      <c r="S545" s="974"/>
      <c r="T545" s="976"/>
    </row>
    <row r="546" spans="1:23" x14ac:dyDescent="0.25">
      <c r="B546" s="1187" t="s">
        <v>1406</v>
      </c>
      <c r="C546" s="1187">
        <v>1051</v>
      </c>
      <c r="D546" s="976" t="s">
        <v>1269</v>
      </c>
      <c r="E546" s="976" t="s">
        <v>1448</v>
      </c>
      <c r="F546" s="973">
        <v>27800000</v>
      </c>
      <c r="G546" s="974"/>
      <c r="H546" s="974">
        <v>27800000</v>
      </c>
      <c r="I546" s="974"/>
      <c r="J546" s="975"/>
      <c r="K546" s="974"/>
      <c r="L546" s="974">
        <f t="shared" si="29"/>
        <v>27800000</v>
      </c>
      <c r="M546" s="991"/>
      <c r="N546" s="1013">
        <f t="shared" si="22"/>
        <v>0</v>
      </c>
      <c r="O546" s="976"/>
      <c r="P546" s="977"/>
      <c r="Q546" s="974"/>
      <c r="R546" s="1147"/>
      <c r="S546" s="974"/>
      <c r="T546" s="976"/>
    </row>
    <row r="547" spans="1:23" x14ac:dyDescent="0.25">
      <c r="B547" s="1187" t="s">
        <v>1406</v>
      </c>
      <c r="C547" s="1187">
        <v>1051</v>
      </c>
      <c r="D547" s="976" t="s">
        <v>1449</v>
      </c>
      <c r="E547" s="976" t="s">
        <v>1319</v>
      </c>
      <c r="F547" s="1014">
        <v>21500000</v>
      </c>
      <c r="G547" s="974"/>
      <c r="H547" s="974">
        <v>21500000</v>
      </c>
      <c r="I547" s="974"/>
      <c r="J547" s="975"/>
      <c r="K547" s="974"/>
      <c r="L547" s="974">
        <f t="shared" si="29"/>
        <v>21500000</v>
      </c>
      <c r="M547" s="991"/>
      <c r="N547" s="1013">
        <f t="shared" si="22"/>
        <v>0</v>
      </c>
      <c r="O547" s="976"/>
      <c r="P547" s="977"/>
      <c r="Q547" s="974"/>
      <c r="R547" s="1147"/>
      <c r="S547" s="974"/>
      <c r="T547" s="976"/>
    </row>
    <row r="548" spans="1:23" x14ac:dyDescent="0.25">
      <c r="B548" s="1187" t="s">
        <v>1406</v>
      </c>
      <c r="C548" s="1187">
        <v>1051</v>
      </c>
      <c r="D548" s="976" t="s">
        <v>1450</v>
      </c>
      <c r="E548" s="976" t="s">
        <v>1451</v>
      </c>
      <c r="F548" s="1014">
        <v>8690000</v>
      </c>
      <c r="G548" s="974"/>
      <c r="H548" s="974">
        <v>8690000</v>
      </c>
      <c r="I548" s="974"/>
      <c r="J548" s="975"/>
      <c r="K548" s="974"/>
      <c r="L548" s="974">
        <f t="shared" si="29"/>
        <v>8690000</v>
      </c>
      <c r="M548" s="991"/>
      <c r="N548" s="1013">
        <f t="shared" si="22"/>
        <v>0</v>
      </c>
      <c r="O548" s="976"/>
      <c r="P548" s="977"/>
      <c r="Q548" s="974"/>
      <c r="R548" s="1147"/>
      <c r="S548" s="974"/>
      <c r="T548" s="976"/>
    </row>
    <row r="549" spans="1:23" ht="15.75" customHeight="1" x14ac:dyDescent="0.25">
      <c r="B549" s="1187" t="s">
        <v>1406</v>
      </c>
      <c r="C549" s="1187">
        <v>1051</v>
      </c>
      <c r="D549" s="976" t="s">
        <v>1452</v>
      </c>
      <c r="E549" s="976" t="s">
        <v>1453</v>
      </c>
      <c r="F549" s="1014">
        <v>26096000</v>
      </c>
      <c r="G549" s="974"/>
      <c r="H549" s="1014">
        <v>26096000</v>
      </c>
      <c r="I549" s="974"/>
      <c r="J549" s="975"/>
      <c r="K549" s="974"/>
      <c r="L549" s="974">
        <f t="shared" ref="L549" si="30">SUM(H549:K549)</f>
        <v>26096000</v>
      </c>
      <c r="M549" s="991"/>
      <c r="N549" s="1013">
        <f t="shared" si="22"/>
        <v>0</v>
      </c>
      <c r="O549" s="976"/>
      <c r="P549" s="977"/>
      <c r="Q549" s="974"/>
      <c r="R549" s="1147"/>
      <c r="S549" s="974"/>
      <c r="T549" s="976"/>
      <c r="U549" s="693"/>
    </row>
    <row r="550" spans="1:23" x14ac:dyDescent="0.25">
      <c r="B550" s="1187" t="s">
        <v>1406</v>
      </c>
      <c r="C550" s="1187">
        <v>1051</v>
      </c>
      <c r="D550" s="976" t="s">
        <v>947</v>
      </c>
      <c r="E550" s="976"/>
      <c r="F550" s="973">
        <f>W550</f>
        <v>14653000</v>
      </c>
      <c r="G550" s="974"/>
      <c r="H550" s="974">
        <v>1264000</v>
      </c>
      <c r="I550" s="974">
        <v>3111000</v>
      </c>
      <c r="J550" s="975">
        <v>2808000</v>
      </c>
      <c r="K550" s="974">
        <f>2210000+1998000+1120000+2142000</f>
        <v>7470000</v>
      </c>
      <c r="L550" s="974">
        <f t="shared" si="29"/>
        <v>14653000</v>
      </c>
      <c r="M550" s="991"/>
      <c r="N550" s="1013">
        <f t="shared" si="22"/>
        <v>0</v>
      </c>
      <c r="O550" s="976"/>
      <c r="P550" s="977"/>
      <c r="Q550" s="974"/>
      <c r="R550" s="1147"/>
      <c r="S550" s="974"/>
      <c r="T550" s="976"/>
      <c r="V550" s="1007" t="s">
        <v>948</v>
      </c>
      <c r="W550" s="1000">
        <f>SUM(W522:W528)</f>
        <v>14653000</v>
      </c>
    </row>
    <row r="551" spans="1:23" ht="15.75" x14ac:dyDescent="0.25">
      <c r="A551" s="723"/>
      <c r="B551" s="720" t="s">
        <v>997</v>
      </c>
      <c r="C551" s="720"/>
      <c r="D551" s="699" t="s">
        <v>1126</v>
      </c>
      <c r="E551" s="700"/>
      <c r="F551" s="724"/>
      <c r="G551" s="702"/>
      <c r="H551" s="711"/>
      <c r="I551" s="701"/>
      <c r="J551" s="726"/>
      <c r="K551" s="702"/>
      <c r="L551" s="707">
        <f>SUM(L522:L550)</f>
        <v>1611864587</v>
      </c>
      <c r="M551" s="707" t="e">
        <f>SUM(M522:M525)</f>
        <v>#REF!</v>
      </c>
      <c r="N551" s="869">
        <f>SUM(N522:N550)</f>
        <v>405781891</v>
      </c>
      <c r="O551" s="700"/>
      <c r="P551" s="704"/>
      <c r="Q551" s="742"/>
      <c r="R551" s="1148"/>
      <c r="S551" s="742"/>
      <c r="T551" s="705"/>
    </row>
    <row r="552" spans="1:23" x14ac:dyDescent="0.25">
      <c r="A552" s="686">
        <v>21</v>
      </c>
      <c r="B552" s="1187" t="s">
        <v>585</v>
      </c>
      <c r="C552" s="1187"/>
      <c r="D552" s="976" t="s">
        <v>1128</v>
      </c>
      <c r="E552" s="972" t="s">
        <v>1108</v>
      </c>
      <c r="F552" s="973">
        <v>6980000</v>
      </c>
      <c r="G552" s="974"/>
      <c r="H552" s="973">
        <v>6980000</v>
      </c>
      <c r="I552" s="974"/>
      <c r="J552" s="975"/>
      <c r="K552" s="974"/>
      <c r="L552" s="974">
        <f t="shared" ref="L552:L557" si="31">SUM(H552:K552)</f>
        <v>6980000</v>
      </c>
      <c r="M552" s="991" t="e">
        <f>IF(G552="",F552-L552-#REF!,G552-L552-#REF!)</f>
        <v>#REF!</v>
      </c>
      <c r="N552" s="1013">
        <f t="shared" si="22"/>
        <v>0</v>
      </c>
      <c r="O552" s="976"/>
      <c r="P552" s="977"/>
      <c r="Q552" s="974"/>
      <c r="R552" s="1147"/>
      <c r="S552" s="974"/>
      <c r="T552" s="976"/>
      <c r="V552" s="687" t="s">
        <v>1454</v>
      </c>
      <c r="W552" s="687">
        <v>750000</v>
      </c>
    </row>
    <row r="553" spans="1:23" x14ac:dyDescent="0.25">
      <c r="B553" s="1187" t="s">
        <v>585</v>
      </c>
      <c r="C553" s="1187"/>
      <c r="D553" s="976" t="s">
        <v>884</v>
      </c>
      <c r="E553" s="972" t="s">
        <v>341</v>
      </c>
      <c r="F553" s="973">
        <v>500000</v>
      </c>
      <c r="G553" s="974"/>
      <c r="H553" s="974">
        <v>500000</v>
      </c>
      <c r="I553" s="974"/>
      <c r="J553" s="975"/>
      <c r="K553" s="974"/>
      <c r="L553" s="974">
        <f t="shared" si="31"/>
        <v>500000</v>
      </c>
      <c r="M553" s="991" t="e">
        <f>IF(G553="",F553-L553-#REF!,G553-L553-#REF!)</f>
        <v>#REF!</v>
      </c>
      <c r="N553" s="1013">
        <f t="shared" si="22"/>
        <v>0</v>
      </c>
      <c r="O553" s="976"/>
      <c r="P553" s="977"/>
      <c r="Q553" s="974"/>
      <c r="R553" s="1147"/>
      <c r="S553" s="974"/>
      <c r="T553" s="976"/>
    </row>
    <row r="554" spans="1:23" x14ac:dyDescent="0.25">
      <c r="B554" s="1187" t="s">
        <v>585</v>
      </c>
      <c r="C554" s="1187"/>
      <c r="D554" s="976" t="s">
        <v>1455</v>
      </c>
      <c r="E554" s="976" t="s">
        <v>1232</v>
      </c>
      <c r="F554" s="973">
        <v>500000</v>
      </c>
      <c r="G554" s="974">
        <v>431000</v>
      </c>
      <c r="H554" s="974">
        <v>500000</v>
      </c>
      <c r="I554" s="974"/>
      <c r="J554" s="975"/>
      <c r="K554" s="974"/>
      <c r="L554" s="974">
        <f t="shared" si="31"/>
        <v>500000</v>
      </c>
      <c r="M554" s="991" t="e">
        <f>IF(G554="",F554-L554-#REF!,G554-L554-#REF!)</f>
        <v>#REF!</v>
      </c>
      <c r="N554" s="1013">
        <f t="shared" si="22"/>
        <v>-69000</v>
      </c>
      <c r="O554" s="976"/>
      <c r="P554" s="977"/>
      <c r="Q554" s="974"/>
      <c r="R554" s="1147"/>
      <c r="S554" s="974"/>
      <c r="T554" s="976"/>
    </row>
    <row r="555" spans="1:23" x14ac:dyDescent="0.25">
      <c r="B555" s="1187" t="s">
        <v>585</v>
      </c>
      <c r="C555" s="1187"/>
      <c r="D555" s="976" t="s">
        <v>1456</v>
      </c>
      <c r="E555" s="972" t="s">
        <v>1118</v>
      </c>
      <c r="F555" s="973">
        <v>49490000</v>
      </c>
      <c r="G555" s="974"/>
      <c r="H555" s="974">
        <v>49490000</v>
      </c>
      <c r="I555" s="974"/>
      <c r="J555" s="975"/>
      <c r="K555" s="974"/>
      <c r="L555" s="974">
        <f t="shared" si="31"/>
        <v>49490000</v>
      </c>
      <c r="M555" s="991"/>
      <c r="N555" s="1013">
        <f t="shared" si="22"/>
        <v>0</v>
      </c>
      <c r="O555" s="976"/>
      <c r="P555" s="977"/>
      <c r="Q555" s="974"/>
      <c r="R555" s="1147"/>
      <c r="S555" s="974"/>
      <c r="T555" s="976"/>
    </row>
    <row r="556" spans="1:23" x14ac:dyDescent="0.25">
      <c r="B556" s="1187" t="s">
        <v>585</v>
      </c>
      <c r="C556" s="1187"/>
      <c r="D556" s="976" t="s">
        <v>1457</v>
      </c>
      <c r="E556" s="972" t="s">
        <v>1458</v>
      </c>
      <c r="F556" s="973">
        <v>10800000</v>
      </c>
      <c r="G556" s="974"/>
      <c r="H556" s="974">
        <v>10800000</v>
      </c>
      <c r="I556" s="974"/>
      <c r="J556" s="975"/>
      <c r="K556" s="974"/>
      <c r="L556" s="974">
        <f t="shared" si="31"/>
        <v>10800000</v>
      </c>
      <c r="M556" s="991"/>
      <c r="N556" s="1013">
        <f t="shared" si="22"/>
        <v>0</v>
      </c>
      <c r="O556" s="976"/>
      <c r="P556" s="977"/>
      <c r="Q556" s="974"/>
      <c r="R556" s="1147"/>
      <c r="S556" s="974"/>
      <c r="T556" s="976"/>
    </row>
    <row r="557" spans="1:23" x14ac:dyDescent="0.25">
      <c r="B557" s="1187" t="s">
        <v>585</v>
      </c>
      <c r="C557" s="1187"/>
      <c r="D557" s="976" t="s">
        <v>947</v>
      </c>
      <c r="E557" s="976"/>
      <c r="F557" s="973">
        <f>W557</f>
        <v>750000</v>
      </c>
      <c r="G557" s="974"/>
      <c r="H557" s="974">
        <v>750000</v>
      </c>
      <c r="I557" s="974"/>
      <c r="J557" s="975"/>
      <c r="K557" s="974"/>
      <c r="L557" s="974">
        <f t="shared" si="31"/>
        <v>750000</v>
      </c>
      <c r="M557" s="991" t="e">
        <f>IF(G557="",F557-L557-#REF!,G557-L557-#REF!)</f>
        <v>#REF!</v>
      </c>
      <c r="N557" s="1013">
        <f t="shared" si="22"/>
        <v>0</v>
      </c>
      <c r="O557" s="976"/>
      <c r="P557" s="977"/>
      <c r="Q557" s="974"/>
      <c r="R557" s="1147"/>
      <c r="S557" s="974"/>
      <c r="T557" s="976"/>
      <c r="V557" s="1000" t="s">
        <v>948</v>
      </c>
      <c r="W557" s="1000">
        <f>SUM(W552:W554)</f>
        <v>750000</v>
      </c>
    </row>
    <row r="558" spans="1:23" ht="15.75" x14ac:dyDescent="0.25">
      <c r="A558" s="723"/>
      <c r="B558" s="720" t="s">
        <v>997</v>
      </c>
      <c r="C558" s="720"/>
      <c r="D558" s="699" t="s">
        <v>585</v>
      </c>
      <c r="E558" s="700"/>
      <c r="F558" s="724"/>
      <c r="G558" s="702"/>
      <c r="H558" s="711"/>
      <c r="I558" s="701"/>
      <c r="J558" s="726"/>
      <c r="K558" s="702"/>
      <c r="L558" s="707">
        <f>SUM(L552:L557)</f>
        <v>69020000</v>
      </c>
      <c r="M558" s="707" t="e">
        <f>SUM(M552:M557)</f>
        <v>#REF!</v>
      </c>
      <c r="N558" s="869">
        <f>SUM(N552:N557)</f>
        <v>-69000</v>
      </c>
      <c r="O558" s="700"/>
      <c r="P558" s="704"/>
      <c r="Q558" s="742"/>
      <c r="R558" s="1148"/>
      <c r="S558" s="742"/>
      <c r="T558" s="705"/>
    </row>
    <row r="559" spans="1:23" ht="30.75" customHeight="1" x14ac:dyDescent="0.25">
      <c r="A559" s="686">
        <v>22</v>
      </c>
      <c r="B559" s="1111" t="s">
        <v>1129</v>
      </c>
      <c r="C559" s="1110"/>
      <c r="D559" s="976" t="s">
        <v>1117</v>
      </c>
      <c r="E559" s="972" t="s">
        <v>1118</v>
      </c>
      <c r="F559" s="973">
        <v>31550000</v>
      </c>
      <c r="G559" s="974"/>
      <c r="H559" s="973">
        <v>31550000</v>
      </c>
      <c r="I559" s="974"/>
      <c r="J559" s="975"/>
      <c r="K559" s="974"/>
      <c r="L559" s="974">
        <f>SUM(H559:K559)</f>
        <v>31550000</v>
      </c>
      <c r="M559" s="991" t="e">
        <f>IF(G559="",F559-L559-#REF!,G559-L559-#REF!)</f>
        <v>#REF!</v>
      </c>
      <c r="N559" s="1013">
        <f t="shared" si="22"/>
        <v>0</v>
      </c>
      <c r="O559" s="976"/>
      <c r="P559" s="977"/>
      <c r="Q559" s="974"/>
      <c r="R559" s="1147"/>
      <c r="S559" s="974"/>
      <c r="T559" s="976"/>
    </row>
    <row r="560" spans="1:23" x14ac:dyDescent="0.25">
      <c r="B560" s="1187"/>
      <c r="C560" s="1187"/>
      <c r="D560" s="976"/>
      <c r="E560" s="972"/>
      <c r="F560" s="973"/>
      <c r="G560" s="974"/>
      <c r="H560" s="974"/>
      <c r="I560" s="974"/>
      <c r="J560" s="975"/>
      <c r="K560" s="974"/>
      <c r="L560" s="974">
        <f>SUM(H560:K560)</f>
        <v>0</v>
      </c>
      <c r="M560" s="991" t="e">
        <f>IF(G560="",F560-L560-#REF!,G560-L560-#REF!)</f>
        <v>#REF!</v>
      </c>
      <c r="N560" s="1013">
        <f t="shared" si="22"/>
        <v>0</v>
      </c>
      <c r="O560" s="976"/>
      <c r="P560" s="977"/>
      <c r="Q560" s="974"/>
      <c r="R560" s="1147"/>
      <c r="S560" s="974"/>
      <c r="T560" s="976"/>
    </row>
    <row r="561" spans="1:23" x14ac:dyDescent="0.25">
      <c r="B561" s="1187"/>
      <c r="C561" s="1187"/>
      <c r="D561" s="976"/>
      <c r="E561" s="976"/>
      <c r="F561" s="973"/>
      <c r="G561" s="974"/>
      <c r="H561" s="974"/>
      <c r="I561" s="974"/>
      <c r="J561" s="975"/>
      <c r="K561" s="974"/>
      <c r="L561" s="974">
        <f>SUM(H561:K561)</f>
        <v>0</v>
      </c>
      <c r="M561" s="991" t="e">
        <f>IF(G561="",F561-L561-#REF!,G561-L561-#REF!)</f>
        <v>#REF!</v>
      </c>
      <c r="N561" s="1013">
        <f t="shared" si="22"/>
        <v>0</v>
      </c>
      <c r="O561" s="976"/>
      <c r="P561" s="977"/>
      <c r="Q561" s="974"/>
      <c r="R561" s="1147"/>
      <c r="S561" s="974"/>
      <c r="T561" s="976"/>
    </row>
    <row r="562" spans="1:23" x14ac:dyDescent="0.25">
      <c r="B562" s="1187"/>
      <c r="C562" s="1187"/>
      <c r="D562" s="976"/>
      <c r="E562" s="976"/>
      <c r="F562" s="973"/>
      <c r="G562" s="974"/>
      <c r="H562" s="974"/>
      <c r="I562" s="974"/>
      <c r="J562" s="975"/>
      <c r="K562" s="974"/>
      <c r="L562" s="974">
        <f>SUM(H562:K562)</f>
        <v>0</v>
      </c>
      <c r="M562" s="991" t="e">
        <f>IF(G562="",F562-L562-#REF!,G562-L562-#REF!)</f>
        <v>#REF!</v>
      </c>
      <c r="N562" s="1013">
        <f t="shared" si="22"/>
        <v>0</v>
      </c>
      <c r="O562" s="976"/>
      <c r="P562" s="977"/>
      <c r="Q562" s="974"/>
      <c r="R562" s="1147"/>
      <c r="S562" s="974"/>
      <c r="T562" s="976"/>
    </row>
    <row r="563" spans="1:23" ht="15.75" x14ac:dyDescent="0.25">
      <c r="A563" s="723"/>
      <c r="B563" s="720" t="s">
        <v>997</v>
      </c>
      <c r="C563" s="720"/>
      <c r="D563" s="699" t="s">
        <v>1130</v>
      </c>
      <c r="E563" s="700"/>
      <c r="F563" s="724"/>
      <c r="G563" s="702"/>
      <c r="H563" s="711"/>
      <c r="I563" s="701"/>
      <c r="J563" s="726"/>
      <c r="K563" s="702"/>
      <c r="L563" s="707">
        <f>SUM(L559:L562)</f>
        <v>31550000</v>
      </c>
      <c r="M563" s="707" t="e">
        <f>SUM(M559:M562)</f>
        <v>#REF!</v>
      </c>
      <c r="N563" s="869">
        <f>SUM(N559:N562)</f>
        <v>0</v>
      </c>
      <c r="O563" s="700"/>
      <c r="P563" s="704"/>
      <c r="Q563" s="742"/>
      <c r="R563" s="1148"/>
      <c r="S563" s="742"/>
      <c r="T563" s="705"/>
    </row>
    <row r="564" spans="1:23" ht="30" customHeight="1" x14ac:dyDescent="0.25">
      <c r="A564" s="686">
        <v>23</v>
      </c>
      <c r="B564" s="1111" t="s">
        <v>1131</v>
      </c>
      <c r="C564" s="1110"/>
      <c r="D564" s="976" t="s">
        <v>1117</v>
      </c>
      <c r="E564" s="972" t="s">
        <v>1118</v>
      </c>
      <c r="F564" s="973">
        <v>52330000</v>
      </c>
      <c r="G564" s="974"/>
      <c r="H564" s="973">
        <v>52330000</v>
      </c>
      <c r="I564" s="974"/>
      <c r="J564" s="975"/>
      <c r="K564" s="974"/>
      <c r="L564" s="974">
        <f>SUM(H564:K564)</f>
        <v>52330000</v>
      </c>
      <c r="M564" s="991" t="e">
        <f>IF(G564="",F564-L564-#REF!,G564-L564-#REF!)</f>
        <v>#REF!</v>
      </c>
      <c r="N564" s="1013">
        <f t="shared" si="22"/>
        <v>0</v>
      </c>
      <c r="O564" s="976"/>
      <c r="P564" s="977"/>
      <c r="Q564" s="974"/>
      <c r="R564" s="1147"/>
      <c r="S564" s="974"/>
      <c r="T564" s="976"/>
    </row>
    <row r="565" spans="1:23" x14ac:dyDescent="0.25">
      <c r="B565" s="1111" t="s">
        <v>1131</v>
      </c>
      <c r="C565" s="1110"/>
      <c r="D565" s="976" t="s">
        <v>1459</v>
      </c>
      <c r="E565" s="972" t="s">
        <v>1460</v>
      </c>
      <c r="F565" s="973">
        <v>5903016</v>
      </c>
      <c r="G565" s="974"/>
      <c r="H565" s="973">
        <v>5903016</v>
      </c>
      <c r="I565" s="974"/>
      <c r="J565" s="975"/>
      <c r="K565" s="974"/>
      <c r="L565" s="974">
        <f>SUM(H565:K565)</f>
        <v>5903016</v>
      </c>
      <c r="M565" s="991"/>
      <c r="N565" s="1013">
        <f t="shared" si="22"/>
        <v>0</v>
      </c>
      <c r="O565" s="976"/>
      <c r="P565" s="977"/>
      <c r="Q565" s="974"/>
      <c r="R565" s="1147"/>
      <c r="S565" s="974"/>
      <c r="T565" s="976"/>
    </row>
    <row r="566" spans="1:23" x14ac:dyDescent="0.25">
      <c r="B566" s="1111" t="s">
        <v>1131</v>
      </c>
      <c r="C566" s="1187"/>
      <c r="D566" s="976" t="s">
        <v>607</v>
      </c>
      <c r="E566" s="976" t="s">
        <v>651</v>
      </c>
      <c r="F566" s="973">
        <v>2000000</v>
      </c>
      <c r="G566" s="974">
        <v>3885000</v>
      </c>
      <c r="H566" s="974">
        <v>2000000</v>
      </c>
      <c r="I566" s="974">
        <v>1885000</v>
      </c>
      <c r="J566" s="975"/>
      <c r="K566" s="974"/>
      <c r="L566" s="974">
        <f>SUM(H566:K566)</f>
        <v>3885000</v>
      </c>
      <c r="M566" s="991" t="e">
        <f>IF(G566="",F566-L566-#REF!,G566-L566-#REF!)</f>
        <v>#REF!</v>
      </c>
      <c r="N566" s="1013">
        <f>IF($G566="",($F566-$L566),($G566-$L566))</f>
        <v>0</v>
      </c>
      <c r="O566" s="976"/>
      <c r="P566" s="977"/>
      <c r="Q566" s="974"/>
      <c r="R566" s="1147"/>
      <c r="S566" s="974"/>
      <c r="T566" s="976"/>
    </row>
    <row r="567" spans="1:23" x14ac:dyDescent="0.25">
      <c r="B567" s="1187"/>
      <c r="C567" s="1187"/>
      <c r="D567" s="976"/>
      <c r="E567" s="976"/>
      <c r="F567" s="973"/>
      <c r="G567" s="974"/>
      <c r="H567" s="974"/>
      <c r="I567" s="974"/>
      <c r="J567" s="975"/>
      <c r="K567" s="974"/>
      <c r="L567" s="974">
        <f>SUM(H567:K567)</f>
        <v>0</v>
      </c>
      <c r="M567" s="991" t="e">
        <f>IF(G567="",F567-L567-#REF!,G567-L567-#REF!)</f>
        <v>#REF!</v>
      </c>
      <c r="N567" s="1013">
        <f>IF($G567="",($F567-$L567),($G567-$L567))</f>
        <v>0</v>
      </c>
      <c r="O567" s="976"/>
      <c r="P567" s="977"/>
      <c r="Q567" s="974"/>
      <c r="R567" s="1147"/>
      <c r="S567" s="974"/>
      <c r="T567" s="976"/>
    </row>
    <row r="568" spans="1:23" ht="15.75" x14ac:dyDescent="0.25">
      <c r="A568" s="723"/>
      <c r="B568" s="720" t="s">
        <v>997</v>
      </c>
      <c r="C568" s="720"/>
      <c r="D568" s="699" t="str">
        <f>B564</f>
        <v>AQUA SONATUS-CT Năm 2019</v>
      </c>
      <c r="E568" s="700"/>
      <c r="F568" s="724"/>
      <c r="G568" s="702"/>
      <c r="H568" s="711"/>
      <c r="I568" s="701"/>
      <c r="J568" s="726"/>
      <c r="K568" s="702"/>
      <c r="L568" s="707">
        <f>SUM(L564:L567)</f>
        <v>62118016</v>
      </c>
      <c r="M568" s="707" t="e">
        <f>SUM(M564:M567)</f>
        <v>#REF!</v>
      </c>
      <c r="N568" s="869">
        <f>SUM(N564:N567)</f>
        <v>0</v>
      </c>
      <c r="O568" s="700"/>
      <c r="P568" s="704"/>
      <c r="Q568" s="742"/>
      <c r="R568" s="1148"/>
      <c r="S568" s="742"/>
      <c r="T568" s="705"/>
    </row>
    <row r="569" spans="1:23" ht="31.5" customHeight="1" x14ac:dyDescent="0.25">
      <c r="A569" s="686">
        <v>24</v>
      </c>
      <c r="B569" s="1111" t="s">
        <v>1132</v>
      </c>
      <c r="C569" s="1187">
        <v>1011</v>
      </c>
      <c r="D569" s="976" t="s">
        <v>215</v>
      </c>
      <c r="E569" s="976" t="s">
        <v>1461</v>
      </c>
      <c r="F569" s="1014">
        <v>35261625</v>
      </c>
      <c r="G569" s="974"/>
      <c r="H569" s="973">
        <v>35261625</v>
      </c>
      <c r="I569" s="974"/>
      <c r="J569" s="975"/>
      <c r="K569" s="974"/>
      <c r="L569" s="974">
        <f>SUM(H569:K569)</f>
        <v>35261625</v>
      </c>
      <c r="M569" s="991" t="e">
        <f>IF(G569="",F569-L569-#REF!,G569-L569-#REF!)</f>
        <v>#REF!</v>
      </c>
      <c r="N569" s="1013">
        <f>IF($G569="",($F569-$L569),($G569-$L569))</f>
        <v>0</v>
      </c>
      <c r="O569" s="976"/>
      <c r="P569" s="977"/>
      <c r="Q569" s="974"/>
      <c r="R569" s="1147"/>
      <c r="S569" s="974"/>
      <c r="T569" s="976"/>
    </row>
    <row r="570" spans="1:23" x14ac:dyDescent="0.25">
      <c r="B570" s="1187"/>
      <c r="C570" s="1187">
        <v>1011</v>
      </c>
      <c r="D570" s="976" t="s">
        <v>1462</v>
      </c>
      <c r="E570" s="972" t="s">
        <v>1463</v>
      </c>
      <c r="F570" s="973">
        <v>5550000</v>
      </c>
      <c r="G570" s="974"/>
      <c r="H570" s="974">
        <v>5550000</v>
      </c>
      <c r="I570" s="974"/>
      <c r="J570" s="975"/>
      <c r="K570" s="974"/>
      <c r="L570" s="974">
        <f>SUM(H570:K570)</f>
        <v>5550000</v>
      </c>
      <c r="M570" s="991" t="e">
        <f>IF(G570="",F570-L570-#REF!,G570-L570-#REF!)</f>
        <v>#REF!</v>
      </c>
      <c r="N570" s="1013">
        <f>IF($G570="",($F570-$L570),($G570-$L570))</f>
        <v>0</v>
      </c>
      <c r="O570" s="976"/>
      <c r="P570" s="977"/>
      <c r="Q570" s="974"/>
      <c r="R570" s="1147"/>
      <c r="S570" s="974"/>
      <c r="T570" s="976"/>
    </row>
    <row r="571" spans="1:23" ht="15.75" x14ac:dyDescent="0.25">
      <c r="A571" s="723"/>
      <c r="B571" s="978" t="s">
        <v>997</v>
      </c>
      <c r="C571" s="978"/>
      <c r="D571" s="699" t="str">
        <f>B569</f>
        <v>Nam Thuận T19 - CT Năm 2019</v>
      </c>
      <c r="E571" s="700"/>
      <c r="F571" s="724"/>
      <c r="G571" s="702"/>
      <c r="H571" s="711"/>
      <c r="I571" s="701"/>
      <c r="J571" s="726"/>
      <c r="K571" s="702"/>
      <c r="L571" s="707">
        <f>SUM(L569:L570)</f>
        <v>40811625</v>
      </c>
      <c r="M571" s="707" t="e">
        <f>SUM(M567:M570)</f>
        <v>#REF!</v>
      </c>
      <c r="N571" s="869">
        <f>SUM(N567:N570)</f>
        <v>0</v>
      </c>
      <c r="O571" s="700"/>
      <c r="P571" s="704"/>
      <c r="Q571" s="742"/>
      <c r="R571" s="1148"/>
      <c r="S571" s="742"/>
      <c r="T571" s="705"/>
    </row>
    <row r="572" spans="1:23" ht="15.75" x14ac:dyDescent="0.25">
      <c r="A572" s="690">
        <v>25</v>
      </c>
      <c r="B572" s="1187" t="s">
        <v>643</v>
      </c>
      <c r="C572" s="1187">
        <v>1017</v>
      </c>
      <c r="D572" s="985" t="s">
        <v>1464</v>
      </c>
      <c r="E572" s="985" t="s">
        <v>1465</v>
      </c>
      <c r="F572" s="986">
        <f>30000000</f>
        <v>30000000</v>
      </c>
      <c r="G572" s="987"/>
      <c r="H572" s="987">
        <v>30000000</v>
      </c>
      <c r="I572" s="987"/>
      <c r="J572" s="988"/>
      <c r="K572" s="987"/>
      <c r="L572" s="974">
        <f t="shared" ref="L572:L593" si="32">SUM(H572:K572)</f>
        <v>30000000</v>
      </c>
      <c r="M572" s="989"/>
      <c r="N572" s="1013">
        <f t="shared" ref="N572:N593" si="33">IF($G572="",($F572-$L572),($G572-$L572))</f>
        <v>0</v>
      </c>
      <c r="O572" s="1010"/>
      <c r="P572" s="990"/>
      <c r="Q572" s="987"/>
      <c r="R572" s="1152"/>
      <c r="S572" s="987"/>
      <c r="T572" s="985"/>
      <c r="V572" s="687" t="s">
        <v>1466</v>
      </c>
      <c r="W572" s="687">
        <v>439000</v>
      </c>
    </row>
    <row r="573" spans="1:23" ht="15.75" x14ac:dyDescent="0.25">
      <c r="A573" s="693"/>
      <c r="B573" s="1187" t="s">
        <v>643</v>
      </c>
      <c r="C573" s="1187">
        <v>1017</v>
      </c>
      <c r="D573" s="985" t="s">
        <v>1467</v>
      </c>
      <c r="E573" s="985" t="s">
        <v>1118</v>
      </c>
      <c r="F573" s="986">
        <v>18450000</v>
      </c>
      <c r="G573" s="987"/>
      <c r="H573" s="987">
        <v>18450000</v>
      </c>
      <c r="I573" s="987"/>
      <c r="J573" s="988"/>
      <c r="K573" s="987"/>
      <c r="L573" s="974">
        <f t="shared" si="32"/>
        <v>18450000</v>
      </c>
      <c r="M573" s="989"/>
      <c r="N573" s="1013">
        <f t="shared" si="33"/>
        <v>0</v>
      </c>
      <c r="O573" s="1010"/>
      <c r="P573" s="990"/>
      <c r="Q573" s="987"/>
      <c r="R573" s="1152"/>
      <c r="S573" s="987"/>
      <c r="T573" s="985"/>
      <c r="V573" s="687" t="s">
        <v>1454</v>
      </c>
      <c r="W573" s="687">
        <v>590000</v>
      </c>
    </row>
    <row r="574" spans="1:23" ht="15.75" x14ac:dyDescent="0.25">
      <c r="A574" s="693"/>
      <c r="B574" s="1187" t="s">
        <v>643</v>
      </c>
      <c r="C574" s="1187">
        <v>1017</v>
      </c>
      <c r="D574" s="985" t="s">
        <v>1468</v>
      </c>
      <c r="E574" s="985" t="s">
        <v>1469</v>
      </c>
      <c r="F574" s="986">
        <v>2000000</v>
      </c>
      <c r="G574" s="987"/>
      <c r="H574" s="987">
        <v>2000000</v>
      </c>
      <c r="I574" s="987"/>
      <c r="J574" s="988"/>
      <c r="K574" s="987"/>
      <c r="L574" s="974">
        <f t="shared" si="32"/>
        <v>2000000</v>
      </c>
      <c r="M574" s="989"/>
      <c r="N574" s="1013">
        <f t="shared" si="33"/>
        <v>0</v>
      </c>
      <c r="O574" s="1010"/>
      <c r="P574" s="990"/>
      <c r="Q574" s="987"/>
      <c r="R574" s="1152"/>
      <c r="S574" s="987"/>
      <c r="T574" s="985"/>
      <c r="V574" s="687" t="s">
        <v>1470</v>
      </c>
      <c r="W574" s="687">
        <v>840000</v>
      </c>
    </row>
    <row r="575" spans="1:23" ht="15.75" x14ac:dyDescent="0.25">
      <c r="A575" s="693"/>
      <c r="B575" s="1187" t="s">
        <v>643</v>
      </c>
      <c r="C575" s="1187">
        <v>1017</v>
      </c>
      <c r="D575" s="985" t="s">
        <v>1399</v>
      </c>
      <c r="E575" s="985" t="s">
        <v>1471</v>
      </c>
      <c r="F575" s="986">
        <v>32250000</v>
      </c>
      <c r="G575" s="987"/>
      <c r="H575" s="987">
        <f>31207000+1043000</f>
        <v>32250000</v>
      </c>
      <c r="I575" s="987"/>
      <c r="J575" s="988"/>
      <c r="K575" s="987"/>
      <c r="L575" s="974">
        <f t="shared" si="32"/>
        <v>32250000</v>
      </c>
      <c r="M575" s="989"/>
      <c r="N575" s="1013">
        <f t="shared" si="33"/>
        <v>0</v>
      </c>
      <c r="O575" s="1010"/>
      <c r="P575" s="990"/>
      <c r="Q575" s="987"/>
      <c r="R575" s="1152"/>
      <c r="S575" s="987"/>
      <c r="T575" s="985"/>
    </row>
    <row r="576" spans="1:23" ht="15.75" x14ac:dyDescent="0.25">
      <c r="A576" s="693"/>
      <c r="B576" s="1187" t="s">
        <v>643</v>
      </c>
      <c r="C576" s="1187">
        <v>1017</v>
      </c>
      <c r="D576" s="985" t="s">
        <v>945</v>
      </c>
      <c r="E576" s="985" t="s">
        <v>341</v>
      </c>
      <c r="F576" s="986">
        <v>1000000</v>
      </c>
      <c r="G576" s="987"/>
      <c r="H576" s="987">
        <v>1000000</v>
      </c>
      <c r="I576" s="987"/>
      <c r="J576" s="988"/>
      <c r="K576" s="987"/>
      <c r="L576" s="974">
        <f t="shared" si="32"/>
        <v>1000000</v>
      </c>
      <c r="M576" s="989"/>
      <c r="N576" s="1013">
        <f t="shared" si="33"/>
        <v>0</v>
      </c>
      <c r="O576" s="1010"/>
      <c r="P576" s="990"/>
      <c r="Q576" s="987"/>
      <c r="R576" s="1152"/>
      <c r="S576" s="987"/>
      <c r="T576" s="985"/>
    </row>
    <row r="577" spans="1:20" ht="15.75" x14ac:dyDescent="0.25">
      <c r="A577" s="693"/>
      <c r="B577" s="1187" t="s">
        <v>643</v>
      </c>
      <c r="C577" s="1187">
        <v>1017</v>
      </c>
      <c r="D577" s="985" t="s">
        <v>1472</v>
      </c>
      <c r="E577" s="985" t="s">
        <v>1473</v>
      </c>
      <c r="F577" s="986">
        <v>2000000</v>
      </c>
      <c r="G577" s="987"/>
      <c r="H577" s="987">
        <v>2000000</v>
      </c>
      <c r="I577" s="987"/>
      <c r="J577" s="988"/>
      <c r="K577" s="987"/>
      <c r="L577" s="1008">
        <f t="shared" si="32"/>
        <v>2000000</v>
      </c>
      <c r="M577" s="989"/>
      <c r="N577" s="1013">
        <f t="shared" si="33"/>
        <v>0</v>
      </c>
      <c r="O577" s="1010"/>
      <c r="P577" s="990"/>
      <c r="Q577" s="987"/>
      <c r="R577" s="1152"/>
      <c r="S577" s="987"/>
      <c r="T577" s="985"/>
    </row>
    <row r="578" spans="1:20" ht="15.75" x14ac:dyDescent="0.25">
      <c r="A578" s="693"/>
      <c r="B578" s="1187" t="s">
        <v>643</v>
      </c>
      <c r="C578" s="1187">
        <v>1017</v>
      </c>
      <c r="D578" s="985" t="s">
        <v>1474</v>
      </c>
      <c r="E578" s="983" t="s">
        <v>1475</v>
      </c>
      <c r="F578" s="986">
        <v>3078000</v>
      </c>
      <c r="G578" s="987"/>
      <c r="H578" s="987">
        <v>3078000</v>
      </c>
      <c r="I578" s="987"/>
      <c r="J578" s="988"/>
      <c r="K578" s="987"/>
      <c r="L578" s="1008">
        <f t="shared" si="32"/>
        <v>3078000</v>
      </c>
      <c r="M578" s="989"/>
      <c r="N578" s="1013">
        <f t="shared" si="33"/>
        <v>0</v>
      </c>
      <c r="O578" s="1010"/>
      <c r="P578" s="990"/>
      <c r="Q578" s="987"/>
      <c r="R578" s="1152"/>
      <c r="S578" s="987"/>
      <c r="T578" s="985"/>
    </row>
    <row r="579" spans="1:20" ht="15.75" x14ac:dyDescent="0.25">
      <c r="A579" s="693"/>
      <c r="B579" s="1187" t="s">
        <v>643</v>
      </c>
      <c r="C579" s="1187">
        <v>1017</v>
      </c>
      <c r="D579" s="985" t="s">
        <v>607</v>
      </c>
      <c r="E579" s="983" t="s">
        <v>1208</v>
      </c>
      <c r="F579" s="986">
        <v>723000</v>
      </c>
      <c r="G579" s="987"/>
      <c r="H579" s="987">
        <v>723000</v>
      </c>
      <c r="I579" s="987"/>
      <c r="J579" s="988"/>
      <c r="K579" s="987"/>
      <c r="L579" s="1008">
        <f t="shared" si="32"/>
        <v>723000</v>
      </c>
      <c r="M579" s="989"/>
      <c r="N579" s="1013">
        <f t="shared" si="33"/>
        <v>0</v>
      </c>
      <c r="O579" s="1010"/>
      <c r="P579" s="990"/>
      <c r="Q579" s="987"/>
      <c r="R579" s="1152"/>
      <c r="S579" s="987"/>
      <c r="T579" s="985"/>
    </row>
    <row r="580" spans="1:20" ht="15.75" x14ac:dyDescent="0.25">
      <c r="A580" s="693"/>
      <c r="B580" s="1187" t="s">
        <v>643</v>
      </c>
      <c r="C580" s="1187">
        <v>1017</v>
      </c>
      <c r="D580" s="985" t="s">
        <v>394</v>
      </c>
      <c r="E580" s="983" t="s">
        <v>1316</v>
      </c>
      <c r="F580" s="986">
        <v>3500000</v>
      </c>
      <c r="G580" s="987"/>
      <c r="H580" s="987">
        <v>3500000</v>
      </c>
      <c r="I580" s="987"/>
      <c r="J580" s="988"/>
      <c r="K580" s="987"/>
      <c r="L580" s="1008">
        <f t="shared" si="32"/>
        <v>3500000</v>
      </c>
      <c r="M580" s="989"/>
      <c r="N580" s="1013">
        <f t="shared" si="33"/>
        <v>0</v>
      </c>
      <c r="O580" s="1010"/>
      <c r="P580" s="990"/>
      <c r="Q580" s="987"/>
      <c r="R580" s="1152"/>
      <c r="S580" s="987"/>
      <c r="T580" s="985"/>
    </row>
    <row r="581" spans="1:20" ht="15.75" x14ac:dyDescent="0.25">
      <c r="A581" s="693"/>
      <c r="B581" s="1187" t="s">
        <v>643</v>
      </c>
      <c r="C581" s="1187">
        <v>1017</v>
      </c>
      <c r="D581" s="985" t="s">
        <v>1476</v>
      </c>
      <c r="E581" s="983" t="s">
        <v>1477</v>
      </c>
      <c r="F581" s="986">
        <v>5000000</v>
      </c>
      <c r="G581" s="987"/>
      <c r="H581" s="987">
        <v>2500000</v>
      </c>
      <c r="I581" s="987">
        <v>2500000</v>
      </c>
      <c r="J581" s="988"/>
      <c r="K581" s="987"/>
      <c r="L581" s="1008">
        <f t="shared" si="32"/>
        <v>5000000</v>
      </c>
      <c r="M581" s="989"/>
      <c r="N581" s="1013">
        <f t="shared" si="33"/>
        <v>0</v>
      </c>
      <c r="O581" s="1010"/>
      <c r="P581" s="990"/>
      <c r="Q581" s="987"/>
      <c r="R581" s="1152"/>
      <c r="S581" s="987"/>
      <c r="T581" s="985"/>
    </row>
    <row r="582" spans="1:20" ht="15.75" x14ac:dyDescent="0.25">
      <c r="A582" s="693"/>
      <c r="B582" s="1187" t="s">
        <v>643</v>
      </c>
      <c r="C582" s="1187">
        <v>1017</v>
      </c>
      <c r="D582" s="985" t="s">
        <v>1478</v>
      </c>
      <c r="E582" s="985" t="s">
        <v>1465</v>
      </c>
      <c r="F582" s="986">
        <v>30000000</v>
      </c>
      <c r="G582" s="987"/>
      <c r="H582" s="987">
        <v>30000000</v>
      </c>
      <c r="I582" s="987"/>
      <c r="J582" s="988"/>
      <c r="K582" s="987"/>
      <c r="L582" s="1008">
        <f t="shared" si="32"/>
        <v>30000000</v>
      </c>
      <c r="M582" s="989"/>
      <c r="N582" s="1013">
        <f t="shared" si="33"/>
        <v>0</v>
      </c>
      <c r="O582" s="1010"/>
      <c r="P582" s="990"/>
      <c r="Q582" s="987"/>
      <c r="R582" s="1152"/>
      <c r="S582" s="987"/>
      <c r="T582" s="985"/>
    </row>
    <row r="583" spans="1:20" ht="15.75" x14ac:dyDescent="0.25">
      <c r="A583" s="693"/>
      <c r="B583" s="1187" t="s">
        <v>643</v>
      </c>
      <c r="C583" s="1187">
        <v>1017</v>
      </c>
      <c r="D583" s="985" t="s">
        <v>1479</v>
      </c>
      <c r="E583" s="985" t="s">
        <v>1480</v>
      </c>
      <c r="F583" s="986">
        <v>1100000</v>
      </c>
      <c r="G583" s="987"/>
      <c r="H583" s="987">
        <v>1100000</v>
      </c>
      <c r="I583" s="987"/>
      <c r="J583" s="988"/>
      <c r="K583" s="987"/>
      <c r="L583" s="1008">
        <f t="shared" si="32"/>
        <v>1100000</v>
      </c>
      <c r="M583" s="989"/>
      <c r="N583" s="1013">
        <f t="shared" si="33"/>
        <v>0</v>
      </c>
      <c r="O583" s="1010"/>
      <c r="P583" s="990"/>
      <c r="Q583" s="987"/>
      <c r="R583" s="1152"/>
      <c r="S583" s="987"/>
      <c r="T583" s="985"/>
    </row>
    <row r="584" spans="1:20" ht="15.75" x14ac:dyDescent="0.25">
      <c r="A584" s="693"/>
      <c r="B584" s="1187" t="s">
        <v>643</v>
      </c>
      <c r="C584" s="1187">
        <v>1017</v>
      </c>
      <c r="D584" s="985" t="s">
        <v>1481</v>
      </c>
      <c r="E584" s="985" t="s">
        <v>1480</v>
      </c>
      <c r="F584" s="986">
        <v>1100000</v>
      </c>
      <c r="G584" s="987"/>
      <c r="H584" s="987">
        <v>1100000</v>
      </c>
      <c r="I584" s="987"/>
      <c r="J584" s="988"/>
      <c r="K584" s="987"/>
      <c r="L584" s="1008">
        <f t="shared" si="32"/>
        <v>1100000</v>
      </c>
      <c r="M584" s="989"/>
      <c r="N584" s="1013">
        <f t="shared" si="33"/>
        <v>0</v>
      </c>
      <c r="O584" s="1010"/>
      <c r="P584" s="990"/>
      <c r="Q584" s="987"/>
      <c r="R584" s="1152"/>
      <c r="S584" s="987"/>
      <c r="T584" s="985"/>
    </row>
    <row r="585" spans="1:20" ht="15.75" x14ac:dyDescent="0.25">
      <c r="A585" s="693"/>
      <c r="B585" s="1187" t="s">
        <v>643</v>
      </c>
      <c r="C585" s="1187">
        <v>1017</v>
      </c>
      <c r="D585" s="985" t="s">
        <v>1482</v>
      </c>
      <c r="E585" s="985" t="s">
        <v>662</v>
      </c>
      <c r="F585" s="986">
        <v>4777000</v>
      </c>
      <c r="G585" s="987"/>
      <c r="H585" s="987">
        <v>4777000</v>
      </c>
      <c r="I585" s="987"/>
      <c r="J585" s="988"/>
      <c r="K585" s="987"/>
      <c r="L585" s="1008">
        <f t="shared" si="32"/>
        <v>4777000</v>
      </c>
      <c r="M585" s="989"/>
      <c r="N585" s="1013">
        <f t="shared" si="33"/>
        <v>0</v>
      </c>
      <c r="O585" s="1010"/>
      <c r="P585" s="990"/>
      <c r="Q585" s="987"/>
      <c r="R585" s="1152"/>
      <c r="S585" s="987"/>
      <c r="T585" s="985"/>
    </row>
    <row r="586" spans="1:20" ht="15.75" x14ac:dyDescent="0.25">
      <c r="A586" s="693"/>
      <c r="B586" s="1187" t="s">
        <v>643</v>
      </c>
      <c r="C586" s="1187">
        <v>1017</v>
      </c>
      <c r="D586" s="985" t="s">
        <v>1483</v>
      </c>
      <c r="E586" s="985" t="s">
        <v>1484</v>
      </c>
      <c r="F586" s="986">
        <v>32747440</v>
      </c>
      <c r="G586" s="987"/>
      <c r="H586" s="987">
        <v>16373720</v>
      </c>
      <c r="I586" s="987"/>
      <c r="J586" s="988"/>
      <c r="K586" s="987"/>
      <c r="L586" s="1008">
        <f t="shared" si="32"/>
        <v>16373720</v>
      </c>
      <c r="M586" s="989"/>
      <c r="N586" s="1013">
        <f t="shared" si="33"/>
        <v>16373720</v>
      </c>
      <c r="O586" s="1010"/>
      <c r="P586" s="990"/>
      <c r="Q586" s="987"/>
      <c r="R586" s="1152"/>
      <c r="S586" s="987" t="s">
        <v>1417</v>
      </c>
      <c r="T586" s="985" t="s">
        <v>1323</v>
      </c>
    </row>
    <row r="587" spans="1:20" ht="15.75" x14ac:dyDescent="0.25">
      <c r="A587" s="693"/>
      <c r="B587" s="1187" t="s">
        <v>643</v>
      </c>
      <c r="C587" s="1187">
        <v>1017</v>
      </c>
      <c r="D587" s="985" t="s">
        <v>1485</v>
      </c>
      <c r="E587" s="985" t="s">
        <v>1486</v>
      </c>
      <c r="F587" s="986">
        <v>40260000</v>
      </c>
      <c r="G587" s="987"/>
      <c r="H587" s="987">
        <v>28182000</v>
      </c>
      <c r="I587" s="987"/>
      <c r="J587" s="988"/>
      <c r="K587" s="987"/>
      <c r="L587" s="1008">
        <f t="shared" si="32"/>
        <v>28182000</v>
      </c>
      <c r="M587" s="989"/>
      <c r="N587" s="1013">
        <f t="shared" si="33"/>
        <v>12078000</v>
      </c>
      <c r="O587" s="1010"/>
      <c r="P587" s="990"/>
      <c r="Q587" s="987"/>
      <c r="R587" s="1152"/>
      <c r="S587" s="987" t="s">
        <v>1417</v>
      </c>
      <c r="T587" s="985" t="s">
        <v>1487</v>
      </c>
    </row>
    <row r="588" spans="1:20" ht="15.75" x14ac:dyDescent="0.25">
      <c r="A588" s="693"/>
      <c r="B588" s="1187" t="s">
        <v>643</v>
      </c>
      <c r="C588" s="1187">
        <v>1017</v>
      </c>
      <c r="D588" s="985" t="s">
        <v>1427</v>
      </c>
      <c r="E588" s="985" t="s">
        <v>1237</v>
      </c>
      <c r="F588" s="986">
        <v>1996808</v>
      </c>
      <c r="G588" s="987"/>
      <c r="H588" s="987">
        <v>1996808</v>
      </c>
      <c r="I588" s="987"/>
      <c r="J588" s="988"/>
      <c r="K588" s="987"/>
      <c r="L588" s="1008">
        <f t="shared" si="32"/>
        <v>1996808</v>
      </c>
      <c r="M588" s="989"/>
      <c r="N588" s="1013">
        <f t="shared" si="33"/>
        <v>0</v>
      </c>
      <c r="O588" s="1010"/>
      <c r="P588" s="990"/>
      <c r="Q588" s="987"/>
      <c r="R588" s="1152"/>
      <c r="S588" s="987"/>
      <c r="T588" s="985"/>
    </row>
    <row r="589" spans="1:20" ht="15.75" x14ac:dyDescent="0.25">
      <c r="A589" s="693"/>
      <c r="B589" s="1187" t="s">
        <v>643</v>
      </c>
      <c r="C589" s="1187">
        <v>1017</v>
      </c>
      <c r="D589" s="985" t="s">
        <v>1488</v>
      </c>
      <c r="E589" s="985" t="s">
        <v>521</v>
      </c>
      <c r="F589" s="986">
        <v>1520000</v>
      </c>
      <c r="G589" s="987"/>
      <c r="H589" s="987">
        <v>1520000</v>
      </c>
      <c r="I589" s="987"/>
      <c r="J589" s="988"/>
      <c r="K589" s="987"/>
      <c r="L589" s="1008">
        <f t="shared" si="32"/>
        <v>1520000</v>
      </c>
      <c r="M589" s="989"/>
      <c r="N589" s="1013">
        <f t="shared" si="33"/>
        <v>0</v>
      </c>
      <c r="O589" s="1010"/>
      <c r="P589" s="990"/>
      <c r="Q589" s="987"/>
      <c r="R589" s="1152"/>
      <c r="S589" s="987"/>
      <c r="T589" s="985"/>
    </row>
    <row r="590" spans="1:20" ht="15.75" x14ac:dyDescent="0.25">
      <c r="A590" s="693"/>
      <c r="B590" s="1187" t="s">
        <v>643</v>
      </c>
      <c r="C590" s="1187">
        <v>1017</v>
      </c>
      <c r="D590" s="985" t="s">
        <v>1450</v>
      </c>
      <c r="E590" s="985" t="s">
        <v>1451</v>
      </c>
      <c r="F590" s="986">
        <v>1760000</v>
      </c>
      <c r="G590" s="987"/>
      <c r="H590" s="987">
        <v>1760000</v>
      </c>
      <c r="I590" s="987"/>
      <c r="J590" s="988"/>
      <c r="K590" s="987"/>
      <c r="L590" s="1008">
        <f t="shared" si="32"/>
        <v>1760000</v>
      </c>
      <c r="M590" s="989"/>
      <c r="N590" s="1013">
        <f t="shared" si="33"/>
        <v>0</v>
      </c>
      <c r="O590" s="1010"/>
      <c r="P590" s="990"/>
      <c r="Q590" s="987"/>
      <c r="R590" s="1152"/>
      <c r="S590" s="987"/>
      <c r="T590" s="985"/>
    </row>
    <row r="591" spans="1:20" ht="15.75" x14ac:dyDescent="0.25">
      <c r="A591" s="693"/>
      <c r="B591" s="1187" t="s">
        <v>643</v>
      </c>
      <c r="C591" s="1187">
        <v>1017</v>
      </c>
      <c r="D591" s="985" t="s">
        <v>1489</v>
      </c>
      <c r="E591" s="985" t="s">
        <v>662</v>
      </c>
      <c r="F591" s="986">
        <v>12228000</v>
      </c>
      <c r="G591" s="987"/>
      <c r="H591" s="987">
        <v>12228000</v>
      </c>
      <c r="I591" s="987"/>
      <c r="J591" s="988"/>
      <c r="K591" s="987"/>
      <c r="L591" s="1008">
        <f t="shared" si="32"/>
        <v>12228000</v>
      </c>
      <c r="M591" s="989"/>
      <c r="N591" s="1013">
        <f t="shared" si="33"/>
        <v>0</v>
      </c>
      <c r="O591" s="1010"/>
      <c r="P591" s="990"/>
      <c r="Q591" s="987"/>
      <c r="R591" s="1152"/>
      <c r="S591" s="987"/>
      <c r="T591" s="985"/>
    </row>
    <row r="592" spans="1:20" ht="15.75" x14ac:dyDescent="0.25">
      <c r="A592" s="693"/>
      <c r="B592" s="1187" t="s">
        <v>643</v>
      </c>
      <c r="C592" s="1187">
        <v>1017</v>
      </c>
      <c r="D592" s="985" t="s">
        <v>1490</v>
      </c>
      <c r="E592" s="985" t="s">
        <v>1338</v>
      </c>
      <c r="F592" s="986">
        <v>3750000</v>
      </c>
      <c r="G592" s="987"/>
      <c r="H592" s="987">
        <v>3750000</v>
      </c>
      <c r="I592" s="987"/>
      <c r="J592" s="988"/>
      <c r="K592" s="987"/>
      <c r="L592" s="1008">
        <f t="shared" si="32"/>
        <v>3750000</v>
      </c>
      <c r="M592" s="989"/>
      <c r="N592" s="1013">
        <f t="shared" si="33"/>
        <v>0</v>
      </c>
      <c r="O592" s="1010"/>
      <c r="P592" s="990"/>
      <c r="Q592" s="987"/>
      <c r="R592" s="1152"/>
      <c r="S592" s="987"/>
      <c r="T592" s="985"/>
    </row>
    <row r="593" spans="1:23" x14ac:dyDescent="0.25">
      <c r="A593" s="693"/>
      <c r="B593" s="1187" t="s">
        <v>643</v>
      </c>
      <c r="C593" s="1187">
        <v>1017</v>
      </c>
      <c r="D593" s="976" t="s">
        <v>947</v>
      </c>
      <c r="E593" s="976"/>
      <c r="F593" s="973">
        <f>W593</f>
        <v>1869000</v>
      </c>
      <c r="G593" s="974"/>
      <c r="H593" s="974">
        <v>439000</v>
      </c>
      <c r="I593" s="974">
        <v>590000</v>
      </c>
      <c r="J593" s="975">
        <v>840000</v>
      </c>
      <c r="K593" s="974"/>
      <c r="L593" s="1008">
        <f t="shared" si="32"/>
        <v>1869000</v>
      </c>
      <c r="M593" s="991" t="e">
        <f>IF(G593="",F593-L593-#REF!,G593-L593-#REF!)</f>
        <v>#REF!</v>
      </c>
      <c r="N593" s="1013">
        <f t="shared" si="33"/>
        <v>0</v>
      </c>
      <c r="O593" s="1011"/>
      <c r="P593" s="977"/>
      <c r="Q593" s="974"/>
      <c r="R593" s="1147"/>
      <c r="S593" s="974"/>
      <c r="T593" s="976"/>
      <c r="V593" s="1000" t="s">
        <v>948</v>
      </c>
      <c r="W593" s="1000">
        <f>SUM(W572:W574)</f>
        <v>1869000</v>
      </c>
    </row>
    <row r="594" spans="1:23" ht="15.75" x14ac:dyDescent="0.25">
      <c r="A594" s="723"/>
      <c r="B594" s="999" t="s">
        <v>997</v>
      </c>
      <c r="C594" s="999"/>
      <c r="D594" s="999" t="s">
        <v>643</v>
      </c>
      <c r="E594" s="992"/>
      <c r="F594" s="993"/>
      <c r="G594" s="994"/>
      <c r="H594" s="994"/>
      <c r="I594" s="994"/>
      <c r="J594" s="995"/>
      <c r="K594" s="994"/>
      <c r="L594" s="1009">
        <f>SUM(L572:L593)</f>
        <v>202657528</v>
      </c>
      <c r="M594" s="996" t="e">
        <f>SUM(M569:M593)</f>
        <v>#REF!</v>
      </c>
      <c r="N594" s="997">
        <f>SUM(N569:N593)</f>
        <v>28451720</v>
      </c>
      <c r="O594" s="1012"/>
      <c r="P594" s="998"/>
      <c r="Q594" s="994"/>
      <c r="R594" s="1153"/>
      <c r="S594" s="994"/>
      <c r="T594" s="992"/>
    </row>
    <row r="595" spans="1:23" x14ac:dyDescent="0.25">
      <c r="A595" s="686">
        <v>26</v>
      </c>
      <c r="B595" s="1187" t="s">
        <v>1491</v>
      </c>
      <c r="C595" s="1187">
        <v>1017</v>
      </c>
      <c r="D595" s="976" t="s">
        <v>1117</v>
      </c>
      <c r="E595" s="979" t="s">
        <v>1118</v>
      </c>
      <c r="F595" s="980">
        <v>500939941</v>
      </c>
      <c r="G595" s="1310">
        <v>576341000</v>
      </c>
      <c r="H595" s="981">
        <v>136272582</v>
      </c>
      <c r="I595" s="981">
        <v>181696776</v>
      </c>
      <c r="J595" s="982"/>
      <c r="K595" s="981"/>
      <c r="L595" s="1008">
        <f>SUM(H595:K595)</f>
        <v>317969358</v>
      </c>
      <c r="M595" s="976"/>
      <c r="N595" s="1312">
        <f>G595-L595-L596</f>
        <v>149409642</v>
      </c>
      <c r="O595" s="1006"/>
      <c r="P595" s="984"/>
      <c r="Q595" s="981"/>
      <c r="R595" s="1154"/>
      <c r="S595" s="981"/>
      <c r="T595" s="1314">
        <f>G595*5%</f>
        <v>28817050</v>
      </c>
      <c r="V595" s="687" t="s">
        <v>1243</v>
      </c>
      <c r="W595" s="687">
        <v>240000</v>
      </c>
    </row>
    <row r="596" spans="1:23" x14ac:dyDescent="0.25">
      <c r="B596" s="1187" t="s">
        <v>1491</v>
      </c>
      <c r="C596" s="1187">
        <v>1017</v>
      </c>
      <c r="D596" s="976" t="s">
        <v>1492</v>
      </c>
      <c r="E596" s="972" t="s">
        <v>1118</v>
      </c>
      <c r="F596" s="973">
        <v>108962000</v>
      </c>
      <c r="G596" s="1311"/>
      <c r="H596" s="974"/>
      <c r="I596" s="974">
        <v>108962000</v>
      </c>
      <c r="J596" s="975"/>
      <c r="K596" s="974"/>
      <c r="L596" s="1008">
        <f t="shared" ref="L596:L605" si="34">SUM(H596:K596)</f>
        <v>108962000</v>
      </c>
      <c r="M596" s="976"/>
      <c r="N596" s="1313"/>
      <c r="O596" s="1011"/>
      <c r="P596" s="977"/>
      <c r="Q596" s="974"/>
      <c r="R596" s="1147"/>
      <c r="S596" s="974"/>
      <c r="T596" s="1315"/>
      <c r="V596" s="687" t="s">
        <v>1244</v>
      </c>
      <c r="W596" s="687">
        <v>840000</v>
      </c>
    </row>
    <row r="597" spans="1:23" x14ac:dyDescent="0.25">
      <c r="B597" s="1187" t="s">
        <v>1491</v>
      </c>
      <c r="C597" s="1187">
        <v>1017</v>
      </c>
      <c r="D597" s="976" t="s">
        <v>1493</v>
      </c>
      <c r="E597" s="1001" t="s">
        <v>1494</v>
      </c>
      <c r="F597" s="980">
        <v>19800000</v>
      </c>
      <c r="G597" s="1002"/>
      <c r="H597" s="1003">
        <v>9900000</v>
      </c>
      <c r="I597" s="981">
        <v>9900000</v>
      </c>
      <c r="J597" s="982"/>
      <c r="K597" s="1002"/>
      <c r="L597" s="1008">
        <f t="shared" si="34"/>
        <v>19800000</v>
      </c>
      <c r="M597" s="976"/>
      <c r="N597" s="1013">
        <f t="shared" ref="N597:N634" si="35">IF($G597="",($F597-$L597),($G597-$L597))</f>
        <v>0</v>
      </c>
      <c r="O597" s="1004"/>
      <c r="P597" s="984"/>
      <c r="Q597" s="1005"/>
      <c r="R597" s="1155"/>
      <c r="S597" s="1005"/>
      <c r="T597" s="1006"/>
      <c r="V597" s="687" t="s">
        <v>1495</v>
      </c>
      <c r="W597" s="687">
        <v>826000</v>
      </c>
    </row>
    <row r="598" spans="1:23" x14ac:dyDescent="0.25">
      <c r="B598" s="1187" t="s">
        <v>1491</v>
      </c>
      <c r="C598" s="1187">
        <v>1017</v>
      </c>
      <c r="D598" s="686" t="s">
        <v>1496</v>
      </c>
      <c r="E598" s="1001" t="s">
        <v>1497</v>
      </c>
      <c r="F598" s="980">
        <v>3255000</v>
      </c>
      <c r="G598" s="1002"/>
      <c r="H598" s="1003"/>
      <c r="I598" s="981">
        <v>3255000</v>
      </c>
      <c r="J598" s="982"/>
      <c r="K598" s="1002"/>
      <c r="L598" s="1008">
        <f t="shared" si="34"/>
        <v>3255000</v>
      </c>
      <c r="M598" s="976"/>
      <c r="N598" s="1013">
        <f t="shared" si="35"/>
        <v>0</v>
      </c>
      <c r="O598" s="1004"/>
      <c r="P598" s="984"/>
      <c r="Q598" s="1005"/>
      <c r="R598" s="1155"/>
      <c r="S598" s="1005"/>
      <c r="T598" s="1006"/>
      <c r="V598" s="687" t="s">
        <v>1498</v>
      </c>
      <c r="W598" s="687">
        <v>772000</v>
      </c>
    </row>
    <row r="599" spans="1:23" x14ac:dyDescent="0.25">
      <c r="B599" s="1187" t="s">
        <v>1491</v>
      </c>
      <c r="C599" s="1187">
        <v>1017</v>
      </c>
      <c r="D599" s="976" t="s">
        <v>1499</v>
      </c>
      <c r="E599" s="1001" t="s">
        <v>1500</v>
      </c>
      <c r="F599" s="980">
        <v>21000000</v>
      </c>
      <c r="G599" s="1002"/>
      <c r="H599" s="1003">
        <v>21000000</v>
      </c>
      <c r="I599" s="981"/>
      <c r="J599" s="982"/>
      <c r="K599" s="1002"/>
      <c r="L599" s="1008">
        <f t="shared" si="34"/>
        <v>21000000</v>
      </c>
      <c r="M599" s="976"/>
      <c r="N599" s="1013">
        <f t="shared" si="35"/>
        <v>0</v>
      </c>
      <c r="O599" s="1004"/>
      <c r="P599" s="984"/>
      <c r="Q599" s="1005"/>
      <c r="R599" s="1155"/>
      <c r="S599" s="1005"/>
      <c r="T599" s="1006"/>
      <c r="V599" s="687" t="s">
        <v>1454</v>
      </c>
      <c r="W599" s="687">
        <v>870000</v>
      </c>
    </row>
    <row r="600" spans="1:23" x14ac:dyDescent="0.25">
      <c r="B600" s="1187" t="s">
        <v>1491</v>
      </c>
      <c r="C600" s="1187">
        <v>1017</v>
      </c>
      <c r="D600" s="976" t="s">
        <v>1501</v>
      </c>
      <c r="E600" s="976" t="s">
        <v>1120</v>
      </c>
      <c r="F600" s="1014">
        <v>195000000</v>
      </c>
      <c r="G600" s="974">
        <v>196200000</v>
      </c>
      <c r="H600" s="1014">
        <v>78000000</v>
      </c>
      <c r="I600" s="974">
        <v>58000000</v>
      </c>
      <c r="J600" s="975">
        <v>60200000</v>
      </c>
      <c r="K600" s="974"/>
      <c r="L600" s="691">
        <f t="shared" si="34"/>
        <v>196200000</v>
      </c>
      <c r="M600" s="976"/>
      <c r="N600" s="1013">
        <f t="shared" si="35"/>
        <v>0</v>
      </c>
      <c r="O600" s="1004"/>
      <c r="P600" s="984"/>
      <c r="Q600" s="1005"/>
      <c r="R600" s="1155"/>
      <c r="S600" s="1005"/>
      <c r="T600" s="1006"/>
    </row>
    <row r="601" spans="1:23" x14ac:dyDescent="0.25">
      <c r="B601" s="1187" t="s">
        <v>1491</v>
      </c>
      <c r="C601" s="1187">
        <v>1017</v>
      </c>
      <c r="D601" s="976" t="s">
        <v>1502</v>
      </c>
      <c r="E601" s="972" t="s">
        <v>1503</v>
      </c>
      <c r="F601" s="973">
        <v>3200000</v>
      </c>
      <c r="G601" s="974"/>
      <c r="H601" s="974">
        <v>3200000</v>
      </c>
      <c r="I601" s="974"/>
      <c r="J601" s="975"/>
      <c r="K601" s="974"/>
      <c r="L601" s="1008">
        <f t="shared" si="34"/>
        <v>3200000</v>
      </c>
      <c r="M601" s="976"/>
      <c r="N601" s="1013">
        <f t="shared" si="35"/>
        <v>0</v>
      </c>
      <c r="O601" s="1004"/>
      <c r="P601" s="984"/>
      <c r="Q601" s="1005"/>
      <c r="R601" s="1155"/>
      <c r="S601" s="1005"/>
      <c r="T601" s="1006"/>
    </row>
    <row r="602" spans="1:23" x14ac:dyDescent="0.25">
      <c r="B602" s="1187" t="s">
        <v>1491</v>
      </c>
      <c r="C602" s="1187">
        <v>1017</v>
      </c>
      <c r="D602" s="976" t="s">
        <v>1504</v>
      </c>
      <c r="E602" s="972" t="s">
        <v>1505</v>
      </c>
      <c r="F602" s="973">
        <v>1720000</v>
      </c>
      <c r="G602" s="974"/>
      <c r="H602" s="974">
        <v>1720000</v>
      </c>
      <c r="I602" s="974"/>
      <c r="J602" s="975"/>
      <c r="K602" s="974"/>
      <c r="L602" s="1008">
        <f t="shared" si="34"/>
        <v>1720000</v>
      </c>
      <c r="M602" s="976"/>
      <c r="N602" s="1013">
        <f t="shared" si="35"/>
        <v>0</v>
      </c>
      <c r="O602" s="1004"/>
      <c r="P602" s="984"/>
      <c r="Q602" s="1005"/>
      <c r="R602" s="1155"/>
      <c r="S602" s="1005"/>
      <c r="T602" s="1006"/>
    </row>
    <row r="603" spans="1:23" x14ac:dyDescent="0.25">
      <c r="B603" s="1187" t="s">
        <v>1491</v>
      </c>
      <c r="C603" s="1187">
        <v>1017</v>
      </c>
      <c r="D603" s="976" t="s">
        <v>1390</v>
      </c>
      <c r="E603" s="976" t="s">
        <v>1088</v>
      </c>
      <c r="F603" s="973">
        <v>1200000</v>
      </c>
      <c r="G603" s="974"/>
      <c r="H603" s="974">
        <v>1200000</v>
      </c>
      <c r="I603" s="974"/>
      <c r="J603" s="975"/>
      <c r="K603" s="974"/>
      <c r="L603" s="1008">
        <f t="shared" si="34"/>
        <v>1200000</v>
      </c>
      <c r="M603" s="976"/>
      <c r="N603" s="1013">
        <f t="shared" si="35"/>
        <v>0</v>
      </c>
      <c r="O603" s="1004"/>
      <c r="P603" s="984"/>
      <c r="Q603" s="1005"/>
      <c r="R603" s="1155"/>
      <c r="S603" s="1005"/>
      <c r="T603" s="1006"/>
      <c r="V603" s="686"/>
      <c r="W603" s="686"/>
    </row>
    <row r="604" spans="1:23" x14ac:dyDescent="0.25">
      <c r="B604" s="1187" t="s">
        <v>1491</v>
      </c>
      <c r="C604" s="1187">
        <v>1017</v>
      </c>
      <c r="D604" s="976" t="s">
        <v>1099</v>
      </c>
      <c r="E604" s="1004" t="s">
        <v>1506</v>
      </c>
      <c r="F604" s="980">
        <v>52950000</v>
      </c>
      <c r="G604" s="1002"/>
      <c r="H604" s="1003">
        <v>4380000</v>
      </c>
      <c r="I604" s="981">
        <v>11064000</v>
      </c>
      <c r="J604" s="982">
        <v>37506000</v>
      </c>
      <c r="K604" s="1002"/>
      <c r="L604" s="1008">
        <f t="shared" si="34"/>
        <v>52950000</v>
      </c>
      <c r="M604" s="976"/>
      <c r="N604" s="1013">
        <f t="shared" si="35"/>
        <v>0</v>
      </c>
      <c r="O604" s="1004"/>
      <c r="P604" s="984"/>
      <c r="Q604" s="1005"/>
      <c r="R604" s="1155"/>
      <c r="S604" s="1005"/>
      <c r="T604" s="1006"/>
      <c r="V604" s="686"/>
      <c r="W604" s="686"/>
    </row>
    <row r="605" spans="1:23" x14ac:dyDescent="0.25">
      <c r="B605" s="1187" t="s">
        <v>1491</v>
      </c>
      <c r="C605" s="1187">
        <v>1017</v>
      </c>
      <c r="D605" s="976" t="s">
        <v>981</v>
      </c>
      <c r="E605" s="1004" t="s">
        <v>1507</v>
      </c>
      <c r="F605" s="980">
        <v>700000</v>
      </c>
      <c r="G605" s="1002"/>
      <c r="H605" s="1003">
        <v>700000</v>
      </c>
      <c r="I605" s="981"/>
      <c r="J605" s="982"/>
      <c r="K605" s="1002"/>
      <c r="L605" s="1008">
        <f t="shared" si="34"/>
        <v>700000</v>
      </c>
      <c r="M605" s="976"/>
      <c r="N605" s="1013">
        <f t="shared" si="35"/>
        <v>0</v>
      </c>
      <c r="O605" s="1004"/>
      <c r="P605" s="984"/>
      <c r="Q605" s="1005"/>
      <c r="R605" s="1155"/>
      <c r="S605" s="1005"/>
      <c r="T605" s="1006"/>
      <c r="V605" s="686"/>
      <c r="W605" s="686"/>
    </row>
    <row r="606" spans="1:23" x14ac:dyDescent="0.25">
      <c r="B606" s="1187" t="s">
        <v>1491</v>
      </c>
      <c r="C606" s="1187">
        <v>1017</v>
      </c>
      <c r="D606" s="976" t="s">
        <v>1508</v>
      </c>
      <c r="E606" s="1004" t="s">
        <v>1509</v>
      </c>
      <c r="F606" s="980">
        <v>185548000</v>
      </c>
      <c r="G606" s="1002">
        <v>166896870</v>
      </c>
      <c r="H606" s="1003">
        <v>55664400</v>
      </c>
      <c r="I606" s="981">
        <v>74219000</v>
      </c>
      <c r="J606" s="982">
        <v>37013470</v>
      </c>
      <c r="K606" s="1002"/>
      <c r="L606" s="1008">
        <f t="shared" ref="L606:L620" si="36">SUM(H606:K606)</f>
        <v>166896870</v>
      </c>
      <c r="M606" s="976"/>
      <c r="N606" s="1013">
        <f t="shared" si="35"/>
        <v>0</v>
      </c>
      <c r="O606" s="1004"/>
      <c r="P606" s="984"/>
      <c r="Q606" s="1005"/>
      <c r="R606" s="1155"/>
      <c r="S606" s="1005"/>
      <c r="T606" s="1006"/>
      <c r="V606" s="686"/>
      <c r="W606" s="686"/>
    </row>
    <row r="607" spans="1:23" x14ac:dyDescent="0.25">
      <c r="B607" s="1187" t="s">
        <v>1491</v>
      </c>
      <c r="C607" s="1187">
        <v>1017</v>
      </c>
      <c r="D607" s="976" t="s">
        <v>1510</v>
      </c>
      <c r="E607" s="1004" t="s">
        <v>1511</v>
      </c>
      <c r="F607" s="980">
        <v>130000</v>
      </c>
      <c r="G607" s="1002"/>
      <c r="H607" s="1003">
        <v>130000</v>
      </c>
      <c r="I607" s="981"/>
      <c r="J607" s="982"/>
      <c r="K607" s="1002"/>
      <c r="L607" s="1008">
        <f t="shared" si="36"/>
        <v>130000</v>
      </c>
      <c r="M607" s="976"/>
      <c r="N607" s="1013">
        <f t="shared" si="35"/>
        <v>0</v>
      </c>
      <c r="O607" s="1004"/>
      <c r="P607" s="984"/>
      <c r="Q607" s="1005"/>
      <c r="R607" s="1155"/>
      <c r="S607" s="1005"/>
      <c r="T607" s="1006"/>
      <c r="V607" s="686"/>
      <c r="W607" s="686"/>
    </row>
    <row r="608" spans="1:23" x14ac:dyDescent="0.25">
      <c r="B608" s="1187" t="s">
        <v>1491</v>
      </c>
      <c r="C608" s="1187">
        <v>1017</v>
      </c>
      <c r="D608" s="976" t="s">
        <v>1512</v>
      </c>
      <c r="E608" s="985" t="s">
        <v>521</v>
      </c>
      <c r="F608" s="980">
        <v>26905000</v>
      </c>
      <c r="G608" s="1002"/>
      <c r="H608" s="1003">
        <v>9000000</v>
      </c>
      <c r="I608" s="981">
        <v>13400000</v>
      </c>
      <c r="J608" s="982"/>
      <c r="K608" s="1002"/>
      <c r="L608" s="1008">
        <f t="shared" si="36"/>
        <v>22400000</v>
      </c>
      <c r="M608" s="976"/>
      <c r="N608" s="1013">
        <f t="shared" si="35"/>
        <v>4505000</v>
      </c>
      <c r="O608" s="1004"/>
      <c r="P608" s="984"/>
      <c r="Q608" s="1005"/>
      <c r="R608" s="1155"/>
      <c r="S608" s="1005"/>
      <c r="T608" s="1006"/>
      <c r="V608" s="686"/>
      <c r="W608" s="686"/>
    </row>
    <row r="609" spans="2:23" x14ac:dyDescent="0.25">
      <c r="B609" s="1187" t="s">
        <v>1491</v>
      </c>
      <c r="C609" s="1187">
        <v>1017</v>
      </c>
      <c r="D609" s="976" t="s">
        <v>1513</v>
      </c>
      <c r="E609" s="1047" t="s">
        <v>1514</v>
      </c>
      <c r="F609" s="980">
        <v>400000000</v>
      </c>
      <c r="G609" s="1002"/>
      <c r="H609" s="1003">
        <v>160000000</v>
      </c>
      <c r="I609" s="981"/>
      <c r="J609" s="982"/>
      <c r="K609" s="1002"/>
      <c r="L609" s="1008">
        <f t="shared" si="36"/>
        <v>160000000</v>
      </c>
      <c r="M609" s="976"/>
      <c r="N609" s="1013">
        <f t="shared" si="35"/>
        <v>240000000</v>
      </c>
      <c r="O609" s="1004"/>
      <c r="P609" s="984"/>
      <c r="Q609" s="1005"/>
      <c r="R609" s="1155"/>
      <c r="S609" s="1005"/>
      <c r="T609" s="1006"/>
      <c r="V609" s="686"/>
      <c r="W609" s="686"/>
    </row>
    <row r="610" spans="2:23" x14ac:dyDescent="0.25">
      <c r="B610" s="1187" t="s">
        <v>1491</v>
      </c>
      <c r="C610" s="1187">
        <v>1017</v>
      </c>
      <c r="D610" s="976" t="s">
        <v>1515</v>
      </c>
      <c r="E610" s="1047" t="s">
        <v>1516</v>
      </c>
      <c r="F610" s="980">
        <v>2920000</v>
      </c>
      <c r="G610" s="1002"/>
      <c r="H610" s="1003">
        <v>2920000</v>
      </c>
      <c r="I610" s="981"/>
      <c r="J610" s="982"/>
      <c r="K610" s="1002"/>
      <c r="L610" s="1008">
        <f t="shared" si="36"/>
        <v>2920000</v>
      </c>
      <c r="M610" s="976"/>
      <c r="N610" s="1013">
        <f t="shared" si="35"/>
        <v>0</v>
      </c>
      <c r="O610" s="1004"/>
      <c r="P610" s="984"/>
      <c r="Q610" s="1005"/>
      <c r="R610" s="1155"/>
      <c r="S610" s="1005"/>
      <c r="T610" s="1006"/>
      <c r="V610" s="686"/>
      <c r="W610" s="686"/>
    </row>
    <row r="611" spans="2:23" x14ac:dyDescent="0.25">
      <c r="B611" s="1187" t="s">
        <v>1491</v>
      </c>
      <c r="C611" s="1187">
        <v>1017</v>
      </c>
      <c r="D611" s="976" t="s">
        <v>1517</v>
      </c>
      <c r="E611" s="1047" t="s">
        <v>1518</v>
      </c>
      <c r="F611" s="980">
        <v>12357500</v>
      </c>
      <c r="G611" s="1002"/>
      <c r="H611" s="1003">
        <v>12357500</v>
      </c>
      <c r="I611" s="981"/>
      <c r="J611" s="982"/>
      <c r="K611" s="1002"/>
      <c r="L611" s="1008">
        <f t="shared" si="36"/>
        <v>12357500</v>
      </c>
      <c r="M611" s="976"/>
      <c r="N611" s="1013">
        <f t="shared" si="35"/>
        <v>0</v>
      </c>
      <c r="O611" s="1004"/>
      <c r="P611" s="984"/>
      <c r="Q611" s="1005"/>
      <c r="R611" s="1155"/>
      <c r="S611" s="1005"/>
      <c r="T611" s="1006"/>
      <c r="V611" s="686"/>
      <c r="W611" s="686"/>
    </row>
    <row r="612" spans="2:23" x14ac:dyDescent="0.25">
      <c r="B612" s="1187" t="s">
        <v>1491</v>
      </c>
      <c r="C612" s="1187">
        <v>1017</v>
      </c>
      <c r="D612" s="976" t="s">
        <v>1519</v>
      </c>
      <c r="E612" s="1047" t="s">
        <v>1520</v>
      </c>
      <c r="F612" s="980">
        <v>650000</v>
      </c>
      <c r="G612" s="1002"/>
      <c r="H612" s="1003">
        <v>650000</v>
      </c>
      <c r="I612" s="981"/>
      <c r="J612" s="982"/>
      <c r="K612" s="1002"/>
      <c r="L612" s="1008">
        <f t="shared" si="36"/>
        <v>650000</v>
      </c>
      <c r="M612" s="976"/>
      <c r="N612" s="1013">
        <f t="shared" si="35"/>
        <v>0</v>
      </c>
      <c r="O612" s="1004"/>
      <c r="P612" s="984"/>
      <c r="Q612" s="1005"/>
      <c r="R612" s="1155"/>
      <c r="S612" s="1005"/>
      <c r="T612" s="1006"/>
      <c r="V612" s="686"/>
      <c r="W612" s="686"/>
    </row>
    <row r="613" spans="2:23" x14ac:dyDescent="0.25">
      <c r="B613" s="1187" t="s">
        <v>1491</v>
      </c>
      <c r="C613" s="1187">
        <v>1017</v>
      </c>
      <c r="D613" s="976" t="s">
        <v>981</v>
      </c>
      <c r="E613" s="1047" t="s">
        <v>1516</v>
      </c>
      <c r="F613" s="980">
        <v>860000</v>
      </c>
      <c r="G613" s="1002"/>
      <c r="H613" s="1003">
        <v>860000</v>
      </c>
      <c r="I613" s="981"/>
      <c r="J613" s="982"/>
      <c r="K613" s="1002"/>
      <c r="L613" s="1008">
        <f t="shared" si="36"/>
        <v>860000</v>
      </c>
      <c r="M613" s="976"/>
      <c r="N613" s="1013">
        <f t="shared" si="35"/>
        <v>0</v>
      </c>
      <c r="O613" s="1004"/>
      <c r="P613" s="984"/>
      <c r="Q613" s="1005"/>
      <c r="R613" s="1155"/>
      <c r="S613" s="1005"/>
      <c r="T613" s="1006"/>
      <c r="V613" s="686"/>
      <c r="W613" s="686"/>
    </row>
    <row r="614" spans="2:23" x14ac:dyDescent="0.25">
      <c r="B614" s="1187" t="s">
        <v>1491</v>
      </c>
      <c r="C614" s="1187">
        <v>1017</v>
      </c>
      <c r="D614" s="976" t="s">
        <v>1521</v>
      </c>
      <c r="E614" s="1004" t="s">
        <v>1506</v>
      </c>
      <c r="F614" s="980">
        <v>1900000</v>
      </c>
      <c r="G614" s="1002"/>
      <c r="H614" s="1003">
        <v>1900000</v>
      </c>
      <c r="I614" s="981"/>
      <c r="J614" s="982"/>
      <c r="K614" s="1002"/>
      <c r="L614" s="1008">
        <f t="shared" si="36"/>
        <v>1900000</v>
      </c>
      <c r="M614" s="976"/>
      <c r="N614" s="1013">
        <f t="shared" si="35"/>
        <v>0</v>
      </c>
      <c r="O614" s="1004"/>
      <c r="P614" s="984"/>
      <c r="Q614" s="1005"/>
      <c r="R614" s="1155"/>
      <c r="S614" s="1005"/>
      <c r="T614" s="1006"/>
      <c r="V614" s="686"/>
      <c r="W614" s="686"/>
    </row>
    <row r="615" spans="2:23" x14ac:dyDescent="0.25">
      <c r="B615" s="1187" t="s">
        <v>1491</v>
      </c>
      <c r="C615" s="1187">
        <v>1017</v>
      </c>
      <c r="D615" s="976" t="s">
        <v>981</v>
      </c>
      <c r="E615" s="1047" t="s">
        <v>1516</v>
      </c>
      <c r="F615" s="980">
        <v>1390000</v>
      </c>
      <c r="G615" s="1002"/>
      <c r="H615" s="1003">
        <v>1390000</v>
      </c>
      <c r="I615" s="981"/>
      <c r="J615" s="982"/>
      <c r="K615" s="1002"/>
      <c r="L615" s="1008">
        <f t="shared" si="36"/>
        <v>1390000</v>
      </c>
      <c r="M615" s="976"/>
      <c r="N615" s="1013">
        <f t="shared" si="35"/>
        <v>0</v>
      </c>
      <c r="O615" s="1004"/>
      <c r="P615" s="984"/>
      <c r="Q615" s="1005"/>
      <c r="R615" s="1155"/>
      <c r="S615" s="1005"/>
      <c r="T615" s="1006"/>
      <c r="V615" s="686"/>
      <c r="W615" s="686"/>
    </row>
    <row r="616" spans="2:23" x14ac:dyDescent="0.25">
      <c r="B616" s="1187" t="s">
        <v>1491</v>
      </c>
      <c r="C616" s="1187">
        <v>1017</v>
      </c>
      <c r="D616" s="976" t="s">
        <v>1114</v>
      </c>
      <c r="E616" s="1090" t="s">
        <v>1079</v>
      </c>
      <c r="F616" s="974">
        <v>120868000</v>
      </c>
      <c r="G616" s="1091">
        <v>129030000</v>
      </c>
      <c r="H616" s="973">
        <v>60434000</v>
      </c>
      <c r="I616" s="981">
        <v>68596000</v>
      </c>
      <c r="J616" s="982"/>
      <c r="K616" s="1002"/>
      <c r="L616" s="1008">
        <f t="shared" si="36"/>
        <v>129030000</v>
      </c>
      <c r="M616" s="976"/>
      <c r="N616" s="1013">
        <f t="shared" si="35"/>
        <v>0</v>
      </c>
      <c r="O616" s="1004"/>
      <c r="P616" s="984"/>
      <c r="Q616" s="1005"/>
      <c r="R616" s="1155"/>
      <c r="S616" s="1005"/>
      <c r="T616" s="1006"/>
      <c r="V616" s="686"/>
      <c r="W616" s="686"/>
    </row>
    <row r="617" spans="2:23" x14ac:dyDescent="0.25">
      <c r="B617" s="1187" t="s">
        <v>1491</v>
      </c>
      <c r="C617" s="1187">
        <v>1017</v>
      </c>
      <c r="D617" s="693" t="s">
        <v>1522</v>
      </c>
      <c r="E617" s="1004" t="s">
        <v>1523</v>
      </c>
      <c r="F617" s="981">
        <v>20000000</v>
      </c>
      <c r="G617" s="1002"/>
      <c r="H617" s="1097">
        <v>20000000</v>
      </c>
      <c r="I617" s="981"/>
      <c r="J617" s="982"/>
      <c r="K617" s="1002"/>
      <c r="L617" s="1008">
        <f t="shared" si="36"/>
        <v>20000000</v>
      </c>
      <c r="M617" s="976"/>
      <c r="N617" s="1013">
        <f t="shared" si="35"/>
        <v>0</v>
      </c>
      <c r="O617" s="1004"/>
      <c r="P617" s="984"/>
      <c r="Q617" s="1005"/>
      <c r="R617" s="1155"/>
      <c r="S617" s="1005"/>
      <c r="T617" s="1006"/>
      <c r="V617" s="686"/>
      <c r="W617" s="686"/>
    </row>
    <row r="618" spans="2:23" x14ac:dyDescent="0.25">
      <c r="B618" s="1187" t="s">
        <v>1491</v>
      </c>
      <c r="C618" s="1187">
        <v>1017</v>
      </c>
      <c r="D618" s="976" t="s">
        <v>1524</v>
      </c>
      <c r="E618" s="1004" t="s">
        <v>1525</v>
      </c>
      <c r="F618" s="981">
        <v>6010000</v>
      </c>
      <c r="G618" s="1002"/>
      <c r="H618" s="1097">
        <v>6010000</v>
      </c>
      <c r="I618" s="981"/>
      <c r="J618" s="982"/>
      <c r="K618" s="1002"/>
      <c r="L618" s="1008">
        <f t="shared" si="36"/>
        <v>6010000</v>
      </c>
      <c r="M618" s="976"/>
      <c r="N618" s="1013">
        <f t="shared" si="35"/>
        <v>0</v>
      </c>
      <c r="O618" s="1004"/>
      <c r="P618" s="984"/>
      <c r="Q618" s="1005"/>
      <c r="R618" s="1155"/>
      <c r="S618" s="1005"/>
      <c r="T618" s="1006"/>
      <c r="V618" s="686"/>
      <c r="W618" s="686"/>
    </row>
    <row r="619" spans="2:23" x14ac:dyDescent="0.25">
      <c r="B619" s="1187" t="s">
        <v>1491</v>
      </c>
      <c r="C619" s="1187">
        <v>1017</v>
      </c>
      <c r="D619" s="976" t="s">
        <v>1515</v>
      </c>
      <c r="E619" s="1047" t="s">
        <v>1516</v>
      </c>
      <c r="F619" s="981">
        <v>340000</v>
      </c>
      <c r="G619" s="1002"/>
      <c r="H619" s="1097">
        <v>340000</v>
      </c>
      <c r="I619" s="981"/>
      <c r="J619" s="982"/>
      <c r="K619" s="1002"/>
      <c r="L619" s="1008">
        <f t="shared" si="36"/>
        <v>340000</v>
      </c>
      <c r="M619" s="976"/>
      <c r="N619" s="1013">
        <f t="shared" si="35"/>
        <v>0</v>
      </c>
      <c r="O619" s="1004"/>
      <c r="P619" s="984"/>
      <c r="Q619" s="1005"/>
      <c r="R619" s="1155"/>
      <c r="S619" s="1005"/>
      <c r="T619" s="1006"/>
      <c r="V619" s="686"/>
      <c r="W619" s="686"/>
    </row>
    <row r="620" spans="2:23" x14ac:dyDescent="0.25">
      <c r="B620" s="1187" t="s">
        <v>1491</v>
      </c>
      <c r="C620" s="1187">
        <v>1017</v>
      </c>
      <c r="D620" s="976" t="s">
        <v>1526</v>
      </c>
      <c r="E620" s="1047" t="s">
        <v>1435</v>
      </c>
      <c r="F620" s="981">
        <v>600000</v>
      </c>
      <c r="G620" s="1002"/>
      <c r="H620" s="1097">
        <v>600000</v>
      </c>
      <c r="I620" s="981"/>
      <c r="J620" s="982"/>
      <c r="K620" s="1002"/>
      <c r="L620" s="1008">
        <f t="shared" si="36"/>
        <v>600000</v>
      </c>
      <c r="M620" s="976"/>
      <c r="N620" s="1013">
        <f t="shared" si="35"/>
        <v>0</v>
      </c>
      <c r="O620" s="1004"/>
      <c r="P620" s="984"/>
      <c r="Q620" s="1005"/>
      <c r="R620" s="1155"/>
      <c r="S620" s="1005"/>
      <c r="T620" s="1006"/>
      <c r="V620" s="686"/>
      <c r="W620" s="686"/>
    </row>
    <row r="621" spans="2:23" x14ac:dyDescent="0.25">
      <c r="B621" s="1187" t="s">
        <v>1491</v>
      </c>
      <c r="C621" s="1187">
        <v>1017</v>
      </c>
      <c r="D621" s="976" t="s">
        <v>215</v>
      </c>
      <c r="E621" s="1090" t="s">
        <v>1527</v>
      </c>
      <c r="F621" s="1014">
        <v>190000000</v>
      </c>
      <c r="G621" s="1099"/>
      <c r="H621" s="1100">
        <v>76000000</v>
      </c>
      <c r="I621" s="974">
        <v>76000000</v>
      </c>
      <c r="J621" s="975">
        <v>38000000</v>
      </c>
      <c r="K621" s="1099"/>
      <c r="L621" s="974">
        <f t="shared" ref="L621:L633" si="37">SUM(H621:K621)</f>
        <v>190000000</v>
      </c>
      <c r="M621" s="692"/>
      <c r="N621" s="1013">
        <f t="shared" si="35"/>
        <v>0</v>
      </c>
      <c r="O621" s="694"/>
      <c r="P621" s="695"/>
      <c r="Q621" s="974"/>
      <c r="R621" s="1147"/>
      <c r="S621" s="1091"/>
      <c r="T621" s="1011"/>
    </row>
    <row r="622" spans="2:23" x14ac:dyDescent="0.25">
      <c r="B622" s="1187" t="s">
        <v>1491</v>
      </c>
      <c r="C622" s="1187">
        <v>1017</v>
      </c>
      <c r="D622" s="976" t="s">
        <v>1528</v>
      </c>
      <c r="E622" s="1004" t="s">
        <v>1529</v>
      </c>
      <c r="F622" s="1101">
        <v>14200000</v>
      </c>
      <c r="G622" s="1002"/>
      <c r="H622" s="1102">
        <v>14200000</v>
      </c>
      <c r="I622" s="981"/>
      <c r="J622" s="982"/>
      <c r="K622" s="1002"/>
      <c r="L622" s="974">
        <f t="shared" si="37"/>
        <v>14200000</v>
      </c>
      <c r="M622" s="692"/>
      <c r="N622" s="1013">
        <f t="shared" si="35"/>
        <v>0</v>
      </c>
      <c r="O622" s="694"/>
      <c r="P622" s="695"/>
      <c r="Q622" s="974"/>
      <c r="R622" s="1147"/>
      <c r="S622" s="1091"/>
      <c r="T622" s="1011"/>
    </row>
    <row r="623" spans="2:23" x14ac:dyDescent="0.25">
      <c r="B623" s="1187" t="s">
        <v>1491</v>
      </c>
      <c r="C623" s="1187">
        <v>1017</v>
      </c>
      <c r="D623" s="976" t="s">
        <v>1530</v>
      </c>
      <c r="E623" s="1004" t="s">
        <v>1531</v>
      </c>
      <c r="F623" s="1101">
        <v>2800000</v>
      </c>
      <c r="G623" s="1002"/>
      <c r="H623" s="1102">
        <v>2800000</v>
      </c>
      <c r="I623" s="981"/>
      <c r="J623" s="982"/>
      <c r="K623" s="1002"/>
      <c r="L623" s="1003">
        <f t="shared" si="37"/>
        <v>2800000</v>
      </c>
      <c r="M623" s="692"/>
      <c r="N623" s="1013">
        <f t="shared" si="35"/>
        <v>0</v>
      </c>
      <c r="O623" s="694"/>
      <c r="P623" s="695"/>
      <c r="Q623" s="974"/>
      <c r="R623" s="1147"/>
      <c r="S623" s="1091"/>
      <c r="T623" s="1011"/>
    </row>
    <row r="624" spans="2:23" x14ac:dyDescent="0.25">
      <c r="B624" s="1187" t="s">
        <v>1491</v>
      </c>
      <c r="C624" s="1187">
        <v>1017</v>
      </c>
      <c r="D624" s="976" t="s">
        <v>1532</v>
      </c>
      <c r="E624" s="1004" t="s">
        <v>704</v>
      </c>
      <c r="F624" s="1101">
        <v>31659000</v>
      </c>
      <c r="G624" s="1002"/>
      <c r="H624" s="1102">
        <v>31659000</v>
      </c>
      <c r="I624" s="981"/>
      <c r="J624" s="982"/>
      <c r="K624" s="1002"/>
      <c r="L624" s="1003">
        <f t="shared" si="37"/>
        <v>31659000</v>
      </c>
      <c r="M624" s="692"/>
      <c r="N624" s="1013">
        <f t="shared" si="35"/>
        <v>0</v>
      </c>
      <c r="O624" s="694"/>
      <c r="P624" s="695"/>
      <c r="Q624" s="974"/>
      <c r="R624" s="1147"/>
      <c r="S624" s="1091"/>
      <c r="T624" s="1011"/>
    </row>
    <row r="625" spans="1:23" x14ac:dyDescent="0.25">
      <c r="B625" s="1187" t="s">
        <v>1491</v>
      </c>
      <c r="C625" s="1187">
        <v>1017</v>
      </c>
      <c r="D625" s="976" t="s">
        <v>1533</v>
      </c>
      <c r="E625" s="1004" t="s">
        <v>1319</v>
      </c>
      <c r="F625" s="1101">
        <v>11000000</v>
      </c>
      <c r="G625" s="1002"/>
      <c r="H625" s="1102">
        <v>11000000</v>
      </c>
      <c r="I625" s="981"/>
      <c r="J625" s="982"/>
      <c r="K625" s="1002"/>
      <c r="L625" s="1003">
        <f t="shared" si="37"/>
        <v>11000000</v>
      </c>
      <c r="M625" s="692"/>
      <c r="N625" s="1013">
        <f t="shared" si="35"/>
        <v>0</v>
      </c>
      <c r="O625" s="694"/>
      <c r="P625" s="695"/>
      <c r="Q625" s="974"/>
      <c r="R625" s="1147"/>
      <c r="S625" s="1091"/>
      <c r="T625" s="1011"/>
    </row>
    <row r="626" spans="1:23" x14ac:dyDescent="0.25">
      <c r="B626" s="1187" t="s">
        <v>1491</v>
      </c>
      <c r="C626" s="1187">
        <v>1017</v>
      </c>
      <c r="D626" s="976" t="s">
        <v>1534</v>
      </c>
      <c r="E626" s="1004" t="s">
        <v>1316</v>
      </c>
      <c r="F626" s="1101">
        <v>8400000</v>
      </c>
      <c r="G626" s="1002"/>
      <c r="H626" s="1102">
        <v>8400000</v>
      </c>
      <c r="I626" s="981"/>
      <c r="J626" s="982"/>
      <c r="K626" s="1002"/>
      <c r="L626" s="1003">
        <f t="shared" si="37"/>
        <v>8400000</v>
      </c>
      <c r="M626" s="692"/>
      <c r="N626" s="1013">
        <f t="shared" si="35"/>
        <v>0</v>
      </c>
      <c r="O626" s="694"/>
      <c r="P626" s="695"/>
      <c r="Q626" s="974"/>
      <c r="R626" s="1147"/>
      <c r="S626" s="1091"/>
      <c r="T626" s="1011"/>
    </row>
    <row r="627" spans="1:23" x14ac:dyDescent="0.25">
      <c r="B627" s="1187" t="s">
        <v>1491</v>
      </c>
      <c r="C627" s="1187">
        <v>1017</v>
      </c>
      <c r="D627" s="976" t="s">
        <v>1535</v>
      </c>
      <c r="E627" s="1004" t="s">
        <v>1536</v>
      </c>
      <c r="F627" s="1101">
        <v>524000</v>
      </c>
      <c r="G627" s="1002"/>
      <c r="H627" s="1102">
        <v>524000</v>
      </c>
      <c r="I627" s="981"/>
      <c r="J627" s="982"/>
      <c r="K627" s="1002"/>
      <c r="L627" s="1003">
        <f t="shared" si="37"/>
        <v>524000</v>
      </c>
      <c r="M627" s="692"/>
      <c r="N627" s="1013">
        <f t="shared" si="35"/>
        <v>0</v>
      </c>
      <c r="O627" s="694"/>
      <c r="P627" s="695"/>
      <c r="Q627" s="974"/>
      <c r="R627" s="1147"/>
      <c r="S627" s="1091"/>
      <c r="T627" s="1011"/>
    </row>
    <row r="628" spans="1:23" x14ac:dyDescent="0.25">
      <c r="B628" s="1187" t="s">
        <v>1491</v>
      </c>
      <c r="C628" s="1187">
        <v>1017</v>
      </c>
      <c r="D628" s="976" t="s">
        <v>607</v>
      </c>
      <c r="E628" s="1004" t="s">
        <v>1537</v>
      </c>
      <c r="F628" s="1101">
        <v>10000000</v>
      </c>
      <c r="G628" s="1002">
        <f>6103000+3125000</f>
        <v>9228000</v>
      </c>
      <c r="H628" s="1102">
        <v>5000000</v>
      </c>
      <c r="I628" s="981">
        <v>5000000</v>
      </c>
      <c r="J628" s="982"/>
      <c r="K628" s="1002"/>
      <c r="L628" s="1003">
        <f t="shared" si="37"/>
        <v>10000000</v>
      </c>
      <c r="M628" s="692"/>
      <c r="N628" s="1013">
        <f t="shared" si="35"/>
        <v>-772000</v>
      </c>
      <c r="O628" s="694"/>
      <c r="P628" s="695"/>
      <c r="Q628" s="974"/>
      <c r="R628" s="1147"/>
      <c r="S628" s="1091"/>
      <c r="T628" s="1011"/>
    </row>
    <row r="629" spans="1:23" x14ac:dyDescent="0.25">
      <c r="B629" s="1187" t="s">
        <v>1491</v>
      </c>
      <c r="C629" s="1187">
        <v>1017</v>
      </c>
      <c r="D629" s="976" t="s">
        <v>607</v>
      </c>
      <c r="E629" s="1004" t="s">
        <v>1279</v>
      </c>
      <c r="F629" s="1101">
        <v>10000000</v>
      </c>
      <c r="G629" s="1002">
        <f>6830720+2678000</f>
        <v>9508720</v>
      </c>
      <c r="H629" s="1102">
        <v>5000000</v>
      </c>
      <c r="I629" s="981">
        <v>5000000</v>
      </c>
      <c r="J629" s="982"/>
      <c r="K629" s="1002"/>
      <c r="L629" s="1003">
        <f t="shared" si="37"/>
        <v>10000000</v>
      </c>
      <c r="M629" s="692"/>
      <c r="N629" s="1013">
        <f t="shared" si="35"/>
        <v>-491280</v>
      </c>
      <c r="O629" s="694"/>
      <c r="P629" s="695"/>
      <c r="Q629" s="974"/>
      <c r="R629" s="1147"/>
      <c r="S629" s="1091"/>
      <c r="T629" s="1011"/>
    </row>
    <row r="630" spans="1:23" x14ac:dyDescent="0.25">
      <c r="B630" s="1187" t="s">
        <v>1491</v>
      </c>
      <c r="C630" s="1187">
        <v>1017</v>
      </c>
      <c r="D630" s="976" t="s">
        <v>1538</v>
      </c>
      <c r="E630" s="1004" t="s">
        <v>662</v>
      </c>
      <c r="F630" s="1101">
        <v>36512000</v>
      </c>
      <c r="G630" s="1002"/>
      <c r="H630" s="1102">
        <v>36512000</v>
      </c>
      <c r="I630" s="981"/>
      <c r="J630" s="982"/>
      <c r="K630" s="1002"/>
      <c r="L630" s="1003">
        <f t="shared" si="37"/>
        <v>36512000</v>
      </c>
      <c r="M630" s="692"/>
      <c r="N630" s="1013">
        <f t="shared" si="35"/>
        <v>0</v>
      </c>
      <c r="O630" s="694"/>
      <c r="P630" s="695"/>
      <c r="Q630" s="974"/>
      <c r="R630" s="1147"/>
      <c r="S630" s="1091"/>
      <c r="T630" s="1011"/>
    </row>
    <row r="631" spans="1:23" x14ac:dyDescent="0.25">
      <c r="B631" s="1187" t="s">
        <v>1491</v>
      </c>
      <c r="C631" s="1187">
        <v>1017</v>
      </c>
      <c r="D631" s="976" t="s">
        <v>1539</v>
      </c>
      <c r="E631" s="1004" t="s">
        <v>1514</v>
      </c>
      <c r="F631" s="1101">
        <v>30000000</v>
      </c>
      <c r="G631" s="1002"/>
      <c r="H631" s="1102">
        <v>30000000</v>
      </c>
      <c r="I631" s="981"/>
      <c r="J631" s="982"/>
      <c r="K631" s="1002"/>
      <c r="L631" s="1003">
        <f t="shared" si="37"/>
        <v>30000000</v>
      </c>
      <c r="M631" s="692"/>
      <c r="N631" s="1013">
        <f t="shared" si="35"/>
        <v>0</v>
      </c>
      <c r="O631" s="694"/>
      <c r="P631" s="695"/>
      <c r="Q631" s="974"/>
      <c r="R631" s="1147"/>
      <c r="S631" s="1091"/>
      <c r="T631" s="1011"/>
    </row>
    <row r="632" spans="1:23" x14ac:dyDescent="0.25">
      <c r="B632" s="1187" t="s">
        <v>1491</v>
      </c>
      <c r="C632" s="1187">
        <v>1017</v>
      </c>
      <c r="D632" s="976" t="s">
        <v>1540</v>
      </c>
      <c r="E632" s="1004" t="s">
        <v>1319</v>
      </c>
      <c r="F632" s="1101">
        <v>3000000</v>
      </c>
      <c r="G632" s="1002"/>
      <c r="H632" s="1102">
        <v>3000000</v>
      </c>
      <c r="I632" s="981"/>
      <c r="J632" s="982"/>
      <c r="K632" s="1002"/>
      <c r="L632" s="1003">
        <f t="shared" si="37"/>
        <v>3000000</v>
      </c>
      <c r="M632" s="692"/>
      <c r="N632" s="1013">
        <f t="shared" si="35"/>
        <v>0</v>
      </c>
      <c r="O632" s="694"/>
      <c r="P632" s="695"/>
      <c r="Q632" s="974"/>
      <c r="R632" s="1147"/>
      <c r="S632" s="1091"/>
      <c r="T632" s="1011"/>
    </row>
    <row r="633" spans="1:23" x14ac:dyDescent="0.25">
      <c r="B633" s="1187" t="s">
        <v>1491</v>
      </c>
      <c r="C633" s="1187">
        <v>1017</v>
      </c>
      <c r="D633" s="976" t="s">
        <v>1541</v>
      </c>
      <c r="E633" s="1004" t="s">
        <v>1319</v>
      </c>
      <c r="F633" s="1101">
        <v>2000000</v>
      </c>
      <c r="G633" s="1002"/>
      <c r="H633" s="1102">
        <v>2000000</v>
      </c>
      <c r="I633" s="981"/>
      <c r="J633" s="982"/>
      <c r="K633" s="1002"/>
      <c r="L633" s="1003">
        <f t="shared" si="37"/>
        <v>2000000</v>
      </c>
      <c r="M633" s="692"/>
      <c r="N633" s="1013">
        <f t="shared" si="35"/>
        <v>0</v>
      </c>
      <c r="O633" s="694"/>
      <c r="P633" s="695"/>
      <c r="Q633" s="974"/>
      <c r="R633" s="1147"/>
      <c r="S633" s="1091"/>
      <c r="T633" s="1011"/>
    </row>
    <row r="634" spans="1:23" x14ac:dyDescent="0.25">
      <c r="B634" s="1187" t="s">
        <v>1491</v>
      </c>
      <c r="C634" s="1187">
        <v>1017</v>
      </c>
      <c r="D634" s="976" t="s">
        <v>947</v>
      </c>
      <c r="E634" s="1001"/>
      <c r="F634" s="980">
        <f>W634</f>
        <v>3548000</v>
      </c>
      <c r="G634" s="1002"/>
      <c r="H634" s="1003">
        <v>240000</v>
      </c>
      <c r="I634" s="981">
        <v>840000</v>
      </c>
      <c r="J634" s="982">
        <v>826000</v>
      </c>
      <c r="K634" s="1002">
        <f>772000+870000</f>
        <v>1642000</v>
      </c>
      <c r="L634" s="1003">
        <f>SUM(H634:K634)</f>
        <v>3548000</v>
      </c>
      <c r="M634" s="976"/>
      <c r="N634" s="1013">
        <f t="shared" si="35"/>
        <v>0</v>
      </c>
      <c r="O634" s="1004"/>
      <c r="P634" s="984"/>
      <c r="Q634" s="974"/>
      <c r="R634" s="1147"/>
      <c r="S634" s="1091"/>
      <c r="T634" s="1011"/>
      <c r="V634" s="1007" t="s">
        <v>948</v>
      </c>
      <c r="W634" s="1000">
        <f>SUM(W595:W603)</f>
        <v>3548000</v>
      </c>
    </row>
    <row r="635" spans="1:23" ht="15.75" x14ac:dyDescent="0.25">
      <c r="A635" s="723"/>
      <c r="B635" s="999" t="s">
        <v>997</v>
      </c>
      <c r="C635" s="748"/>
      <c r="D635" s="748" t="s">
        <v>1542</v>
      </c>
      <c r="E635" s="700"/>
      <c r="F635" s="724"/>
      <c r="G635" s="702"/>
      <c r="H635" s="711"/>
      <c r="I635" s="701"/>
      <c r="J635" s="726"/>
      <c r="K635" s="702"/>
      <c r="L635" s="735">
        <f>SUM(L595:L634)</f>
        <v>1606083728</v>
      </c>
      <c r="M635" s="996" t="e">
        <f>SUM(M593:M596)</f>
        <v>#REF!</v>
      </c>
      <c r="N635" s="997">
        <f>SUM(N595:N634)</f>
        <v>392651362</v>
      </c>
      <c r="O635" s="700"/>
      <c r="P635" s="704"/>
      <c r="Q635" s="742"/>
      <c r="R635" s="1148"/>
      <c r="S635" s="742"/>
      <c r="T635" s="705"/>
    </row>
    <row r="636" spans="1:23" x14ac:dyDescent="0.25">
      <c r="A636" s="686">
        <v>27</v>
      </c>
      <c r="B636" s="1187" t="s">
        <v>1543</v>
      </c>
      <c r="C636" s="1187"/>
      <c r="D636" s="976" t="s">
        <v>1544</v>
      </c>
      <c r="E636" s="976" t="s">
        <v>521</v>
      </c>
      <c r="F636" s="973">
        <v>1980000</v>
      </c>
      <c r="G636" s="974"/>
      <c r="H636" s="974">
        <v>1980000</v>
      </c>
      <c r="I636" s="974"/>
      <c r="J636" s="975"/>
      <c r="K636" s="974"/>
      <c r="L636" s="974">
        <f t="shared" ref="L636:L647" si="38">SUM(H636:K636)</f>
        <v>1980000</v>
      </c>
      <c r="M636" s="976"/>
      <c r="N636" s="1013">
        <f t="shared" ref="N636:N676" si="39">IF($G636="",($F636-$L636),($G636-$L636))</f>
        <v>0</v>
      </c>
      <c r="O636" s="976"/>
      <c r="P636" s="977"/>
      <c r="Q636" s="974"/>
      <c r="R636" s="1147"/>
      <c r="S636" s="974"/>
      <c r="T636" s="976"/>
    </row>
    <row r="637" spans="1:23" x14ac:dyDescent="0.25">
      <c r="B637" s="1187" t="s">
        <v>1543</v>
      </c>
      <c r="C637" s="1187"/>
      <c r="D637" s="976" t="s">
        <v>694</v>
      </c>
      <c r="E637" s="976" t="s">
        <v>1400</v>
      </c>
      <c r="F637" s="973">
        <v>3704000</v>
      </c>
      <c r="G637" s="974"/>
      <c r="H637" s="974">
        <v>3704000</v>
      </c>
      <c r="I637" s="974"/>
      <c r="J637" s="975"/>
      <c r="K637" s="974"/>
      <c r="L637" s="974">
        <f t="shared" si="38"/>
        <v>3704000</v>
      </c>
      <c r="M637" s="976"/>
      <c r="N637" s="1013">
        <f t="shared" si="39"/>
        <v>0</v>
      </c>
      <c r="O637" s="976"/>
      <c r="P637" s="977"/>
      <c r="Q637" s="974"/>
      <c r="R637" s="1147"/>
      <c r="S637" s="974"/>
      <c r="T637" s="976"/>
    </row>
    <row r="638" spans="1:23" x14ac:dyDescent="0.25">
      <c r="B638" s="1187" t="s">
        <v>1543</v>
      </c>
      <c r="C638" s="1187"/>
      <c r="D638" s="976" t="s">
        <v>625</v>
      </c>
      <c r="E638" s="976" t="s">
        <v>1537</v>
      </c>
      <c r="F638" s="973">
        <v>1049000</v>
      </c>
      <c r="G638" s="974"/>
      <c r="H638" s="974">
        <v>1000000</v>
      </c>
      <c r="I638" s="974">
        <v>49000</v>
      </c>
      <c r="J638" s="975"/>
      <c r="K638" s="974"/>
      <c r="L638" s="974">
        <f t="shared" si="38"/>
        <v>1049000</v>
      </c>
      <c r="M638" s="976"/>
      <c r="N638" s="1013">
        <f t="shared" si="39"/>
        <v>0</v>
      </c>
      <c r="O638" s="976"/>
      <c r="P638" s="977"/>
      <c r="Q638" s="974"/>
      <c r="R638" s="1147"/>
      <c r="S638" s="974"/>
      <c r="T638" s="976"/>
    </row>
    <row r="639" spans="1:23" x14ac:dyDescent="0.25">
      <c r="B639" s="1187" t="s">
        <v>1543</v>
      </c>
      <c r="C639" s="1187"/>
      <c r="D639" s="976"/>
      <c r="E639" s="976"/>
      <c r="F639" s="973"/>
      <c r="G639" s="974"/>
      <c r="H639" s="974"/>
      <c r="I639" s="974"/>
      <c r="J639" s="975"/>
      <c r="K639" s="974"/>
      <c r="L639" s="974">
        <f t="shared" si="38"/>
        <v>0</v>
      </c>
      <c r="M639" s="976"/>
      <c r="N639" s="1013">
        <f t="shared" si="39"/>
        <v>0</v>
      </c>
      <c r="O639" s="976"/>
      <c r="P639" s="977"/>
      <c r="Q639" s="974"/>
      <c r="R639" s="1147"/>
      <c r="S639" s="974"/>
      <c r="T639" s="976"/>
    </row>
    <row r="640" spans="1:23" x14ac:dyDescent="0.25">
      <c r="B640" s="1187" t="s">
        <v>1543</v>
      </c>
      <c r="C640" s="1187"/>
      <c r="D640" s="976"/>
      <c r="E640" s="976"/>
      <c r="F640" s="973"/>
      <c r="G640" s="974"/>
      <c r="H640" s="974"/>
      <c r="I640" s="974"/>
      <c r="J640" s="975"/>
      <c r="K640" s="974"/>
      <c r="L640" s="974">
        <f t="shared" si="38"/>
        <v>0</v>
      </c>
      <c r="M640" s="976"/>
      <c r="N640" s="1013">
        <f t="shared" si="39"/>
        <v>0</v>
      </c>
      <c r="O640" s="976"/>
      <c r="P640" s="977"/>
      <c r="Q640" s="974"/>
      <c r="R640" s="1147"/>
      <c r="S640" s="974"/>
      <c r="T640" s="976"/>
    </row>
    <row r="641" spans="1:23" x14ac:dyDescent="0.25">
      <c r="B641" s="1187" t="s">
        <v>1543</v>
      </c>
      <c r="C641" s="1187"/>
      <c r="D641" s="976"/>
      <c r="E641" s="976"/>
      <c r="F641" s="973"/>
      <c r="G641" s="974"/>
      <c r="H641" s="974"/>
      <c r="I641" s="974"/>
      <c r="J641" s="975"/>
      <c r="K641" s="974"/>
      <c r="L641" s="974">
        <f t="shared" si="38"/>
        <v>0</v>
      </c>
      <c r="M641" s="976"/>
      <c r="N641" s="1013">
        <f t="shared" si="39"/>
        <v>0</v>
      </c>
      <c r="O641" s="976"/>
      <c r="P641" s="977"/>
      <c r="Q641" s="974"/>
      <c r="R641" s="1147"/>
      <c r="S641" s="974"/>
      <c r="T641" s="976"/>
    </row>
    <row r="642" spans="1:23" x14ac:dyDescent="0.25">
      <c r="B642" s="1187" t="s">
        <v>1543</v>
      </c>
      <c r="C642" s="1187"/>
      <c r="D642" s="976"/>
      <c r="E642" s="976"/>
      <c r="F642" s="973"/>
      <c r="G642" s="974"/>
      <c r="H642" s="974"/>
      <c r="I642" s="974"/>
      <c r="J642" s="975"/>
      <c r="K642" s="974"/>
      <c r="L642" s="974">
        <f t="shared" si="38"/>
        <v>0</v>
      </c>
      <c r="M642" s="976"/>
      <c r="N642" s="1013">
        <f t="shared" si="39"/>
        <v>0</v>
      </c>
      <c r="O642" s="976"/>
      <c r="P642" s="977"/>
      <c r="Q642" s="974"/>
      <c r="R642" s="1147"/>
      <c r="S642" s="974"/>
      <c r="T642" s="976"/>
    </row>
    <row r="643" spans="1:23" x14ac:dyDescent="0.25">
      <c r="B643" s="1187" t="s">
        <v>1543</v>
      </c>
      <c r="C643" s="1187"/>
      <c r="D643" s="976"/>
      <c r="E643" s="976"/>
      <c r="F643" s="973"/>
      <c r="G643" s="974"/>
      <c r="H643" s="974"/>
      <c r="I643" s="974"/>
      <c r="J643" s="975"/>
      <c r="K643" s="974"/>
      <c r="L643" s="974">
        <f t="shared" si="38"/>
        <v>0</v>
      </c>
      <c r="M643" s="976"/>
      <c r="N643" s="1013">
        <f t="shared" si="39"/>
        <v>0</v>
      </c>
      <c r="O643" s="976"/>
      <c r="P643" s="977"/>
      <c r="Q643" s="974"/>
      <c r="R643" s="1147"/>
      <c r="S643" s="974"/>
      <c r="T643" s="976"/>
    </row>
    <row r="644" spans="1:23" ht="15.75" x14ac:dyDescent="0.25">
      <c r="A644" s="723"/>
      <c r="B644" s="720" t="s">
        <v>997</v>
      </c>
      <c r="C644" s="720"/>
      <c r="D644" s="699" t="s">
        <v>1545</v>
      </c>
      <c r="E644" s="992"/>
      <c r="F644" s="993"/>
      <c r="G644" s="994"/>
      <c r="H644" s="994"/>
      <c r="I644" s="994"/>
      <c r="J644" s="995"/>
      <c r="K644" s="994"/>
      <c r="L644" s="735">
        <f>SUM(L636:L643)</f>
        <v>6733000</v>
      </c>
      <c r="M644" s="992"/>
      <c r="N644" s="1016">
        <f>SUM(N636:N643)</f>
        <v>0</v>
      </c>
      <c r="O644" s="992"/>
      <c r="P644" s="998"/>
      <c r="Q644" s="994"/>
      <c r="R644" s="1153"/>
      <c r="S644" s="994"/>
      <c r="T644" s="992"/>
    </row>
    <row r="645" spans="1:23" x14ac:dyDescent="0.25">
      <c r="A645" s="686">
        <v>28</v>
      </c>
      <c r="B645" s="1015" t="s">
        <v>1546</v>
      </c>
      <c r="C645" s="1015">
        <v>1024</v>
      </c>
      <c r="D645" s="976" t="s">
        <v>1547</v>
      </c>
      <c r="E645" s="976" t="s">
        <v>1548</v>
      </c>
      <c r="F645" s="973">
        <v>24800000</v>
      </c>
      <c r="G645" s="974"/>
      <c r="H645" s="974">
        <v>12400000</v>
      </c>
      <c r="I645" s="974">
        <v>12400000</v>
      </c>
      <c r="J645" s="975"/>
      <c r="K645" s="974"/>
      <c r="L645" s="974">
        <f t="shared" si="38"/>
        <v>24800000</v>
      </c>
      <c r="M645" s="976"/>
      <c r="N645" s="1013">
        <f t="shared" si="39"/>
        <v>0</v>
      </c>
      <c r="O645" s="976"/>
      <c r="P645" s="977"/>
      <c r="Q645" s="974"/>
      <c r="R645" s="1147"/>
      <c r="S645" s="974"/>
      <c r="T645" s="976"/>
      <c r="V645" s="687" t="s">
        <v>1243</v>
      </c>
      <c r="W645" s="687">
        <v>560000</v>
      </c>
    </row>
    <row r="646" spans="1:23" x14ac:dyDescent="0.25">
      <c r="B646" s="1015" t="s">
        <v>1546</v>
      </c>
      <c r="C646" s="1015">
        <v>1024</v>
      </c>
      <c r="D646" s="976" t="s">
        <v>1549</v>
      </c>
      <c r="E646" s="976" t="s">
        <v>1319</v>
      </c>
      <c r="F646" s="973">
        <v>14000000</v>
      </c>
      <c r="G646" s="974"/>
      <c r="H646" s="974">
        <v>14000000</v>
      </c>
      <c r="I646" s="974"/>
      <c r="J646" s="975"/>
      <c r="K646" s="974"/>
      <c r="L646" s="974">
        <f t="shared" si="38"/>
        <v>14000000</v>
      </c>
      <c r="M646" s="976"/>
      <c r="N646" s="1013">
        <f t="shared" si="39"/>
        <v>0</v>
      </c>
      <c r="O646" s="976"/>
      <c r="P646" s="977"/>
      <c r="Q646" s="974"/>
      <c r="R646" s="1147"/>
      <c r="S646" s="974"/>
      <c r="T646" s="976"/>
    </row>
    <row r="647" spans="1:23" x14ac:dyDescent="0.25">
      <c r="B647" s="1015" t="s">
        <v>1546</v>
      </c>
      <c r="C647" s="1015">
        <v>1024</v>
      </c>
      <c r="D647" s="976" t="s">
        <v>947</v>
      </c>
      <c r="E647" s="976"/>
      <c r="F647" s="973">
        <f>W647</f>
        <v>560000</v>
      </c>
      <c r="G647" s="974"/>
      <c r="H647" s="974">
        <v>560000</v>
      </c>
      <c r="I647" s="974"/>
      <c r="J647" s="975"/>
      <c r="K647" s="974"/>
      <c r="L647" s="974">
        <f t="shared" si="38"/>
        <v>560000</v>
      </c>
      <c r="M647" s="976"/>
      <c r="N647" s="1013">
        <f t="shared" si="39"/>
        <v>0</v>
      </c>
      <c r="O647" s="976"/>
      <c r="P647" s="977"/>
      <c r="Q647" s="974"/>
      <c r="R647" s="1147"/>
      <c r="S647" s="974"/>
      <c r="T647" s="976"/>
      <c r="V647" s="1000" t="s">
        <v>948</v>
      </c>
      <c r="W647" s="1000">
        <f>SUM(W645:W645)</f>
        <v>560000</v>
      </c>
    </row>
    <row r="648" spans="1:23" ht="15.75" x14ac:dyDescent="0.25">
      <c r="A648" s="723"/>
      <c r="B648" s="720" t="s">
        <v>997</v>
      </c>
      <c r="C648" s="720"/>
      <c r="D648" s="699" t="s">
        <v>1550</v>
      </c>
      <c r="E648" s="992"/>
      <c r="F648" s="993"/>
      <c r="G648" s="994"/>
      <c r="H648" s="994"/>
      <c r="I648" s="994"/>
      <c r="J648" s="995"/>
      <c r="K648" s="994"/>
      <c r="L648" s="735">
        <f>SUM(L645:L647)</f>
        <v>39360000</v>
      </c>
      <c r="M648" s="992"/>
      <c r="N648" s="1017">
        <f>SUM(N645:N647)</f>
        <v>0</v>
      </c>
      <c r="O648" s="992"/>
      <c r="P648" s="998"/>
      <c r="Q648" s="994"/>
      <c r="R648" s="1153"/>
      <c r="S648" s="994"/>
      <c r="T648" s="992"/>
    </row>
    <row r="649" spans="1:23" x14ac:dyDescent="0.25">
      <c r="A649" s="686">
        <v>29</v>
      </c>
      <c r="B649" s="1112" t="s">
        <v>1551</v>
      </c>
      <c r="C649" s="1015">
        <v>1049</v>
      </c>
      <c r="D649" s="985" t="s">
        <v>1552</v>
      </c>
      <c r="E649" s="985" t="s">
        <v>1553</v>
      </c>
      <c r="F649" s="986">
        <v>60000000</v>
      </c>
      <c r="G649" s="987"/>
      <c r="H649" s="987">
        <v>60000000</v>
      </c>
      <c r="I649" s="987"/>
      <c r="J649" s="988"/>
      <c r="K649" s="987"/>
      <c r="L649" s="974">
        <f t="shared" ref="L649:L676" si="40">SUM(H649:K649)</f>
        <v>60000000</v>
      </c>
      <c r="M649" s="985"/>
      <c r="N649" s="1013">
        <f t="shared" si="39"/>
        <v>0</v>
      </c>
      <c r="O649" s="985"/>
      <c r="P649" s="990"/>
      <c r="Q649" s="987"/>
      <c r="R649" s="1152"/>
      <c r="S649" s="987"/>
      <c r="T649" s="985"/>
      <c r="V649" s="687" t="s">
        <v>1245</v>
      </c>
      <c r="W649" s="687">
        <v>3548500</v>
      </c>
    </row>
    <row r="650" spans="1:23" x14ac:dyDescent="0.25">
      <c r="B650" s="1112" t="s">
        <v>1551</v>
      </c>
      <c r="C650" s="1015">
        <v>1049</v>
      </c>
      <c r="D650" s="985" t="s">
        <v>1554</v>
      </c>
      <c r="E650" s="985" t="s">
        <v>1555</v>
      </c>
      <c r="F650" s="986">
        <v>30768220</v>
      </c>
      <c r="G650" s="987">
        <v>30425080</v>
      </c>
      <c r="H650" s="987">
        <v>15384110</v>
      </c>
      <c r="I650" s="987">
        <v>15040970</v>
      </c>
      <c r="J650" s="988"/>
      <c r="K650" s="987"/>
      <c r="L650" s="974">
        <f t="shared" si="40"/>
        <v>30425080</v>
      </c>
      <c r="M650" s="985"/>
      <c r="N650" s="1013">
        <f t="shared" si="39"/>
        <v>0</v>
      </c>
      <c r="O650" s="985"/>
      <c r="P650" s="990"/>
      <c r="Q650" s="987"/>
      <c r="R650" s="1152"/>
      <c r="S650" s="987"/>
      <c r="T650" s="985"/>
      <c r="V650" s="687" t="s">
        <v>1495</v>
      </c>
      <c r="W650" s="687">
        <v>1580000</v>
      </c>
    </row>
    <row r="651" spans="1:23" x14ac:dyDescent="0.25">
      <c r="B651" s="1112" t="s">
        <v>1551</v>
      </c>
      <c r="C651" s="1015">
        <v>1049</v>
      </c>
      <c r="D651" s="985" t="s">
        <v>1556</v>
      </c>
      <c r="E651" s="985" t="s">
        <v>1557</v>
      </c>
      <c r="F651" s="986">
        <v>88096360</v>
      </c>
      <c r="G651" s="987"/>
      <c r="H651" s="987">
        <v>61667452</v>
      </c>
      <c r="I651" s="987"/>
      <c r="J651" s="988"/>
      <c r="K651" s="987"/>
      <c r="L651" s="974">
        <f t="shared" si="40"/>
        <v>61667452</v>
      </c>
      <c r="M651" s="985"/>
      <c r="N651" s="1013">
        <f t="shared" si="39"/>
        <v>26428908</v>
      </c>
      <c r="O651" s="985"/>
      <c r="P651" s="990"/>
      <c r="Q651" s="987"/>
      <c r="R651" s="1152"/>
      <c r="S651" s="987"/>
      <c r="T651" s="985" t="s">
        <v>1323</v>
      </c>
      <c r="V651" s="687" t="s">
        <v>1498</v>
      </c>
      <c r="W651" s="687">
        <v>5538000</v>
      </c>
    </row>
    <row r="652" spans="1:23" x14ac:dyDescent="0.25">
      <c r="B652" s="1112" t="s">
        <v>1551</v>
      </c>
      <c r="C652" s="1015">
        <v>1049</v>
      </c>
      <c r="D652" s="985" t="s">
        <v>1558</v>
      </c>
      <c r="E652" s="985" t="s">
        <v>1445</v>
      </c>
      <c r="F652" s="986">
        <v>37607671</v>
      </c>
      <c r="G652" s="987">
        <v>36507671</v>
      </c>
      <c r="H652" s="987">
        <v>15042668</v>
      </c>
      <c r="I652" s="987">
        <v>21465003</v>
      </c>
      <c r="J652" s="988"/>
      <c r="K652" s="987"/>
      <c r="L652" s="974">
        <f t="shared" si="40"/>
        <v>36507671</v>
      </c>
      <c r="M652" s="985"/>
      <c r="N652" s="1013">
        <f t="shared" si="39"/>
        <v>0</v>
      </c>
      <c r="O652" s="985"/>
      <c r="P652" s="990"/>
      <c r="Q652" s="987">
        <v>36507671</v>
      </c>
      <c r="R652" s="1152" t="s">
        <v>1559</v>
      </c>
      <c r="S652" s="987"/>
      <c r="T652" s="985"/>
      <c r="V652" s="687" t="s">
        <v>1454</v>
      </c>
      <c r="W652" s="687">
        <v>2553000</v>
      </c>
    </row>
    <row r="653" spans="1:23" x14ac:dyDescent="0.25">
      <c r="B653" s="1112" t="s">
        <v>1551</v>
      </c>
      <c r="C653" s="1015">
        <v>1049</v>
      </c>
      <c r="D653" s="976" t="s">
        <v>1560</v>
      </c>
      <c r="E653" s="976" t="s">
        <v>1075</v>
      </c>
      <c r="F653" s="986">
        <v>1100000</v>
      </c>
      <c r="G653" s="987"/>
      <c r="H653" s="987">
        <v>1100000</v>
      </c>
      <c r="I653" s="987"/>
      <c r="J653" s="988"/>
      <c r="K653" s="987"/>
      <c r="L653" s="974">
        <f t="shared" si="40"/>
        <v>1100000</v>
      </c>
      <c r="M653" s="985"/>
      <c r="N653" s="1013">
        <f t="shared" si="39"/>
        <v>0</v>
      </c>
      <c r="O653" s="985"/>
      <c r="P653" s="990"/>
      <c r="Q653" s="987"/>
      <c r="R653" s="1152"/>
      <c r="S653" s="987"/>
      <c r="T653" s="985"/>
      <c r="V653" s="687" t="s">
        <v>1245</v>
      </c>
      <c r="W653" s="687">
        <v>1180000</v>
      </c>
    </row>
    <row r="654" spans="1:23" x14ac:dyDescent="0.25">
      <c r="B654" s="1112" t="s">
        <v>1551</v>
      </c>
      <c r="C654" s="1015">
        <v>1049</v>
      </c>
      <c r="D654" s="985" t="s">
        <v>1561</v>
      </c>
      <c r="E654" s="985" t="s">
        <v>1562</v>
      </c>
      <c r="F654" s="986">
        <v>2000000</v>
      </c>
      <c r="G654" s="987"/>
      <c r="H654" s="987">
        <v>1000000</v>
      </c>
      <c r="I654" s="987">
        <v>1000000</v>
      </c>
      <c r="J654" s="988"/>
      <c r="K654" s="987"/>
      <c r="L654" s="974">
        <f t="shared" si="40"/>
        <v>2000000</v>
      </c>
      <c r="M654" s="985"/>
      <c r="N654" s="1013">
        <f t="shared" si="39"/>
        <v>0</v>
      </c>
      <c r="O654" s="985"/>
      <c r="P654" s="990"/>
      <c r="Q654" s="987"/>
      <c r="R654" s="1152"/>
      <c r="S654" s="987"/>
      <c r="T654" s="985"/>
    </row>
    <row r="655" spans="1:23" x14ac:dyDescent="0.25">
      <c r="B655" s="1112" t="s">
        <v>1551</v>
      </c>
      <c r="C655" s="1015">
        <v>1049</v>
      </c>
      <c r="D655" s="985" t="s">
        <v>1563</v>
      </c>
      <c r="E655" s="985" t="s">
        <v>1118</v>
      </c>
      <c r="F655" s="986">
        <v>71730000</v>
      </c>
      <c r="G655" s="987">
        <v>90200000</v>
      </c>
      <c r="H655" s="987">
        <v>35865000</v>
      </c>
      <c r="I655" s="987">
        <v>49825000</v>
      </c>
      <c r="J655" s="988"/>
      <c r="K655" s="987"/>
      <c r="L655" s="974">
        <f t="shared" si="40"/>
        <v>85690000</v>
      </c>
      <c r="M655" s="985"/>
      <c r="N655" s="1013">
        <f t="shared" si="39"/>
        <v>4510000</v>
      </c>
      <c r="O655" s="985"/>
      <c r="P655" s="990"/>
      <c r="Q655" s="987"/>
      <c r="R655" s="1152"/>
      <c r="S655" s="987"/>
      <c r="T655" s="1104">
        <v>4510000</v>
      </c>
    </row>
    <row r="656" spans="1:23" x14ac:dyDescent="0.25">
      <c r="B656" s="1112" t="s">
        <v>1551</v>
      </c>
      <c r="C656" s="1015">
        <v>1049</v>
      </c>
      <c r="D656" s="985" t="s">
        <v>1390</v>
      </c>
      <c r="E656" s="985" t="s">
        <v>1564</v>
      </c>
      <c r="F656" s="986">
        <v>5674000</v>
      </c>
      <c r="G656" s="987"/>
      <c r="H656" s="987">
        <v>5674000</v>
      </c>
      <c r="I656" s="987"/>
      <c r="J656" s="988"/>
      <c r="K656" s="987"/>
      <c r="L656" s="974">
        <f t="shared" si="40"/>
        <v>5674000</v>
      </c>
      <c r="M656" s="985"/>
      <c r="N656" s="1013">
        <f t="shared" si="39"/>
        <v>0</v>
      </c>
      <c r="O656" s="985"/>
      <c r="P656" s="990"/>
      <c r="Q656" s="987"/>
      <c r="R656" s="1152"/>
      <c r="S656" s="987"/>
      <c r="T656" s="985"/>
    </row>
    <row r="657" spans="2:20" x14ac:dyDescent="0.25">
      <c r="B657" s="1112" t="s">
        <v>1551</v>
      </c>
      <c r="C657" s="1015">
        <v>1049</v>
      </c>
      <c r="D657" s="985" t="s">
        <v>552</v>
      </c>
      <c r="E657" s="985" t="s">
        <v>1565</v>
      </c>
      <c r="F657" s="986">
        <v>10000000</v>
      </c>
      <c r="G657" s="987"/>
      <c r="H657" s="987">
        <v>10000000</v>
      </c>
      <c r="I657" s="987"/>
      <c r="J657" s="988"/>
      <c r="K657" s="987"/>
      <c r="L657" s="974">
        <f t="shared" si="40"/>
        <v>10000000</v>
      </c>
      <c r="M657" s="985"/>
      <c r="N657" s="1013">
        <f t="shared" si="39"/>
        <v>0</v>
      </c>
      <c r="O657" s="985"/>
      <c r="P657" s="990"/>
      <c r="Q657" s="987"/>
      <c r="R657" s="1152"/>
      <c r="S657" s="987"/>
      <c r="T657" s="985"/>
    </row>
    <row r="658" spans="2:20" x14ac:dyDescent="0.25">
      <c r="B658" s="1112" t="s">
        <v>1551</v>
      </c>
      <c r="C658" s="1015">
        <v>1049</v>
      </c>
      <c r="D658" s="985" t="s">
        <v>1566</v>
      </c>
      <c r="E658" s="985" t="s">
        <v>1316</v>
      </c>
      <c r="F658" s="986">
        <v>40800000</v>
      </c>
      <c r="G658" s="987"/>
      <c r="H658" s="987">
        <v>17200000</v>
      </c>
      <c r="I658" s="987">
        <v>23600000</v>
      </c>
      <c r="J658" s="988"/>
      <c r="K658" s="987"/>
      <c r="L658" s="974">
        <f t="shared" si="40"/>
        <v>40800000</v>
      </c>
      <c r="M658" s="985"/>
      <c r="N658" s="1013">
        <f t="shared" si="39"/>
        <v>0</v>
      </c>
      <c r="O658" s="985"/>
      <c r="P658" s="990"/>
      <c r="Q658" s="987"/>
      <c r="R658" s="1152"/>
      <c r="S658" s="987"/>
      <c r="T658" s="985"/>
    </row>
    <row r="659" spans="2:20" x14ac:dyDescent="0.25">
      <c r="B659" s="1112" t="s">
        <v>1551</v>
      </c>
      <c r="C659" s="1015">
        <v>1049</v>
      </c>
      <c r="D659" s="985" t="s">
        <v>1567</v>
      </c>
      <c r="E659" s="985" t="s">
        <v>1568</v>
      </c>
      <c r="F659" s="986">
        <v>14285714</v>
      </c>
      <c r="G659" s="987">
        <v>16361200</v>
      </c>
      <c r="H659" s="987">
        <v>10000000</v>
      </c>
      <c r="I659" s="987">
        <v>6361200</v>
      </c>
      <c r="J659" s="988"/>
      <c r="K659" s="987"/>
      <c r="L659" s="974">
        <f t="shared" si="40"/>
        <v>16361200</v>
      </c>
      <c r="M659" s="985"/>
      <c r="N659" s="1013">
        <f t="shared" si="39"/>
        <v>0</v>
      </c>
      <c r="O659" s="985"/>
      <c r="P659" s="990"/>
      <c r="Q659" s="987"/>
      <c r="R659" s="1152"/>
      <c r="S659" s="987"/>
      <c r="T659" s="985"/>
    </row>
    <row r="660" spans="2:20" x14ac:dyDescent="0.25">
      <c r="B660" s="1112" t="s">
        <v>1551</v>
      </c>
      <c r="C660" s="1015">
        <v>1049</v>
      </c>
      <c r="D660" s="985" t="s">
        <v>1569</v>
      </c>
      <c r="E660" s="985" t="s">
        <v>1570</v>
      </c>
      <c r="F660" s="986">
        <v>530000</v>
      </c>
      <c r="G660" s="987"/>
      <c r="H660" s="987">
        <v>530000</v>
      </c>
      <c r="I660" s="987"/>
      <c r="J660" s="988"/>
      <c r="K660" s="987"/>
      <c r="L660" s="974">
        <f t="shared" si="40"/>
        <v>530000</v>
      </c>
      <c r="M660" s="985"/>
      <c r="N660" s="1013">
        <f t="shared" si="39"/>
        <v>0</v>
      </c>
      <c r="O660" s="985"/>
      <c r="P660" s="990"/>
      <c r="Q660" s="987"/>
      <c r="R660" s="1152"/>
      <c r="S660" s="987"/>
      <c r="T660" s="985"/>
    </row>
    <row r="661" spans="2:20" x14ac:dyDescent="0.25">
      <c r="B661" s="1112" t="s">
        <v>1551</v>
      </c>
      <c r="C661" s="1015">
        <v>1049</v>
      </c>
      <c r="D661" s="985" t="s">
        <v>1571</v>
      </c>
      <c r="E661" s="985" t="s">
        <v>1572</v>
      </c>
      <c r="F661" s="986">
        <v>200000</v>
      </c>
      <c r="G661" s="987"/>
      <c r="H661" s="987">
        <v>200000</v>
      </c>
      <c r="I661" s="987"/>
      <c r="J661" s="988"/>
      <c r="K661" s="987"/>
      <c r="L661" s="974">
        <f t="shared" si="40"/>
        <v>200000</v>
      </c>
      <c r="M661" s="985"/>
      <c r="N661" s="1013">
        <f t="shared" si="39"/>
        <v>0</v>
      </c>
      <c r="O661" s="985"/>
      <c r="P661" s="990"/>
      <c r="Q661" s="987"/>
      <c r="R661" s="1152"/>
      <c r="S661" s="987"/>
      <c r="T661" s="985"/>
    </row>
    <row r="662" spans="2:20" x14ac:dyDescent="0.25">
      <c r="B662" s="1112" t="s">
        <v>1551</v>
      </c>
      <c r="C662" s="1015">
        <v>1049</v>
      </c>
      <c r="D662" s="985" t="s">
        <v>1573</v>
      </c>
      <c r="E662" s="985" t="s">
        <v>1574</v>
      </c>
      <c r="F662" s="986">
        <v>1500000</v>
      </c>
      <c r="G662" s="987"/>
      <c r="H662" s="987">
        <v>1500000</v>
      </c>
      <c r="I662" s="987"/>
      <c r="J662" s="988"/>
      <c r="K662" s="987"/>
      <c r="L662" s="974">
        <f t="shared" si="40"/>
        <v>1500000</v>
      </c>
      <c r="M662" s="985"/>
      <c r="N662" s="1013">
        <f t="shared" si="39"/>
        <v>0</v>
      </c>
      <c r="O662" s="985"/>
      <c r="P662" s="990"/>
      <c r="Q662" s="987"/>
      <c r="R662" s="1152"/>
      <c r="S662" s="987"/>
      <c r="T662" s="985"/>
    </row>
    <row r="663" spans="2:20" x14ac:dyDescent="0.25">
      <c r="B663" s="1112" t="s">
        <v>1551</v>
      </c>
      <c r="C663" s="1015">
        <v>1049</v>
      </c>
      <c r="D663" s="985" t="s">
        <v>1092</v>
      </c>
      <c r="E663" s="985" t="s">
        <v>1575</v>
      </c>
      <c r="F663" s="986">
        <v>337000</v>
      </c>
      <c r="G663" s="987"/>
      <c r="H663" s="987">
        <v>337000</v>
      </c>
      <c r="I663" s="987"/>
      <c r="J663" s="988"/>
      <c r="K663" s="987"/>
      <c r="L663" s="974">
        <f t="shared" si="40"/>
        <v>337000</v>
      </c>
      <c r="M663" s="985"/>
      <c r="N663" s="1013">
        <f t="shared" si="39"/>
        <v>0</v>
      </c>
      <c r="O663" s="985"/>
      <c r="P663" s="990"/>
      <c r="Q663" s="987"/>
      <c r="R663" s="1152"/>
      <c r="S663" s="987"/>
      <c r="T663" s="985"/>
    </row>
    <row r="664" spans="2:20" x14ac:dyDescent="0.25">
      <c r="B664" s="1112" t="s">
        <v>1551</v>
      </c>
      <c r="C664" s="1015">
        <v>1049</v>
      </c>
      <c r="D664" s="985" t="s">
        <v>1576</v>
      </c>
      <c r="E664" s="985" t="s">
        <v>1577</v>
      </c>
      <c r="F664" s="986">
        <v>748000</v>
      </c>
      <c r="G664" s="987"/>
      <c r="H664" s="987">
        <v>748000</v>
      </c>
      <c r="I664" s="987"/>
      <c r="J664" s="988"/>
      <c r="K664" s="987"/>
      <c r="L664" s="974">
        <f t="shared" si="40"/>
        <v>748000</v>
      </c>
      <c r="M664" s="985"/>
      <c r="N664" s="1013">
        <f t="shared" si="39"/>
        <v>0</v>
      </c>
      <c r="O664" s="985"/>
      <c r="P664" s="990"/>
      <c r="Q664" s="987"/>
      <c r="R664" s="1152"/>
      <c r="S664" s="987"/>
      <c r="T664" s="985"/>
    </row>
    <row r="665" spans="2:20" x14ac:dyDescent="0.25">
      <c r="B665" s="1112" t="s">
        <v>1551</v>
      </c>
      <c r="C665" s="1015">
        <v>1049</v>
      </c>
      <c r="D665" s="985" t="s">
        <v>1578</v>
      </c>
      <c r="E665" s="985" t="s">
        <v>1261</v>
      </c>
      <c r="F665" s="986">
        <v>910000</v>
      </c>
      <c r="G665" s="987"/>
      <c r="H665" s="987">
        <v>910000</v>
      </c>
      <c r="I665" s="987"/>
      <c r="J665" s="988"/>
      <c r="K665" s="987"/>
      <c r="L665" s="974">
        <f t="shared" si="40"/>
        <v>910000</v>
      </c>
      <c r="M665" s="985"/>
      <c r="N665" s="1013">
        <f t="shared" si="39"/>
        <v>0</v>
      </c>
      <c r="O665" s="985"/>
      <c r="P665" s="990"/>
      <c r="Q665" s="987"/>
      <c r="R665" s="1152"/>
      <c r="S665" s="987"/>
      <c r="T665" s="985"/>
    </row>
    <row r="666" spans="2:20" x14ac:dyDescent="0.25">
      <c r="B666" s="1112" t="s">
        <v>1551</v>
      </c>
      <c r="C666" s="1015">
        <v>1049</v>
      </c>
      <c r="D666" s="985" t="s">
        <v>1579</v>
      </c>
      <c r="E666" s="985" t="s">
        <v>1423</v>
      </c>
      <c r="F666" s="986">
        <v>73338365</v>
      </c>
      <c r="G666" s="987"/>
      <c r="H666" s="987">
        <v>50000000</v>
      </c>
      <c r="I666" s="987">
        <v>23338365</v>
      </c>
      <c r="J666" s="988"/>
      <c r="K666" s="987"/>
      <c r="L666" s="974">
        <f t="shared" si="40"/>
        <v>73338365</v>
      </c>
      <c r="M666" s="985"/>
      <c r="N666" s="1013">
        <f t="shared" si="39"/>
        <v>0</v>
      </c>
      <c r="O666" s="985"/>
      <c r="P666" s="990"/>
      <c r="Q666" s="987"/>
      <c r="R666" s="1152"/>
      <c r="S666" s="987"/>
      <c r="T666" s="985"/>
    </row>
    <row r="667" spans="2:20" x14ac:dyDescent="0.25">
      <c r="B667" s="1112" t="s">
        <v>1551</v>
      </c>
      <c r="C667" s="1015">
        <v>1049</v>
      </c>
      <c r="D667" s="985" t="s">
        <v>1580</v>
      </c>
      <c r="E667" s="985" t="s">
        <v>1319</v>
      </c>
      <c r="F667" s="986">
        <v>3000000</v>
      </c>
      <c r="G667" s="987"/>
      <c r="H667" s="987">
        <v>3000000</v>
      </c>
      <c r="I667" s="987"/>
      <c r="J667" s="988"/>
      <c r="K667" s="987"/>
      <c r="L667" s="974">
        <f t="shared" si="40"/>
        <v>3000000</v>
      </c>
      <c r="M667" s="985"/>
      <c r="N667" s="1013">
        <f t="shared" si="39"/>
        <v>0</v>
      </c>
      <c r="O667" s="985"/>
      <c r="P667" s="990"/>
      <c r="Q667" s="987"/>
      <c r="R667" s="1152"/>
      <c r="S667" s="987"/>
      <c r="T667" s="985"/>
    </row>
    <row r="668" spans="2:20" x14ac:dyDescent="0.25">
      <c r="B668" s="1112" t="s">
        <v>1551</v>
      </c>
      <c r="C668" s="1015">
        <v>1049</v>
      </c>
      <c r="D668" s="985" t="s">
        <v>1581</v>
      </c>
      <c r="E668" s="985" t="s">
        <v>662</v>
      </c>
      <c r="F668" s="986">
        <v>12091000</v>
      </c>
      <c r="G668" s="987"/>
      <c r="H668" s="987">
        <v>12091000</v>
      </c>
      <c r="I668" s="987"/>
      <c r="J668" s="988"/>
      <c r="K668" s="987"/>
      <c r="L668" s="974">
        <f t="shared" si="40"/>
        <v>12091000</v>
      </c>
      <c r="M668" s="985"/>
      <c r="N668" s="1013">
        <f t="shared" si="39"/>
        <v>0</v>
      </c>
      <c r="O668" s="985"/>
      <c r="P668" s="990"/>
      <c r="Q668" s="987"/>
      <c r="R668" s="1152"/>
      <c r="S668" s="987"/>
      <c r="T668" s="985"/>
    </row>
    <row r="669" spans="2:20" x14ac:dyDescent="0.25">
      <c r="B669" s="1112" t="s">
        <v>1551</v>
      </c>
      <c r="C669" s="1015">
        <v>1049</v>
      </c>
      <c r="D669" s="985" t="s">
        <v>607</v>
      </c>
      <c r="E669" s="985" t="s">
        <v>1582</v>
      </c>
      <c r="F669" s="986">
        <v>3000000</v>
      </c>
      <c r="G669" s="987">
        <f>4171000+1796000</f>
        <v>5967000</v>
      </c>
      <c r="H669" s="987">
        <v>3000000</v>
      </c>
      <c r="I669" s="987">
        <v>2967000</v>
      </c>
      <c r="J669" s="988"/>
      <c r="K669" s="987"/>
      <c r="L669" s="974">
        <f t="shared" si="40"/>
        <v>5967000</v>
      </c>
      <c r="M669" s="985"/>
      <c r="N669" s="1013">
        <f t="shared" si="39"/>
        <v>0</v>
      </c>
      <c r="O669" s="985"/>
      <c r="P669" s="990"/>
      <c r="Q669" s="987"/>
      <c r="R669" s="1152"/>
      <c r="S669" s="987"/>
      <c r="T669" s="985"/>
    </row>
    <row r="670" spans="2:20" x14ac:dyDescent="0.25">
      <c r="B670" s="1112" t="s">
        <v>1551</v>
      </c>
      <c r="C670" s="1015">
        <v>1049</v>
      </c>
      <c r="D670" s="985" t="s">
        <v>1583</v>
      </c>
      <c r="E670" s="985" t="s">
        <v>1208</v>
      </c>
      <c r="F670" s="986">
        <v>2838000</v>
      </c>
      <c r="G670" s="987"/>
      <c r="H670" s="987">
        <v>2838000</v>
      </c>
      <c r="I670" s="987"/>
      <c r="J670" s="988"/>
      <c r="K670" s="987"/>
      <c r="L670" s="974">
        <f t="shared" si="40"/>
        <v>2838000</v>
      </c>
      <c r="M670" s="985"/>
      <c r="N670" s="1013">
        <f t="shared" si="39"/>
        <v>0</v>
      </c>
      <c r="O670" s="985"/>
      <c r="P670" s="990"/>
      <c r="Q670" s="987"/>
      <c r="R670" s="1152"/>
      <c r="S670" s="987"/>
      <c r="T670" s="985"/>
    </row>
    <row r="671" spans="2:20" x14ac:dyDescent="0.25">
      <c r="B671" s="1112" t="s">
        <v>1551</v>
      </c>
      <c r="C671" s="1015">
        <v>1049</v>
      </c>
      <c r="D671" s="985" t="s">
        <v>1584</v>
      </c>
      <c r="E671" s="985" t="s">
        <v>1095</v>
      </c>
      <c r="F671" s="986">
        <v>924000</v>
      </c>
      <c r="G671" s="987"/>
      <c r="H671" s="987">
        <v>924000</v>
      </c>
      <c r="I671" s="987"/>
      <c r="J671" s="988"/>
      <c r="K671" s="987"/>
      <c r="L671" s="974">
        <f t="shared" si="40"/>
        <v>924000</v>
      </c>
      <c r="M671" s="985"/>
      <c r="N671" s="1013">
        <f t="shared" si="39"/>
        <v>0</v>
      </c>
      <c r="O671" s="985"/>
      <c r="P671" s="990"/>
      <c r="Q671" s="987"/>
      <c r="R671" s="1152"/>
      <c r="S671" s="987"/>
      <c r="T671" s="985"/>
    </row>
    <row r="672" spans="2:20" x14ac:dyDescent="0.25">
      <c r="B672" s="1112" t="s">
        <v>1551</v>
      </c>
      <c r="C672" s="1015">
        <v>1049</v>
      </c>
      <c r="D672" s="985" t="s">
        <v>1450</v>
      </c>
      <c r="E672" s="985" t="s">
        <v>1585</v>
      </c>
      <c r="F672" s="986">
        <v>5280000</v>
      </c>
      <c r="G672" s="987"/>
      <c r="H672" s="987">
        <v>5280000</v>
      </c>
      <c r="I672" s="987"/>
      <c r="J672" s="988"/>
      <c r="K672" s="987"/>
      <c r="L672" s="974">
        <f t="shared" si="40"/>
        <v>5280000</v>
      </c>
      <c r="M672" s="985"/>
      <c r="N672" s="1013">
        <f t="shared" si="39"/>
        <v>0</v>
      </c>
      <c r="O672" s="985"/>
      <c r="P672" s="990"/>
      <c r="Q672" s="987"/>
      <c r="R672" s="1152"/>
      <c r="S672" s="987"/>
      <c r="T672" s="985"/>
    </row>
    <row r="673" spans="1:23" x14ac:dyDescent="0.25">
      <c r="B673" s="1112" t="s">
        <v>1551</v>
      </c>
      <c r="C673" s="1015">
        <v>1049</v>
      </c>
      <c r="D673" s="985" t="s">
        <v>1416</v>
      </c>
      <c r="E673" s="985" t="s">
        <v>1586</v>
      </c>
      <c r="F673" s="986">
        <v>14012500</v>
      </c>
      <c r="G673" s="987"/>
      <c r="H673" s="987">
        <v>14012500</v>
      </c>
      <c r="I673" s="987"/>
      <c r="J673" s="988"/>
      <c r="K673" s="987"/>
      <c r="L673" s="974">
        <f t="shared" si="40"/>
        <v>14012500</v>
      </c>
      <c r="M673" s="985"/>
      <c r="N673" s="1013">
        <f t="shared" si="39"/>
        <v>0</v>
      </c>
      <c r="O673" s="985"/>
      <c r="P673" s="990"/>
      <c r="Q673" s="987"/>
      <c r="R673" s="1152"/>
      <c r="S673" s="987"/>
      <c r="T673" s="985"/>
    </row>
    <row r="674" spans="1:23" x14ac:dyDescent="0.25">
      <c r="B674" s="1112" t="s">
        <v>1551</v>
      </c>
      <c r="C674" s="1015">
        <v>1049</v>
      </c>
      <c r="D674" s="985" t="s">
        <v>1236</v>
      </c>
      <c r="E674" s="985" t="s">
        <v>1237</v>
      </c>
      <c r="F674" s="986">
        <v>2396170</v>
      </c>
      <c r="G674" s="987"/>
      <c r="H674" s="987">
        <v>2396170</v>
      </c>
      <c r="I674" s="987"/>
      <c r="J674" s="988"/>
      <c r="K674" s="987"/>
      <c r="L674" s="974">
        <f t="shared" si="40"/>
        <v>2396170</v>
      </c>
      <c r="M674" s="985"/>
      <c r="N674" s="1013">
        <f t="shared" si="39"/>
        <v>0</v>
      </c>
      <c r="O674" s="985"/>
      <c r="P674" s="990"/>
      <c r="Q674" s="987"/>
      <c r="R674" s="1152"/>
      <c r="S674" s="987"/>
      <c r="T674" s="985"/>
    </row>
    <row r="675" spans="1:23" x14ac:dyDescent="0.25">
      <c r="B675" s="1112" t="s">
        <v>1551</v>
      </c>
      <c r="C675" s="1015">
        <v>1049</v>
      </c>
      <c r="D675" s="985" t="s">
        <v>1587</v>
      </c>
      <c r="E675" s="985" t="s">
        <v>1400</v>
      </c>
      <c r="F675" s="986">
        <v>50673000</v>
      </c>
      <c r="G675" s="987"/>
      <c r="H675" s="987">
        <v>50673000</v>
      </c>
      <c r="I675" s="987"/>
      <c r="J675" s="988"/>
      <c r="K675" s="987"/>
      <c r="L675" s="974">
        <f t="shared" si="40"/>
        <v>50673000</v>
      </c>
      <c r="M675" s="985"/>
      <c r="N675" s="1013">
        <f t="shared" si="39"/>
        <v>0</v>
      </c>
      <c r="O675" s="985"/>
      <c r="P675" s="990"/>
      <c r="Q675" s="987"/>
      <c r="R675" s="1152"/>
      <c r="S675" s="987"/>
      <c r="T675" s="985"/>
    </row>
    <row r="676" spans="1:23" x14ac:dyDescent="0.25">
      <c r="B676" s="1112" t="s">
        <v>1551</v>
      </c>
      <c r="C676" s="1015">
        <v>1049</v>
      </c>
      <c r="D676" s="976" t="s">
        <v>947</v>
      </c>
      <c r="E676" s="985"/>
      <c r="F676" s="986">
        <f>W676</f>
        <v>14399500</v>
      </c>
      <c r="G676" s="987"/>
      <c r="H676" s="987">
        <v>3548500</v>
      </c>
      <c r="I676" s="987">
        <v>1580000</v>
      </c>
      <c r="J676" s="988">
        <v>5538000</v>
      </c>
      <c r="K676" s="987">
        <f>2553000+1180000</f>
        <v>3733000</v>
      </c>
      <c r="L676" s="974">
        <f t="shared" si="40"/>
        <v>14399500</v>
      </c>
      <c r="M676" s="985"/>
      <c r="N676" s="1013">
        <f t="shared" si="39"/>
        <v>0</v>
      </c>
      <c r="O676" s="985"/>
      <c r="P676" s="990"/>
      <c r="Q676" s="987"/>
      <c r="R676" s="1152"/>
      <c r="S676" s="987"/>
      <c r="T676" s="985"/>
      <c r="V676" s="1000" t="s">
        <v>948</v>
      </c>
      <c r="W676" s="1000">
        <f>SUM(W649:W673)</f>
        <v>14399500</v>
      </c>
    </row>
    <row r="677" spans="1:23" ht="15.75" x14ac:dyDescent="0.25">
      <c r="A677" s="723"/>
      <c r="B677" s="720" t="s">
        <v>997</v>
      </c>
      <c r="C677" s="720"/>
      <c r="D677" s="699" t="s">
        <v>1551</v>
      </c>
      <c r="E677" s="706"/>
      <c r="F677" s="724"/>
      <c r="G677" s="701"/>
      <c r="H677" s="701"/>
      <c r="I677" s="701"/>
      <c r="J677" s="726"/>
      <c r="K677" s="701"/>
      <c r="L677" s="735">
        <f>SUM(L649:L676)</f>
        <v>539369938</v>
      </c>
      <c r="M677" s="706"/>
      <c r="N677" s="1042">
        <f>SUM(N649:N676)</f>
        <v>30938908</v>
      </c>
      <c r="O677" s="706"/>
      <c r="P677" s="704"/>
      <c r="Q677" s="701"/>
      <c r="R677" s="1156"/>
      <c r="S677" s="701"/>
      <c r="T677" s="706"/>
    </row>
    <row r="678" spans="1:23" x14ac:dyDescent="0.25">
      <c r="A678" s="686">
        <v>30</v>
      </c>
      <c r="B678" s="1187" t="s">
        <v>1588</v>
      </c>
      <c r="C678" s="1015"/>
      <c r="D678" s="985" t="s">
        <v>1464</v>
      </c>
      <c r="E678" s="985" t="s">
        <v>1465</v>
      </c>
      <c r="F678" s="973">
        <v>30000000</v>
      </c>
      <c r="G678" s="974"/>
      <c r="H678" s="974">
        <v>30000000</v>
      </c>
      <c r="I678" s="974"/>
      <c r="J678" s="975"/>
      <c r="K678" s="974"/>
      <c r="L678" s="974">
        <f t="shared" ref="L678:L689" si="41">SUM(H678:K678)</f>
        <v>30000000</v>
      </c>
      <c r="M678" s="976"/>
      <c r="N678" s="1013">
        <f t="shared" ref="N678:N689" si="42">IF($G678="",($F678-$L678),($G678-$L678))</f>
        <v>0</v>
      </c>
      <c r="O678" s="976"/>
      <c r="P678" s="977"/>
      <c r="Q678" s="974"/>
      <c r="R678" s="1147"/>
      <c r="S678" s="974"/>
      <c r="T678" s="976"/>
      <c r="V678" s="687" t="s">
        <v>1245</v>
      </c>
      <c r="W678" s="687">
        <v>906000</v>
      </c>
    </row>
    <row r="679" spans="1:23" x14ac:dyDescent="0.25">
      <c r="B679" s="1187" t="s">
        <v>1588</v>
      </c>
      <c r="C679" s="1015"/>
      <c r="D679" s="976" t="s">
        <v>1589</v>
      </c>
      <c r="E679" s="976" t="s">
        <v>880</v>
      </c>
      <c r="F679" s="973">
        <v>20652400</v>
      </c>
      <c r="G679" s="974"/>
      <c r="H679" s="974">
        <v>20652400</v>
      </c>
      <c r="I679" s="974"/>
      <c r="J679" s="975"/>
      <c r="K679" s="974"/>
      <c r="L679" s="974">
        <f t="shared" si="41"/>
        <v>20652400</v>
      </c>
      <c r="M679" s="976"/>
      <c r="N679" s="1013">
        <f t="shared" si="42"/>
        <v>0</v>
      </c>
      <c r="O679" s="976"/>
      <c r="P679" s="977"/>
      <c r="Q679" s="974"/>
      <c r="R679" s="1147"/>
      <c r="S679" s="974"/>
      <c r="T679" s="976"/>
      <c r="V679" s="687" t="s">
        <v>1495</v>
      </c>
      <c r="W679" s="687">
        <v>3446000</v>
      </c>
    </row>
    <row r="680" spans="1:23" x14ac:dyDescent="0.25">
      <c r="B680" s="1187" t="s">
        <v>1588</v>
      </c>
      <c r="C680" s="1015"/>
      <c r="D680" s="976" t="s">
        <v>1560</v>
      </c>
      <c r="E680" s="976" t="s">
        <v>1075</v>
      </c>
      <c r="F680" s="973">
        <v>1100000</v>
      </c>
      <c r="G680" s="974"/>
      <c r="H680" s="974">
        <v>1100000</v>
      </c>
      <c r="I680" s="974"/>
      <c r="J680" s="975"/>
      <c r="K680" s="974"/>
      <c r="L680" s="974">
        <f t="shared" si="41"/>
        <v>1100000</v>
      </c>
      <c r="M680" s="976"/>
      <c r="N680" s="1013">
        <f t="shared" si="42"/>
        <v>0</v>
      </c>
      <c r="O680" s="976"/>
      <c r="P680" s="977"/>
      <c r="Q680" s="974"/>
      <c r="R680" s="1147"/>
      <c r="S680" s="974"/>
      <c r="T680" s="976"/>
      <c r="W680" s="1000"/>
    </row>
    <row r="681" spans="1:23" x14ac:dyDescent="0.25">
      <c r="B681" s="1187" t="s">
        <v>1588</v>
      </c>
      <c r="C681" s="1015"/>
      <c r="D681" s="976" t="s">
        <v>1590</v>
      </c>
      <c r="E681" s="983" t="s">
        <v>1537</v>
      </c>
      <c r="F681" s="980">
        <v>2000000</v>
      </c>
      <c r="G681" s="981"/>
      <c r="H681" s="981">
        <v>2000000</v>
      </c>
      <c r="I681" s="981"/>
      <c r="J681" s="982"/>
      <c r="K681" s="981"/>
      <c r="L681" s="974">
        <f t="shared" si="41"/>
        <v>2000000</v>
      </c>
      <c r="M681" s="983"/>
      <c r="N681" s="1013">
        <f t="shared" si="42"/>
        <v>0</v>
      </c>
      <c r="O681" s="983"/>
      <c r="P681" s="984"/>
      <c r="Q681" s="981"/>
      <c r="R681" s="1154"/>
      <c r="S681" s="981"/>
      <c r="T681" s="983"/>
      <c r="V681" s="1000"/>
      <c r="W681" s="1000"/>
    </row>
    <row r="682" spans="1:23" x14ac:dyDescent="0.25">
      <c r="B682" s="1187" t="s">
        <v>1588</v>
      </c>
      <c r="C682" s="1015"/>
      <c r="D682" s="976" t="s">
        <v>1591</v>
      </c>
      <c r="E682" s="983" t="s">
        <v>1475</v>
      </c>
      <c r="F682" s="980">
        <v>22424000</v>
      </c>
      <c r="G682" s="981"/>
      <c r="H682" s="981">
        <v>22424000</v>
      </c>
      <c r="I682" s="981"/>
      <c r="J682" s="982"/>
      <c r="K682" s="981"/>
      <c r="L682" s="974">
        <f t="shared" si="41"/>
        <v>22424000</v>
      </c>
      <c r="M682" s="983"/>
      <c r="N682" s="1013">
        <f t="shared" si="42"/>
        <v>0</v>
      </c>
      <c r="O682" s="983"/>
      <c r="P682" s="984"/>
      <c r="Q682" s="981"/>
      <c r="R682" s="1154"/>
      <c r="S682" s="981"/>
      <c r="T682" s="983"/>
      <c r="V682" s="1000"/>
      <c r="W682" s="1000"/>
    </row>
    <row r="683" spans="1:23" x14ac:dyDescent="0.25">
      <c r="B683" s="1187" t="s">
        <v>1588</v>
      </c>
      <c r="C683" s="1015"/>
      <c r="D683" s="976" t="s">
        <v>932</v>
      </c>
      <c r="E683" s="983" t="s">
        <v>341</v>
      </c>
      <c r="F683" s="980">
        <v>2980000</v>
      </c>
      <c r="G683" s="981"/>
      <c r="H683" s="981">
        <v>2980000</v>
      </c>
      <c r="I683" s="981"/>
      <c r="J683" s="982"/>
      <c r="K683" s="981"/>
      <c r="L683" s="974">
        <f t="shared" si="41"/>
        <v>2980000</v>
      </c>
      <c r="M683" s="983"/>
      <c r="N683" s="1013">
        <f t="shared" si="42"/>
        <v>0</v>
      </c>
      <c r="O683" s="983"/>
      <c r="P683" s="984"/>
      <c r="Q683" s="981"/>
      <c r="R683" s="1154"/>
      <c r="S683" s="981"/>
      <c r="T683" s="983"/>
      <c r="V683" s="1000"/>
      <c r="W683" s="1000"/>
    </row>
    <row r="684" spans="1:23" x14ac:dyDescent="0.25">
      <c r="B684" s="1187" t="s">
        <v>1588</v>
      </c>
      <c r="C684" s="1015"/>
      <c r="D684" s="976" t="s">
        <v>1592</v>
      </c>
      <c r="E684" s="983" t="s">
        <v>1473</v>
      </c>
      <c r="F684" s="980">
        <v>11200000</v>
      </c>
      <c r="G684" s="981"/>
      <c r="H684" s="981">
        <v>11200000</v>
      </c>
      <c r="I684" s="981"/>
      <c r="J684" s="982"/>
      <c r="K684" s="981"/>
      <c r="L684" s="974">
        <f t="shared" si="41"/>
        <v>11200000</v>
      </c>
      <c r="M684" s="983"/>
      <c r="N684" s="1013">
        <f t="shared" si="42"/>
        <v>0</v>
      </c>
      <c r="O684" s="983"/>
      <c r="P684" s="984"/>
      <c r="Q684" s="981"/>
      <c r="R684" s="1154"/>
      <c r="S684" s="981"/>
      <c r="T684" s="983"/>
      <c r="V684" s="1000"/>
      <c r="W684" s="1000"/>
    </row>
    <row r="685" spans="1:23" x14ac:dyDescent="0.25">
      <c r="B685" s="1187" t="s">
        <v>1588</v>
      </c>
      <c r="C685" s="1015"/>
      <c r="D685" s="976" t="s">
        <v>1593</v>
      </c>
      <c r="E685" s="983" t="s">
        <v>1594</v>
      </c>
      <c r="F685" s="980">
        <v>5000000</v>
      </c>
      <c r="G685" s="981"/>
      <c r="H685" s="981">
        <v>5000000</v>
      </c>
      <c r="I685" s="981"/>
      <c r="J685" s="982"/>
      <c r="K685" s="981"/>
      <c r="L685" s="974">
        <f t="shared" si="41"/>
        <v>5000000</v>
      </c>
      <c r="M685" s="983"/>
      <c r="N685" s="1013">
        <f t="shared" si="42"/>
        <v>0</v>
      </c>
      <c r="O685" s="983"/>
      <c r="P685" s="984"/>
      <c r="Q685" s="981"/>
      <c r="R685" s="1154"/>
      <c r="S685" s="981"/>
      <c r="T685" s="983"/>
      <c r="V685" s="1000"/>
      <c r="W685" s="1000"/>
    </row>
    <row r="686" spans="1:23" x14ac:dyDescent="0.25">
      <c r="B686" s="1187" t="s">
        <v>1588</v>
      </c>
      <c r="C686" s="1015"/>
      <c r="D686" s="976" t="s">
        <v>1595</v>
      </c>
      <c r="E686" s="983" t="s">
        <v>1594</v>
      </c>
      <c r="F686" s="980">
        <v>12550000</v>
      </c>
      <c r="G686" s="981"/>
      <c r="H686" s="981">
        <v>12550000</v>
      </c>
      <c r="I686" s="981"/>
      <c r="J686" s="982"/>
      <c r="K686" s="981"/>
      <c r="L686" s="974">
        <f t="shared" si="41"/>
        <v>12550000</v>
      </c>
      <c r="M686" s="983"/>
      <c r="N686" s="1013">
        <f t="shared" si="42"/>
        <v>0</v>
      </c>
      <c r="O686" s="983"/>
      <c r="P686" s="984"/>
      <c r="Q686" s="981"/>
      <c r="R686" s="1154"/>
      <c r="S686" s="981"/>
      <c r="T686" s="983"/>
      <c r="V686" s="1000"/>
      <c r="W686" s="1000"/>
    </row>
    <row r="687" spans="1:23" x14ac:dyDescent="0.25">
      <c r="B687" s="1187" t="s">
        <v>1588</v>
      </c>
      <c r="C687" s="1015"/>
      <c r="D687" s="976" t="s">
        <v>1063</v>
      </c>
      <c r="E687" s="983" t="s">
        <v>659</v>
      </c>
      <c r="F687" s="980">
        <v>1665000</v>
      </c>
      <c r="G687" s="981"/>
      <c r="H687" s="981">
        <v>1665000</v>
      </c>
      <c r="I687" s="981"/>
      <c r="J687" s="982"/>
      <c r="K687" s="981"/>
      <c r="L687" s="974">
        <f t="shared" si="41"/>
        <v>1665000</v>
      </c>
      <c r="M687" s="983"/>
      <c r="N687" s="1013">
        <f t="shared" si="42"/>
        <v>0</v>
      </c>
      <c r="O687" s="983"/>
      <c r="P687" s="984"/>
      <c r="Q687" s="981"/>
      <c r="R687" s="1154"/>
      <c r="S687" s="981"/>
      <c r="T687" s="983"/>
      <c r="V687" s="1000"/>
      <c r="W687" s="1000"/>
    </row>
    <row r="688" spans="1:23" x14ac:dyDescent="0.25">
      <c r="B688" s="1187" t="s">
        <v>1588</v>
      </c>
      <c r="C688" s="1015"/>
      <c r="D688" s="976" t="s">
        <v>394</v>
      </c>
      <c r="E688" s="983" t="s">
        <v>1316</v>
      </c>
      <c r="F688" s="980">
        <v>1600000</v>
      </c>
      <c r="G688" s="981"/>
      <c r="H688" s="981">
        <v>1600000</v>
      </c>
      <c r="I688" s="981"/>
      <c r="J688" s="982"/>
      <c r="K688" s="981"/>
      <c r="L688" s="974">
        <f t="shared" si="41"/>
        <v>1600000</v>
      </c>
      <c r="M688" s="983"/>
      <c r="N688" s="1013">
        <f t="shared" si="42"/>
        <v>0</v>
      </c>
      <c r="O688" s="983"/>
      <c r="P688" s="984"/>
      <c r="Q688" s="981"/>
      <c r="R688" s="1154"/>
      <c r="S688" s="981"/>
      <c r="T688" s="983"/>
      <c r="V688" s="1000"/>
      <c r="W688" s="1000"/>
    </row>
    <row r="689" spans="1:25" x14ac:dyDescent="0.25">
      <c r="B689" s="1015" t="s">
        <v>1588</v>
      </c>
      <c r="C689" s="1015"/>
      <c r="D689" s="976" t="s">
        <v>947</v>
      </c>
      <c r="E689" s="983"/>
      <c r="F689" s="980">
        <f>W689</f>
        <v>4352000</v>
      </c>
      <c r="G689" s="981"/>
      <c r="H689" s="981">
        <v>906000</v>
      </c>
      <c r="I689" s="981">
        <v>3446000</v>
      </c>
      <c r="J689" s="982"/>
      <c r="K689" s="981"/>
      <c r="L689" s="974">
        <f t="shared" si="41"/>
        <v>4352000</v>
      </c>
      <c r="M689" s="983"/>
      <c r="N689" s="1013">
        <f t="shared" si="42"/>
        <v>0</v>
      </c>
      <c r="O689" s="983"/>
      <c r="P689" s="984"/>
      <c r="Q689" s="981"/>
      <c r="R689" s="1154"/>
      <c r="S689" s="981"/>
      <c r="T689" s="983"/>
      <c r="V689" s="1000" t="s">
        <v>948</v>
      </c>
      <c r="W689" s="1000">
        <f>SUM(W678:W687)</f>
        <v>4352000</v>
      </c>
    </row>
    <row r="690" spans="1:25" ht="15.75" x14ac:dyDescent="0.25">
      <c r="A690" s="723"/>
      <c r="B690" s="720" t="s">
        <v>997</v>
      </c>
      <c r="C690" s="720"/>
      <c r="D690" s="699" t="s">
        <v>1596</v>
      </c>
      <c r="E690" s="706"/>
      <c r="F690" s="724"/>
      <c r="G690" s="701"/>
      <c r="H690" s="701"/>
      <c r="I690" s="701"/>
      <c r="J690" s="726"/>
      <c r="K690" s="701"/>
      <c r="L690" s="735">
        <f>SUM(L678:L689)</f>
        <v>115523400</v>
      </c>
      <c r="M690" s="706"/>
      <c r="N690" s="1023">
        <f>SUM(N678:N680)</f>
        <v>0</v>
      </c>
      <c r="O690" s="706"/>
      <c r="P690" s="704"/>
      <c r="Q690" s="701"/>
      <c r="R690" s="1156"/>
      <c r="S690" s="701"/>
      <c r="T690" s="706"/>
    </row>
    <row r="691" spans="1:25" x14ac:dyDescent="0.25">
      <c r="A691" s="686">
        <v>31</v>
      </c>
      <c r="B691" s="1187" t="s">
        <v>1597</v>
      </c>
      <c r="C691" s="1015">
        <v>1024</v>
      </c>
      <c r="D691" s="976" t="s">
        <v>1598</v>
      </c>
      <c r="E691" s="976" t="s">
        <v>1599</v>
      </c>
      <c r="F691" s="973">
        <v>45830400</v>
      </c>
      <c r="G691" s="974"/>
      <c r="H691" s="974">
        <v>22915200</v>
      </c>
      <c r="I691" s="974">
        <v>22915200</v>
      </c>
      <c r="J691" s="975"/>
      <c r="K691" s="974"/>
      <c r="L691" s="974">
        <f t="shared" ref="L691:L707" si="43">SUM(H691:K691)</f>
        <v>45830400</v>
      </c>
      <c r="M691" s="976"/>
      <c r="N691" s="1013">
        <f t="shared" ref="N691:N707" si="44">IF($G691="",($F691-$L691),($G691-$L691))</f>
        <v>0</v>
      </c>
      <c r="O691" s="976"/>
      <c r="P691" s="977"/>
      <c r="Q691" s="974"/>
      <c r="R691" s="1147"/>
      <c r="S691" s="974"/>
      <c r="T691" s="976" t="s">
        <v>1600</v>
      </c>
      <c r="V691" s="687" t="s">
        <v>1411</v>
      </c>
      <c r="W691" s="687">
        <v>840000</v>
      </c>
      <c r="X691" s="686"/>
      <c r="Y691" s="686"/>
    </row>
    <row r="692" spans="1:25" x14ac:dyDescent="0.25">
      <c r="B692" s="1187" t="s">
        <v>1597</v>
      </c>
      <c r="C692" s="1015">
        <v>1024</v>
      </c>
      <c r="D692" s="976" t="s">
        <v>1601</v>
      </c>
      <c r="E692" s="976" t="s">
        <v>1602</v>
      </c>
      <c r="F692" s="973">
        <v>3000000</v>
      </c>
      <c r="G692" s="974">
        <v>1927000</v>
      </c>
      <c r="H692" s="974">
        <v>3000000</v>
      </c>
      <c r="I692" s="974"/>
      <c r="J692" s="975"/>
      <c r="K692" s="974"/>
      <c r="L692" s="974">
        <f t="shared" si="43"/>
        <v>3000000</v>
      </c>
      <c r="M692" s="976"/>
      <c r="N692" s="1013">
        <f t="shared" si="44"/>
        <v>-1073000</v>
      </c>
      <c r="O692" s="976"/>
      <c r="P692" s="977"/>
      <c r="Q692" s="974"/>
      <c r="R692" s="1147"/>
      <c r="S692" s="974"/>
      <c r="T692" s="976"/>
      <c r="V692" s="687" t="s">
        <v>1412</v>
      </c>
      <c r="W692" s="687">
        <v>1120000</v>
      </c>
      <c r="X692" s="686"/>
      <c r="Y692" s="686"/>
    </row>
    <row r="693" spans="1:25" x14ac:dyDescent="0.25">
      <c r="B693" s="1187" t="s">
        <v>1597</v>
      </c>
      <c r="C693" s="1015">
        <v>1024</v>
      </c>
      <c r="D693" s="976" t="s">
        <v>1603</v>
      </c>
      <c r="E693" s="976" t="s">
        <v>662</v>
      </c>
      <c r="F693" s="973">
        <v>5100000</v>
      </c>
      <c r="G693" s="974"/>
      <c r="H693" s="974">
        <v>5100000</v>
      </c>
      <c r="I693" s="974"/>
      <c r="J693" s="975"/>
      <c r="K693" s="974"/>
      <c r="L693" s="974">
        <f t="shared" si="43"/>
        <v>5100000</v>
      </c>
      <c r="M693" s="976"/>
      <c r="N693" s="1013">
        <f t="shared" si="44"/>
        <v>0</v>
      </c>
      <c r="O693" s="976"/>
      <c r="P693" s="977"/>
      <c r="Q693" s="974"/>
      <c r="R693" s="1147"/>
      <c r="S693" s="974"/>
      <c r="T693" s="976"/>
      <c r="V693" s="687" t="s">
        <v>1415</v>
      </c>
      <c r="W693" s="687">
        <v>440000</v>
      </c>
      <c r="X693" s="686"/>
      <c r="Y693" s="686"/>
    </row>
    <row r="694" spans="1:25" x14ac:dyDescent="0.25">
      <c r="B694" s="1113" t="s">
        <v>1597</v>
      </c>
      <c r="C694" s="1015">
        <v>1024</v>
      </c>
      <c r="D694" s="983" t="s">
        <v>981</v>
      </c>
      <c r="E694" s="976" t="s">
        <v>1336</v>
      </c>
      <c r="F694" s="973">
        <v>1500000</v>
      </c>
      <c r="G694" s="974"/>
      <c r="H694" s="974">
        <v>1500000</v>
      </c>
      <c r="I694" s="974"/>
      <c r="J694" s="975"/>
      <c r="K694" s="974"/>
      <c r="L694" s="1003">
        <f t="shared" si="43"/>
        <v>1500000</v>
      </c>
      <c r="M694" s="976"/>
      <c r="N694" s="1013">
        <f t="shared" si="44"/>
        <v>0</v>
      </c>
      <c r="O694" s="976"/>
      <c r="P694" s="977"/>
      <c r="Q694" s="974"/>
      <c r="R694" s="1147"/>
      <c r="S694" s="974"/>
      <c r="T694" s="976"/>
      <c r="V694" s="687" t="s">
        <v>1421</v>
      </c>
      <c r="W694" s="687">
        <v>280000</v>
      </c>
      <c r="X694" s="686"/>
      <c r="Y694" s="686"/>
    </row>
    <row r="695" spans="1:25" x14ac:dyDescent="0.25">
      <c r="B695" s="1113" t="s">
        <v>1597</v>
      </c>
      <c r="C695" s="1015">
        <v>1024</v>
      </c>
      <c r="D695" s="976" t="s">
        <v>1601</v>
      </c>
      <c r="E695" s="976" t="s">
        <v>1602</v>
      </c>
      <c r="F695" s="973">
        <v>3000000</v>
      </c>
      <c r="G695" s="974"/>
      <c r="H695" s="974">
        <v>3000000</v>
      </c>
      <c r="I695" s="974"/>
      <c r="J695" s="975"/>
      <c r="K695" s="974"/>
      <c r="L695" s="1003">
        <f t="shared" si="43"/>
        <v>3000000</v>
      </c>
      <c r="M695" s="976"/>
      <c r="N695" s="1013">
        <f t="shared" si="44"/>
        <v>0</v>
      </c>
      <c r="O695" s="976"/>
      <c r="P695" s="977"/>
      <c r="Q695" s="974"/>
      <c r="R695" s="1147"/>
      <c r="S695" s="974"/>
      <c r="T695" s="976"/>
      <c r="V695" s="1000"/>
      <c r="W695" s="1000"/>
      <c r="X695" s="686"/>
      <c r="Y695" s="686"/>
    </row>
    <row r="696" spans="1:25" x14ac:dyDescent="0.25">
      <c r="B696" s="1113" t="s">
        <v>1597</v>
      </c>
      <c r="C696" s="1015">
        <v>1024</v>
      </c>
      <c r="D696" s="983" t="s">
        <v>1456</v>
      </c>
      <c r="E696" s="976" t="s">
        <v>1118</v>
      </c>
      <c r="F696" s="973">
        <v>704027500</v>
      </c>
      <c r="G696" s="974"/>
      <c r="H696" s="974">
        <v>211208250</v>
      </c>
      <c r="I696" s="974"/>
      <c r="J696" s="975"/>
      <c r="K696" s="974"/>
      <c r="L696" s="1003">
        <f t="shared" si="43"/>
        <v>211208250</v>
      </c>
      <c r="M696" s="976"/>
      <c r="N696" s="1013">
        <f t="shared" si="44"/>
        <v>492819250</v>
      </c>
      <c r="O696" s="976"/>
      <c r="P696" s="977"/>
      <c r="Q696" s="974"/>
      <c r="R696" s="1147"/>
      <c r="S696" s="974"/>
      <c r="T696" s="976"/>
      <c r="V696" s="1000"/>
      <c r="W696" s="1000"/>
      <c r="X696" s="686"/>
      <c r="Y696" s="686"/>
    </row>
    <row r="697" spans="1:25" x14ac:dyDescent="0.25">
      <c r="B697" s="1113" t="s">
        <v>1597</v>
      </c>
      <c r="C697" s="1015">
        <v>1024</v>
      </c>
      <c r="D697" s="983" t="s">
        <v>1416</v>
      </c>
      <c r="E697" s="976" t="s">
        <v>1110</v>
      </c>
      <c r="F697" s="973">
        <v>158133360</v>
      </c>
      <c r="G697" s="974"/>
      <c r="H697" s="974">
        <v>47440008</v>
      </c>
      <c r="I697" s="974"/>
      <c r="J697" s="975"/>
      <c r="K697" s="974"/>
      <c r="L697" s="1003">
        <f t="shared" si="43"/>
        <v>47440008</v>
      </c>
      <c r="M697" s="976"/>
      <c r="N697" s="1013">
        <f t="shared" si="44"/>
        <v>110693352</v>
      </c>
      <c r="O697" s="976"/>
      <c r="P697" s="977"/>
      <c r="Q697" s="974"/>
      <c r="R697" s="1147"/>
      <c r="S697" s="974"/>
      <c r="T697" s="985" t="s">
        <v>1323</v>
      </c>
      <c r="V697" s="1000"/>
      <c r="W697" s="1000"/>
      <c r="X697" s="686"/>
      <c r="Y697" s="686"/>
    </row>
    <row r="698" spans="1:25" x14ac:dyDescent="0.25">
      <c r="B698" s="1113" t="s">
        <v>1597</v>
      </c>
      <c r="C698" s="1015">
        <v>1024</v>
      </c>
      <c r="D698" s="983" t="s">
        <v>1433</v>
      </c>
      <c r="E698" s="976" t="s">
        <v>887</v>
      </c>
      <c r="F698" s="973">
        <v>65675000</v>
      </c>
      <c r="G698" s="974"/>
      <c r="H698" s="974">
        <v>19702500</v>
      </c>
      <c r="I698" s="974">
        <v>19183000</v>
      </c>
      <c r="J698" s="975"/>
      <c r="K698" s="974"/>
      <c r="L698" s="1003">
        <f t="shared" si="43"/>
        <v>38885500</v>
      </c>
      <c r="M698" s="976"/>
      <c r="N698" s="1013">
        <f t="shared" si="44"/>
        <v>26789500</v>
      </c>
      <c r="O698" s="976"/>
      <c r="P698" s="977"/>
      <c r="Q698" s="974"/>
      <c r="R698" s="1147"/>
      <c r="S698" s="974"/>
      <c r="T698" s="976"/>
      <c r="V698" s="1000"/>
      <c r="W698" s="1000"/>
      <c r="X698" s="686"/>
      <c r="Y698" s="686"/>
    </row>
    <row r="699" spans="1:25" x14ac:dyDescent="0.25">
      <c r="B699" s="1113" t="s">
        <v>1597</v>
      </c>
      <c r="C699" s="1015">
        <v>1024</v>
      </c>
      <c r="D699" s="983" t="s">
        <v>1604</v>
      </c>
      <c r="E699" s="976" t="s">
        <v>1605</v>
      </c>
      <c r="F699" s="973">
        <v>197920000</v>
      </c>
      <c r="G699" s="974"/>
      <c r="H699" s="974">
        <v>59376000</v>
      </c>
      <c r="I699" s="974"/>
      <c r="J699" s="975"/>
      <c r="K699" s="974"/>
      <c r="L699" s="1003">
        <f t="shared" si="43"/>
        <v>59376000</v>
      </c>
      <c r="M699" s="976"/>
      <c r="N699" s="1013">
        <f t="shared" si="44"/>
        <v>138544000</v>
      </c>
      <c r="O699" s="976"/>
      <c r="P699" s="977"/>
      <c r="Q699" s="974"/>
      <c r="R699" s="1147"/>
      <c r="S699" s="974"/>
      <c r="T699" s="976"/>
      <c r="V699" s="1000"/>
      <c r="W699" s="1000"/>
      <c r="X699" s="686"/>
      <c r="Y699" s="686"/>
    </row>
    <row r="700" spans="1:25" x14ac:dyDescent="0.25">
      <c r="B700" s="1113" t="s">
        <v>1597</v>
      </c>
      <c r="C700" s="1015">
        <v>1024</v>
      </c>
      <c r="D700" s="983" t="s">
        <v>657</v>
      </c>
      <c r="E700" s="976" t="s">
        <v>1606</v>
      </c>
      <c r="F700" s="973">
        <v>60000000</v>
      </c>
      <c r="G700" s="974"/>
      <c r="H700" s="974">
        <v>60000000</v>
      </c>
      <c r="I700" s="974"/>
      <c r="J700" s="975"/>
      <c r="K700" s="974"/>
      <c r="L700" s="1003">
        <f t="shared" si="43"/>
        <v>60000000</v>
      </c>
      <c r="M700" s="976"/>
      <c r="N700" s="1013">
        <f t="shared" si="44"/>
        <v>0</v>
      </c>
      <c r="O700" s="976"/>
      <c r="P700" s="977"/>
      <c r="Q700" s="974"/>
      <c r="R700" s="1147"/>
      <c r="S700" s="974"/>
      <c r="T700" s="976"/>
      <c r="V700" s="1000"/>
      <c r="W700" s="1000"/>
      <c r="X700" s="686"/>
      <c r="Y700" s="686"/>
    </row>
    <row r="701" spans="1:25" x14ac:dyDescent="0.25">
      <c r="B701" s="1113" t="s">
        <v>1597</v>
      </c>
      <c r="C701" s="1015">
        <v>1024</v>
      </c>
      <c r="D701" s="983" t="s">
        <v>1345</v>
      </c>
      <c r="E701" s="976" t="s">
        <v>1607</v>
      </c>
      <c r="F701" s="973">
        <v>188118000</v>
      </c>
      <c r="G701" s="974"/>
      <c r="H701" s="974">
        <v>50000000</v>
      </c>
      <c r="I701" s="974"/>
      <c r="J701" s="975"/>
      <c r="K701" s="974"/>
      <c r="L701" s="1003">
        <f t="shared" si="43"/>
        <v>50000000</v>
      </c>
      <c r="M701" s="976"/>
      <c r="N701" s="1013">
        <f t="shared" si="44"/>
        <v>138118000</v>
      </c>
      <c r="O701" s="976"/>
      <c r="P701" s="977"/>
      <c r="Q701" s="974"/>
      <c r="R701" s="1147"/>
      <c r="S701" s="974"/>
      <c r="T701" s="976"/>
      <c r="V701" s="1000"/>
      <c r="W701" s="1000"/>
      <c r="X701" s="686"/>
      <c r="Y701" s="686"/>
    </row>
    <row r="702" spans="1:25" x14ac:dyDescent="0.25">
      <c r="B702" s="1113" t="s">
        <v>1597</v>
      </c>
      <c r="C702" s="1015">
        <v>1024</v>
      </c>
      <c r="D702" s="985" t="s">
        <v>1269</v>
      </c>
      <c r="E702" s="985" t="s">
        <v>1568</v>
      </c>
      <c r="F702" s="973">
        <v>10000000</v>
      </c>
      <c r="G702" s="974"/>
      <c r="H702" s="974">
        <v>10000000</v>
      </c>
      <c r="I702" s="974"/>
      <c r="J702" s="975"/>
      <c r="K702" s="974"/>
      <c r="L702" s="1003">
        <f t="shared" si="43"/>
        <v>10000000</v>
      </c>
      <c r="M702" s="976"/>
      <c r="N702" s="1013">
        <f t="shared" si="44"/>
        <v>0</v>
      </c>
      <c r="O702" s="976"/>
      <c r="P702" s="977"/>
      <c r="Q702" s="974"/>
      <c r="R702" s="1147"/>
      <c r="S702" s="974"/>
      <c r="T702" s="976"/>
      <c r="V702" s="1000"/>
      <c r="W702" s="1000"/>
      <c r="X702" s="686"/>
      <c r="Y702" s="686"/>
    </row>
    <row r="703" spans="1:25" x14ac:dyDescent="0.25">
      <c r="B703" s="1113" t="s">
        <v>1597</v>
      </c>
      <c r="C703" s="1015">
        <v>1024</v>
      </c>
      <c r="D703" s="985" t="s">
        <v>1608</v>
      </c>
      <c r="E703" s="985" t="s">
        <v>1609</v>
      </c>
      <c r="F703" s="973">
        <v>236900000</v>
      </c>
      <c r="G703" s="974"/>
      <c r="H703" s="974">
        <v>118450000</v>
      </c>
      <c r="I703" s="974"/>
      <c r="J703" s="975"/>
      <c r="K703" s="974"/>
      <c r="L703" s="1003">
        <f t="shared" si="43"/>
        <v>118450000</v>
      </c>
      <c r="M703" s="976"/>
      <c r="N703" s="1013">
        <f t="shared" si="44"/>
        <v>118450000</v>
      </c>
      <c r="O703" s="976"/>
      <c r="P703" s="977"/>
      <c r="Q703" s="974"/>
      <c r="R703" s="1147"/>
      <c r="S703" s="974"/>
      <c r="T703" s="976" t="s">
        <v>1323</v>
      </c>
      <c r="V703" s="1000"/>
      <c r="W703" s="1000"/>
      <c r="X703" s="686"/>
      <c r="Y703" s="686"/>
    </row>
    <row r="704" spans="1:25" x14ac:dyDescent="0.25">
      <c r="B704" s="1113" t="s">
        <v>1597</v>
      </c>
      <c r="C704" s="1015">
        <v>1024</v>
      </c>
      <c r="D704" s="985" t="s">
        <v>1610</v>
      </c>
      <c r="E704" s="985" t="s">
        <v>1611</v>
      </c>
      <c r="F704" s="973">
        <v>41227120</v>
      </c>
      <c r="G704" s="974"/>
      <c r="H704" s="974">
        <v>28858984</v>
      </c>
      <c r="I704" s="974"/>
      <c r="J704" s="975"/>
      <c r="K704" s="974"/>
      <c r="L704" s="1003">
        <f t="shared" si="43"/>
        <v>28858984</v>
      </c>
      <c r="M704" s="976"/>
      <c r="N704" s="1013">
        <f t="shared" si="44"/>
        <v>12368136</v>
      </c>
      <c r="O704" s="976"/>
      <c r="P704" s="977"/>
      <c r="Q704" s="974"/>
      <c r="R704" s="1147"/>
      <c r="S704" s="974"/>
      <c r="T704" s="976" t="s">
        <v>1323</v>
      </c>
      <c r="V704" s="1000"/>
      <c r="W704" s="1000"/>
      <c r="X704" s="686"/>
      <c r="Y704" s="686"/>
    </row>
    <row r="705" spans="1:25" x14ac:dyDescent="0.25">
      <c r="B705" s="1113" t="s">
        <v>1597</v>
      </c>
      <c r="C705" s="1015">
        <v>1024</v>
      </c>
      <c r="D705" s="985" t="s">
        <v>1612</v>
      </c>
      <c r="E705" s="985" t="s">
        <v>1432</v>
      </c>
      <c r="F705" s="973">
        <v>270133622</v>
      </c>
      <c r="G705" s="974"/>
      <c r="H705" s="974">
        <v>108053448</v>
      </c>
      <c r="I705" s="974"/>
      <c r="J705" s="975"/>
      <c r="K705" s="974"/>
      <c r="L705" s="1003">
        <f t="shared" si="43"/>
        <v>108053448</v>
      </c>
      <c r="M705" s="976"/>
      <c r="N705" s="1013">
        <f t="shared" si="44"/>
        <v>162080174</v>
      </c>
      <c r="O705" s="976"/>
      <c r="P705" s="977"/>
      <c r="Q705" s="974"/>
      <c r="R705" s="1147"/>
      <c r="S705" s="974" t="s">
        <v>1417</v>
      </c>
      <c r="T705" s="976" t="s">
        <v>1323</v>
      </c>
      <c r="V705" s="1000"/>
      <c r="W705" s="1000"/>
      <c r="X705" s="686"/>
      <c r="Y705" s="686"/>
    </row>
    <row r="706" spans="1:25" x14ac:dyDescent="0.25">
      <c r="B706" s="1113" t="s">
        <v>1597</v>
      </c>
      <c r="C706" s="1015">
        <v>1024</v>
      </c>
      <c r="D706" s="985" t="s">
        <v>1447</v>
      </c>
      <c r="E706" s="985" t="s">
        <v>1266</v>
      </c>
      <c r="F706" s="973">
        <v>92820000</v>
      </c>
      <c r="G706" s="974"/>
      <c r="H706" s="974">
        <v>46410000</v>
      </c>
      <c r="I706" s="974"/>
      <c r="J706" s="975"/>
      <c r="K706" s="974"/>
      <c r="L706" s="1003">
        <f t="shared" si="43"/>
        <v>46410000</v>
      </c>
      <c r="M706" s="976"/>
      <c r="N706" s="1013">
        <f t="shared" si="44"/>
        <v>46410000</v>
      </c>
      <c r="O706" s="976"/>
      <c r="P706" s="977"/>
      <c r="Q706" s="974"/>
      <c r="R706" s="1147"/>
      <c r="S706" s="974"/>
      <c r="T706" s="976"/>
      <c r="V706" s="1000"/>
      <c r="W706" s="1000"/>
      <c r="X706" s="686"/>
      <c r="Y706" s="686"/>
    </row>
    <row r="707" spans="1:25" x14ac:dyDescent="0.25">
      <c r="B707" s="1113" t="s">
        <v>1597</v>
      </c>
      <c r="C707" s="1015">
        <v>1024</v>
      </c>
      <c r="D707" s="976" t="s">
        <v>947</v>
      </c>
      <c r="E707" s="976"/>
      <c r="F707" s="973">
        <f>W707</f>
        <v>2680000</v>
      </c>
      <c r="G707" s="974"/>
      <c r="H707" s="974">
        <v>840000</v>
      </c>
      <c r="I707" s="974">
        <v>1120000</v>
      </c>
      <c r="J707" s="975">
        <v>440000</v>
      </c>
      <c r="K707" s="974">
        <v>280000</v>
      </c>
      <c r="L707" s="1003">
        <f t="shared" si="43"/>
        <v>2680000</v>
      </c>
      <c r="M707" s="976"/>
      <c r="N707" s="1013">
        <f t="shared" si="44"/>
        <v>0</v>
      </c>
      <c r="O707" s="976"/>
      <c r="P707" s="977"/>
      <c r="Q707" s="974"/>
      <c r="R707" s="1147"/>
      <c r="S707" s="974"/>
      <c r="T707" s="976"/>
      <c r="V707" s="1000" t="s">
        <v>948</v>
      </c>
      <c r="W707" s="1000">
        <f>SUM(W691:W702)</f>
        <v>2680000</v>
      </c>
      <c r="X707" s="686"/>
      <c r="Y707" s="686"/>
    </row>
    <row r="708" spans="1:25" ht="15.75" x14ac:dyDescent="0.25">
      <c r="A708" s="723"/>
      <c r="B708" s="720" t="s">
        <v>997</v>
      </c>
      <c r="C708" s="720"/>
      <c r="D708" s="699" t="s">
        <v>1597</v>
      </c>
      <c r="E708" s="992"/>
      <c r="F708" s="993"/>
      <c r="G708" s="994"/>
      <c r="H708" s="994"/>
      <c r="I708" s="994"/>
      <c r="J708" s="995"/>
      <c r="K708" s="994"/>
      <c r="L708" s="735">
        <f>SUM(L691:L707)</f>
        <v>839792590</v>
      </c>
      <c r="M708" s="992"/>
      <c r="N708" s="1042">
        <f>SUM(N691:N707)</f>
        <v>1245199412</v>
      </c>
      <c r="O708" s="992"/>
      <c r="P708" s="998"/>
      <c r="Q708" s="994"/>
      <c r="R708" s="1153"/>
      <c r="S708" s="994"/>
      <c r="T708" s="992"/>
      <c r="X708" s="686"/>
      <c r="Y708" s="686"/>
    </row>
    <row r="709" spans="1:25" x14ac:dyDescent="0.25">
      <c r="A709" s="686">
        <v>32</v>
      </c>
      <c r="B709" s="1015" t="s">
        <v>1613</v>
      </c>
      <c r="C709" s="1015"/>
      <c r="D709" s="976" t="s">
        <v>1614</v>
      </c>
      <c r="E709" s="976" t="s">
        <v>1404</v>
      </c>
      <c r="F709" s="973">
        <v>64400000</v>
      </c>
      <c r="G709" s="974">
        <v>111226390</v>
      </c>
      <c r="H709" s="974">
        <v>30000000</v>
      </c>
      <c r="I709" s="974">
        <v>81226390</v>
      </c>
      <c r="J709" s="975"/>
      <c r="K709" s="974"/>
      <c r="L709" s="974">
        <f>SUM(H709:K709)</f>
        <v>111226390</v>
      </c>
      <c r="M709" s="976"/>
      <c r="N709" s="1013">
        <f t="shared" ref="N709:N750" si="45">IF($G709="",($F709-$L709),($G709-$L709))</f>
        <v>0</v>
      </c>
      <c r="O709" s="976"/>
      <c r="P709" s="977"/>
      <c r="Q709" s="974"/>
      <c r="R709" s="1147"/>
      <c r="S709" s="974"/>
      <c r="T709" s="976"/>
      <c r="X709" s="686"/>
      <c r="Y709" s="686"/>
    </row>
    <row r="710" spans="1:25" x14ac:dyDescent="0.25">
      <c r="B710" s="1015" t="s">
        <v>1613</v>
      </c>
      <c r="C710" s="1015"/>
      <c r="D710" s="976"/>
      <c r="E710" s="976"/>
      <c r="F710" s="973"/>
      <c r="G710" s="974"/>
      <c r="H710" s="974"/>
      <c r="I710" s="974"/>
      <c r="J710" s="975"/>
      <c r="K710" s="974"/>
      <c r="L710" s="974">
        <f>SUM(H710:K710)</f>
        <v>0</v>
      </c>
      <c r="M710" s="976"/>
      <c r="N710" s="1013">
        <f t="shared" si="45"/>
        <v>0</v>
      </c>
      <c r="O710" s="976"/>
      <c r="P710" s="977"/>
      <c r="Q710" s="974"/>
      <c r="R710" s="1147"/>
      <c r="S710" s="974"/>
      <c r="T710" s="976"/>
      <c r="X710" s="686"/>
      <c r="Y710" s="686"/>
    </row>
    <row r="711" spans="1:25" x14ac:dyDescent="0.25">
      <c r="B711" s="1015" t="s">
        <v>1613</v>
      </c>
      <c r="C711" s="1015"/>
      <c r="D711" s="976"/>
      <c r="E711" s="976"/>
      <c r="F711" s="973"/>
      <c r="G711" s="974"/>
      <c r="H711" s="974"/>
      <c r="I711" s="974"/>
      <c r="J711" s="975"/>
      <c r="K711" s="974"/>
      <c r="L711" s="974">
        <f>SUM(H711:K711)</f>
        <v>0</v>
      </c>
      <c r="M711" s="976"/>
      <c r="N711" s="1013">
        <f t="shared" si="45"/>
        <v>0</v>
      </c>
      <c r="O711" s="976"/>
      <c r="P711" s="977"/>
      <c r="Q711" s="974"/>
      <c r="R711" s="1147"/>
      <c r="S711" s="974"/>
      <c r="T711" s="976"/>
      <c r="V711" s="1000"/>
      <c r="W711" s="1000"/>
      <c r="X711" s="686"/>
      <c r="Y711" s="686"/>
    </row>
    <row r="712" spans="1:25" ht="15.75" x14ac:dyDescent="0.25">
      <c r="A712" s="723"/>
      <c r="B712" s="720" t="s">
        <v>997</v>
      </c>
      <c r="C712" s="720"/>
      <c r="D712" s="699" t="s">
        <v>1613</v>
      </c>
      <c r="E712" s="992"/>
      <c r="F712" s="993"/>
      <c r="G712" s="994"/>
      <c r="H712" s="994"/>
      <c r="I712" s="994"/>
      <c r="J712" s="995"/>
      <c r="K712" s="994"/>
      <c r="L712" s="735">
        <f>SUM(L709:L711)</f>
        <v>111226390</v>
      </c>
      <c r="M712" s="992"/>
      <c r="N712" s="1042">
        <f>SUM(N709:N711)</f>
        <v>0</v>
      </c>
      <c r="O712" s="992"/>
      <c r="P712" s="998"/>
      <c r="Q712" s="994"/>
      <c r="R712" s="1153"/>
      <c r="S712" s="994"/>
      <c r="T712" s="992"/>
      <c r="X712" s="686"/>
      <c r="Y712" s="686"/>
    </row>
    <row r="713" spans="1:25" x14ac:dyDescent="0.25">
      <c r="A713" s="686">
        <v>33</v>
      </c>
      <c r="B713" s="1187" t="s">
        <v>1615</v>
      </c>
      <c r="C713" s="1015">
        <v>1055</v>
      </c>
      <c r="D713" s="976" t="s">
        <v>1616</v>
      </c>
      <c r="E713" s="976" t="s">
        <v>1520</v>
      </c>
      <c r="F713" s="973">
        <v>544000</v>
      </c>
      <c r="G713" s="974"/>
      <c r="H713" s="974">
        <v>544000</v>
      </c>
      <c r="I713" s="974"/>
      <c r="J713" s="975"/>
      <c r="K713" s="974"/>
      <c r="L713" s="974">
        <f>SUM(H713:K713)</f>
        <v>544000</v>
      </c>
      <c r="M713" s="976"/>
      <c r="N713" s="1013">
        <f t="shared" si="45"/>
        <v>0</v>
      </c>
      <c r="O713" s="976"/>
      <c r="P713" s="977"/>
      <c r="Q713" s="974"/>
      <c r="R713" s="1147"/>
      <c r="S713" s="974"/>
      <c r="T713" s="976"/>
      <c r="V713" s="687" t="s">
        <v>1412</v>
      </c>
      <c r="W713" s="687">
        <v>280000</v>
      </c>
      <c r="X713" s="686"/>
      <c r="Y713" s="686"/>
    </row>
    <row r="714" spans="1:25" x14ac:dyDescent="0.25">
      <c r="B714" s="1187" t="s">
        <v>1615</v>
      </c>
      <c r="C714" s="1015">
        <v>1055</v>
      </c>
      <c r="D714" s="976" t="s">
        <v>1617</v>
      </c>
      <c r="E714" s="976" t="s">
        <v>1618</v>
      </c>
      <c r="F714" s="973">
        <v>5000000</v>
      </c>
      <c r="G714" s="974"/>
      <c r="H714" s="974">
        <v>5000000</v>
      </c>
      <c r="I714" s="974"/>
      <c r="J714" s="975"/>
      <c r="K714" s="974"/>
      <c r="L714" s="974">
        <f>SUM(H714:K714)</f>
        <v>5000000</v>
      </c>
      <c r="M714" s="976"/>
      <c r="N714" s="1013">
        <f t="shared" si="45"/>
        <v>0</v>
      </c>
      <c r="O714" s="976"/>
      <c r="P714" s="977"/>
      <c r="Q714" s="974"/>
      <c r="R714" s="1147"/>
      <c r="S714" s="974"/>
      <c r="T714" s="976"/>
      <c r="V714" s="687" t="s">
        <v>1415</v>
      </c>
      <c r="W714" s="687">
        <v>280000</v>
      </c>
      <c r="X714" s="686"/>
      <c r="Y714" s="686"/>
    </row>
    <row r="715" spans="1:25" x14ac:dyDescent="0.25">
      <c r="B715" s="1187" t="s">
        <v>1615</v>
      </c>
      <c r="C715" s="1015">
        <v>1055</v>
      </c>
      <c r="D715" s="976" t="s">
        <v>1104</v>
      </c>
      <c r="E715" s="976" t="s">
        <v>684</v>
      </c>
      <c r="F715" s="973">
        <v>330000</v>
      </c>
      <c r="G715" s="974"/>
      <c r="H715" s="974">
        <v>330000</v>
      </c>
      <c r="I715" s="974"/>
      <c r="J715" s="975"/>
      <c r="K715" s="974"/>
      <c r="L715" s="974">
        <f>SUM(H715:K715)</f>
        <v>330000</v>
      </c>
      <c r="M715" s="976"/>
      <c r="N715" s="1013">
        <f t="shared" si="45"/>
        <v>0</v>
      </c>
      <c r="O715" s="976"/>
      <c r="P715" s="977"/>
      <c r="Q715" s="974"/>
      <c r="R715" s="1147"/>
      <c r="S715" s="974"/>
      <c r="T715" s="976"/>
      <c r="V715" s="687" t="s">
        <v>1418</v>
      </c>
      <c r="W715" s="687">
        <v>280000</v>
      </c>
      <c r="X715" s="686"/>
      <c r="Y715" s="686"/>
    </row>
    <row r="716" spans="1:25" x14ac:dyDescent="0.25">
      <c r="B716" s="1187" t="s">
        <v>1615</v>
      </c>
      <c r="C716" s="1015">
        <v>1055</v>
      </c>
      <c r="D716" s="983" t="s">
        <v>1619</v>
      </c>
      <c r="E716" s="976" t="s">
        <v>1620</v>
      </c>
      <c r="F716" s="973">
        <v>35000000</v>
      </c>
      <c r="G716" s="974"/>
      <c r="H716" s="974">
        <v>35000000</v>
      </c>
      <c r="I716" s="974"/>
      <c r="J716" s="975"/>
      <c r="K716" s="974"/>
      <c r="L716" s="974">
        <f t="shared" ref="L716:L729" si="46">SUM(H716:K716)</f>
        <v>35000000</v>
      </c>
      <c r="M716" s="976"/>
      <c r="N716" s="1013">
        <f t="shared" si="45"/>
        <v>0</v>
      </c>
      <c r="O716" s="976"/>
      <c r="P716" s="977"/>
      <c r="Q716" s="974"/>
      <c r="R716" s="1147"/>
      <c r="S716" s="974"/>
      <c r="T716" s="976"/>
      <c r="V716" s="687" t="s">
        <v>1421</v>
      </c>
      <c r="W716" s="687">
        <v>560000</v>
      </c>
      <c r="X716" s="686"/>
      <c r="Y716" s="686"/>
    </row>
    <row r="717" spans="1:25" x14ac:dyDescent="0.25">
      <c r="B717" s="1187" t="s">
        <v>1615</v>
      </c>
      <c r="C717" s="1015">
        <v>1055</v>
      </c>
      <c r="D717" s="983" t="s">
        <v>1621</v>
      </c>
      <c r="E717" s="976" t="s">
        <v>1622</v>
      </c>
      <c r="F717" s="973">
        <v>316730326</v>
      </c>
      <c r="G717" s="974">
        <v>300893810</v>
      </c>
      <c r="H717" s="974">
        <v>165491596</v>
      </c>
      <c r="I717" s="974"/>
      <c r="J717" s="975"/>
      <c r="K717" s="974"/>
      <c r="L717" s="974">
        <f t="shared" si="46"/>
        <v>165491596</v>
      </c>
      <c r="M717" s="976"/>
      <c r="N717" s="1013">
        <f t="shared" si="45"/>
        <v>135402214</v>
      </c>
      <c r="O717" s="976"/>
      <c r="P717" s="977"/>
      <c r="Q717" s="974"/>
      <c r="R717" s="1147"/>
      <c r="S717" s="974" t="s">
        <v>1417</v>
      </c>
      <c r="T717" s="976"/>
      <c r="V717" s="1000"/>
      <c r="W717" s="1000"/>
      <c r="X717" s="686"/>
      <c r="Y717" s="686"/>
    </row>
    <row r="718" spans="1:25" x14ac:dyDescent="0.25">
      <c r="B718" s="1187" t="s">
        <v>1615</v>
      </c>
      <c r="C718" s="1015">
        <v>1055</v>
      </c>
      <c r="D718" s="983" t="s">
        <v>1623</v>
      </c>
      <c r="E718" s="976" t="s">
        <v>1624</v>
      </c>
      <c r="F718" s="973">
        <v>182070790</v>
      </c>
      <c r="G718" s="974"/>
      <c r="H718" s="974">
        <v>54621237</v>
      </c>
      <c r="I718" s="974">
        <v>72828316</v>
      </c>
      <c r="J718" s="975"/>
      <c r="K718" s="974"/>
      <c r="L718" s="974">
        <f t="shared" si="46"/>
        <v>127449553</v>
      </c>
      <c r="M718" s="976"/>
      <c r="N718" s="1013">
        <f t="shared" si="45"/>
        <v>54621237</v>
      </c>
      <c r="O718" s="976"/>
      <c r="P718" s="977"/>
      <c r="Q718" s="974"/>
      <c r="R718" s="1147"/>
      <c r="S718" s="974" t="s">
        <v>1417</v>
      </c>
      <c r="T718" s="976" t="s">
        <v>1323</v>
      </c>
      <c r="V718" s="1000"/>
      <c r="W718" s="1000"/>
      <c r="X718" s="686"/>
      <c r="Y718" s="686"/>
    </row>
    <row r="719" spans="1:25" x14ac:dyDescent="0.25">
      <c r="B719" s="1187" t="s">
        <v>1615</v>
      </c>
      <c r="C719" s="1015">
        <v>1055</v>
      </c>
      <c r="D719" s="976" t="s">
        <v>1625</v>
      </c>
      <c r="E719" s="976" t="s">
        <v>1480</v>
      </c>
      <c r="F719" s="973">
        <v>1548000</v>
      </c>
      <c r="G719" s="974"/>
      <c r="H719" s="974">
        <v>1548000</v>
      </c>
      <c r="I719" s="974"/>
      <c r="J719" s="975"/>
      <c r="K719" s="974"/>
      <c r="L719" s="974">
        <f t="shared" si="46"/>
        <v>1548000</v>
      </c>
      <c r="M719" s="976"/>
      <c r="N719" s="1013">
        <f t="shared" si="45"/>
        <v>0</v>
      </c>
      <c r="O719" s="976"/>
      <c r="P719" s="977"/>
      <c r="Q719" s="974">
        <v>1548000</v>
      </c>
      <c r="R719" s="1147" t="s">
        <v>1626</v>
      </c>
      <c r="S719" s="974"/>
      <c r="T719" s="976" t="s">
        <v>1627</v>
      </c>
      <c r="V719" s="1000"/>
      <c r="W719" s="1000"/>
      <c r="X719" s="686"/>
      <c r="Y719" s="686"/>
    </row>
    <row r="720" spans="1:25" x14ac:dyDescent="0.25">
      <c r="B720" s="1187" t="s">
        <v>1615</v>
      </c>
      <c r="C720" s="1015">
        <v>1055</v>
      </c>
      <c r="D720" s="976" t="s">
        <v>1560</v>
      </c>
      <c r="E720" s="976" t="s">
        <v>1480</v>
      </c>
      <c r="F720" s="973">
        <v>14194231</v>
      </c>
      <c r="G720" s="974"/>
      <c r="H720" s="974">
        <v>14194231</v>
      </c>
      <c r="I720" s="974"/>
      <c r="J720" s="975"/>
      <c r="K720" s="974"/>
      <c r="L720" s="974">
        <f t="shared" si="46"/>
        <v>14194231</v>
      </c>
      <c r="M720" s="976"/>
      <c r="N720" s="1013">
        <f t="shared" si="45"/>
        <v>0</v>
      </c>
      <c r="O720" s="976"/>
      <c r="P720" s="977"/>
      <c r="Q720" s="974">
        <v>14194231</v>
      </c>
      <c r="R720" s="1147" t="s">
        <v>1628</v>
      </c>
      <c r="S720" s="974"/>
      <c r="T720" s="976" t="s">
        <v>1627</v>
      </c>
      <c r="V720" s="1000"/>
      <c r="W720" s="1000"/>
      <c r="X720" s="686"/>
      <c r="Y720" s="686"/>
    </row>
    <row r="721" spans="2:25" x14ac:dyDescent="0.25">
      <c r="B721" s="1187" t="s">
        <v>1615</v>
      </c>
      <c r="C721" s="1015">
        <v>1055</v>
      </c>
      <c r="D721" s="983" t="s">
        <v>1416</v>
      </c>
      <c r="E721" s="976" t="s">
        <v>1629</v>
      </c>
      <c r="F721" s="973">
        <v>66770000</v>
      </c>
      <c r="G721" s="974">
        <v>66104500</v>
      </c>
      <c r="H721" s="974">
        <v>33385000</v>
      </c>
      <c r="I721" s="974"/>
      <c r="J721" s="975"/>
      <c r="K721" s="974"/>
      <c r="L721" s="974">
        <f t="shared" si="46"/>
        <v>33385000</v>
      </c>
      <c r="M721" s="976"/>
      <c r="N721" s="1013">
        <f t="shared" si="45"/>
        <v>32719500</v>
      </c>
      <c r="O721" s="976"/>
      <c r="P721" s="977"/>
      <c r="Q721" s="974"/>
      <c r="R721" s="1147" t="s">
        <v>1630</v>
      </c>
      <c r="S721" s="974" t="s">
        <v>1417</v>
      </c>
      <c r="T721" s="976" t="s">
        <v>1631</v>
      </c>
      <c r="V721" s="1000"/>
      <c r="W721" s="1000"/>
      <c r="X721" s="686"/>
      <c r="Y721" s="686"/>
    </row>
    <row r="722" spans="2:25" x14ac:dyDescent="0.25">
      <c r="B722" s="1187" t="s">
        <v>1615</v>
      </c>
      <c r="C722" s="1015">
        <v>1055</v>
      </c>
      <c r="D722" s="983" t="s">
        <v>1632</v>
      </c>
      <c r="E722" s="976" t="s">
        <v>1629</v>
      </c>
      <c r="F722" s="973">
        <v>68200000</v>
      </c>
      <c r="G722" s="974">
        <v>68200000</v>
      </c>
      <c r="H722" s="974">
        <v>34100000</v>
      </c>
      <c r="I722" s="974"/>
      <c r="J722" s="975"/>
      <c r="K722" s="974"/>
      <c r="L722" s="974">
        <f t="shared" si="46"/>
        <v>34100000</v>
      </c>
      <c r="M722" s="976"/>
      <c r="N722" s="1013">
        <f t="shared" si="45"/>
        <v>34100000</v>
      </c>
      <c r="O722" s="976"/>
      <c r="P722" s="977"/>
      <c r="Q722" s="974"/>
      <c r="R722" s="1147" t="s">
        <v>1630</v>
      </c>
      <c r="S722" s="974" t="s">
        <v>1633</v>
      </c>
      <c r="T722" s="976" t="s">
        <v>1631</v>
      </c>
      <c r="V722" s="1000"/>
      <c r="W722" s="1000"/>
      <c r="X722" s="686"/>
      <c r="Y722" s="686"/>
    </row>
    <row r="723" spans="2:25" x14ac:dyDescent="0.25">
      <c r="B723" s="1187" t="s">
        <v>1615</v>
      </c>
      <c r="C723" s="1015">
        <v>1055</v>
      </c>
      <c r="D723" s="983" t="s">
        <v>1634</v>
      </c>
      <c r="E723" s="976" t="s">
        <v>1635</v>
      </c>
      <c r="F723" s="973">
        <v>347275566</v>
      </c>
      <c r="G723" s="974"/>
      <c r="H723" s="974">
        <v>104182670</v>
      </c>
      <c r="I723" s="974"/>
      <c r="J723" s="975"/>
      <c r="K723" s="974"/>
      <c r="L723" s="974">
        <f t="shared" si="46"/>
        <v>104182670</v>
      </c>
      <c r="M723" s="976"/>
      <c r="N723" s="1013">
        <f t="shared" si="45"/>
        <v>243092896</v>
      </c>
      <c r="O723" s="976"/>
      <c r="P723" s="977"/>
      <c r="Q723" s="974"/>
      <c r="R723" s="1147"/>
      <c r="S723" s="974" t="s">
        <v>1417</v>
      </c>
      <c r="T723" s="976" t="s">
        <v>1323</v>
      </c>
      <c r="V723" s="1000"/>
      <c r="W723" s="1000"/>
      <c r="X723" s="686"/>
      <c r="Y723" s="686"/>
    </row>
    <row r="724" spans="2:25" x14ac:dyDescent="0.25">
      <c r="B724" s="1187" t="s">
        <v>1615</v>
      </c>
      <c r="C724" s="1015">
        <v>1055</v>
      </c>
      <c r="D724" s="983" t="s">
        <v>1636</v>
      </c>
      <c r="E724" s="976" t="s">
        <v>1477</v>
      </c>
      <c r="F724" s="973">
        <v>2900000</v>
      </c>
      <c r="G724" s="974"/>
      <c r="H724" s="974">
        <v>1450000</v>
      </c>
      <c r="I724" s="974">
        <v>1450000</v>
      </c>
      <c r="J724" s="975"/>
      <c r="K724" s="974"/>
      <c r="L724" s="974">
        <f t="shared" si="46"/>
        <v>2900000</v>
      </c>
      <c r="M724" s="976"/>
      <c r="N724" s="1013">
        <f t="shared" si="45"/>
        <v>0</v>
      </c>
      <c r="O724" s="976"/>
      <c r="P724" s="977"/>
      <c r="Q724" s="974"/>
      <c r="R724" s="1147"/>
      <c r="S724" s="974"/>
      <c r="T724" s="976"/>
      <c r="V724" s="1000"/>
      <c r="W724" s="1000"/>
      <c r="X724" s="686"/>
      <c r="Y724" s="686"/>
    </row>
    <row r="725" spans="2:25" x14ac:dyDescent="0.25">
      <c r="B725" s="1187" t="s">
        <v>1615</v>
      </c>
      <c r="C725" s="1015">
        <v>1055</v>
      </c>
      <c r="D725" s="983" t="s">
        <v>1637</v>
      </c>
      <c r="E725" s="976" t="s">
        <v>1432</v>
      </c>
      <c r="F725" s="973">
        <v>199702089</v>
      </c>
      <c r="G725" s="974">
        <v>179371889</v>
      </c>
      <c r="H725" s="974">
        <v>79880836</v>
      </c>
      <c r="I725" s="974">
        <v>79880836</v>
      </c>
      <c r="J725" s="975"/>
      <c r="K725" s="974"/>
      <c r="L725" s="974">
        <f t="shared" si="46"/>
        <v>159761672</v>
      </c>
      <c r="M725" s="976"/>
      <c r="N725" s="1013">
        <f t="shared" si="45"/>
        <v>19610217</v>
      </c>
      <c r="O725" s="976"/>
      <c r="P725" s="977"/>
      <c r="Q725" s="974"/>
      <c r="R725" s="1147"/>
      <c r="S725" s="974" t="s">
        <v>1417</v>
      </c>
      <c r="T725" s="976" t="s">
        <v>1323</v>
      </c>
      <c r="V725" s="1000"/>
      <c r="W725" s="1000"/>
      <c r="X725" s="686"/>
      <c r="Y725" s="686"/>
    </row>
    <row r="726" spans="2:25" x14ac:dyDescent="0.25">
      <c r="B726" s="1187" t="s">
        <v>1615</v>
      </c>
      <c r="C726" s="1015">
        <v>1055</v>
      </c>
      <c r="D726" s="983" t="s">
        <v>1638</v>
      </c>
      <c r="E726" s="976" t="s">
        <v>1639</v>
      </c>
      <c r="F726" s="973">
        <v>39281000</v>
      </c>
      <c r="G726" s="974"/>
      <c r="H726" s="974">
        <v>10713000</v>
      </c>
      <c r="I726" s="974"/>
      <c r="J726" s="975"/>
      <c r="K726" s="974"/>
      <c r="L726" s="974">
        <f t="shared" si="46"/>
        <v>10713000</v>
      </c>
      <c r="M726" s="976"/>
      <c r="N726" s="1013">
        <f t="shared" si="45"/>
        <v>28568000</v>
      </c>
      <c r="O726" s="976"/>
      <c r="P726" s="977"/>
      <c r="Q726" s="974"/>
      <c r="R726" s="1147"/>
      <c r="S726" s="974"/>
      <c r="T726" s="976" t="s">
        <v>1323</v>
      </c>
      <c r="V726" s="1000"/>
      <c r="W726" s="1000"/>
      <c r="X726" s="686"/>
      <c r="Y726" s="686"/>
    </row>
    <row r="727" spans="2:25" x14ac:dyDescent="0.25">
      <c r="B727" s="1187" t="s">
        <v>1615</v>
      </c>
      <c r="C727" s="1015">
        <v>1055</v>
      </c>
      <c r="D727" s="983" t="s">
        <v>1640</v>
      </c>
      <c r="E727" s="976" t="s">
        <v>1611</v>
      </c>
      <c r="F727" s="973">
        <v>76612800</v>
      </c>
      <c r="G727" s="974"/>
      <c r="H727" s="974">
        <v>22983840</v>
      </c>
      <c r="I727" s="974">
        <v>30645120</v>
      </c>
      <c r="J727" s="975"/>
      <c r="K727" s="974"/>
      <c r="L727" s="974">
        <f t="shared" si="46"/>
        <v>53628960</v>
      </c>
      <c r="M727" s="976"/>
      <c r="N727" s="1013">
        <f t="shared" si="45"/>
        <v>22983840</v>
      </c>
      <c r="O727" s="976"/>
      <c r="P727" s="977"/>
      <c r="Q727" s="974"/>
      <c r="R727" s="1147"/>
      <c r="S727" s="974" t="s">
        <v>1633</v>
      </c>
      <c r="T727" s="976" t="s">
        <v>1323</v>
      </c>
      <c r="V727" s="1000"/>
      <c r="W727" s="1000"/>
      <c r="X727" s="686"/>
      <c r="Y727" s="686"/>
    </row>
    <row r="728" spans="2:25" x14ac:dyDescent="0.25">
      <c r="B728" s="1187" t="s">
        <v>1615</v>
      </c>
      <c r="C728" s="1015">
        <v>1055</v>
      </c>
      <c r="D728" s="983" t="s">
        <v>1426</v>
      </c>
      <c r="E728" s="976" t="s">
        <v>1609</v>
      </c>
      <c r="F728" s="973">
        <v>79090000</v>
      </c>
      <c r="G728" s="974"/>
      <c r="H728" s="974">
        <v>79090000</v>
      </c>
      <c r="I728" s="974"/>
      <c r="J728" s="975"/>
      <c r="K728" s="974"/>
      <c r="L728" s="974">
        <f t="shared" si="46"/>
        <v>79090000</v>
      </c>
      <c r="M728" s="976"/>
      <c r="N728" s="1013">
        <f t="shared" si="45"/>
        <v>0</v>
      </c>
      <c r="O728" s="976"/>
      <c r="P728" s="977"/>
      <c r="Q728" s="974"/>
      <c r="R728" s="1147"/>
      <c r="S728" s="974"/>
      <c r="T728" s="976"/>
      <c r="V728" s="1000"/>
      <c r="W728" s="1000"/>
      <c r="X728" s="686"/>
      <c r="Y728" s="686"/>
    </row>
    <row r="729" spans="2:25" x14ac:dyDescent="0.25">
      <c r="B729" s="1187" t="s">
        <v>1615</v>
      </c>
      <c r="C729" s="1015">
        <v>1055</v>
      </c>
      <c r="D729" s="983" t="s">
        <v>1360</v>
      </c>
      <c r="E729" s="976" t="s">
        <v>1609</v>
      </c>
      <c r="F729" s="973">
        <v>56210000</v>
      </c>
      <c r="G729" s="974"/>
      <c r="H729" s="974">
        <v>28105000</v>
      </c>
      <c r="I729" s="974"/>
      <c r="J729" s="975"/>
      <c r="K729" s="974"/>
      <c r="L729" s="974">
        <f t="shared" si="46"/>
        <v>28105000</v>
      </c>
      <c r="M729" s="976"/>
      <c r="N729" s="1013">
        <f t="shared" si="45"/>
        <v>28105000</v>
      </c>
      <c r="O729" s="976"/>
      <c r="P729" s="977"/>
      <c r="Q729" s="974"/>
      <c r="R729" s="1147"/>
      <c r="S729" s="974"/>
      <c r="T729" s="976"/>
      <c r="V729" s="1000"/>
      <c r="W729" s="1000"/>
      <c r="X729" s="686"/>
      <c r="Y729" s="686"/>
    </row>
    <row r="730" spans="2:25" x14ac:dyDescent="0.25">
      <c r="B730" s="1187" t="s">
        <v>1615</v>
      </c>
      <c r="C730" s="1015">
        <v>1055</v>
      </c>
      <c r="D730" s="983" t="s">
        <v>1641</v>
      </c>
      <c r="E730" s="976" t="s">
        <v>1264</v>
      </c>
      <c r="F730" s="973">
        <v>45510000</v>
      </c>
      <c r="G730" s="974"/>
      <c r="H730" s="974">
        <v>13653000</v>
      </c>
      <c r="I730" s="974"/>
      <c r="J730" s="975"/>
      <c r="K730" s="974"/>
      <c r="L730" s="974">
        <f t="shared" ref="L730:L750" si="47">SUM(H730:K730)</f>
        <v>13653000</v>
      </c>
      <c r="M730" s="976"/>
      <c r="N730" s="1013">
        <f t="shared" si="45"/>
        <v>31857000</v>
      </c>
      <c r="O730" s="976"/>
      <c r="P730" s="977"/>
      <c r="Q730" s="974"/>
      <c r="R730" s="1147"/>
      <c r="S730" s="974"/>
      <c r="T730" s="976"/>
      <c r="V730" s="1000"/>
      <c r="W730" s="1000"/>
      <c r="X730" s="686"/>
      <c r="Y730" s="686"/>
    </row>
    <row r="731" spans="2:25" x14ac:dyDescent="0.25">
      <c r="B731" s="1187" t="s">
        <v>1615</v>
      </c>
      <c r="C731" s="1015">
        <v>1055</v>
      </c>
      <c r="D731" s="983" t="s">
        <v>1642</v>
      </c>
      <c r="E731" s="976" t="s">
        <v>1620</v>
      </c>
      <c r="F731" s="973">
        <v>825000</v>
      </c>
      <c r="G731" s="974"/>
      <c r="H731" s="974">
        <v>825000</v>
      </c>
      <c r="I731" s="974"/>
      <c r="J731" s="975"/>
      <c r="K731" s="974"/>
      <c r="L731" s="974">
        <f t="shared" si="47"/>
        <v>825000</v>
      </c>
      <c r="M731" s="976"/>
      <c r="N731" s="1013">
        <f t="shared" si="45"/>
        <v>0</v>
      </c>
      <c r="O731" s="976"/>
      <c r="P731" s="977"/>
      <c r="Q731" s="974"/>
      <c r="R731" s="1147"/>
      <c r="S731" s="974"/>
      <c r="T731" s="976"/>
      <c r="V731" s="1000"/>
      <c r="W731" s="1000"/>
      <c r="X731" s="686"/>
      <c r="Y731" s="686"/>
    </row>
    <row r="732" spans="2:25" x14ac:dyDescent="0.25">
      <c r="B732" s="1187" t="s">
        <v>1615</v>
      </c>
      <c r="C732" s="1015">
        <v>1055</v>
      </c>
      <c r="D732" s="976" t="s">
        <v>1643</v>
      </c>
      <c r="E732" s="976" t="s">
        <v>1480</v>
      </c>
      <c r="F732" s="973">
        <v>387000</v>
      </c>
      <c r="G732" s="974"/>
      <c r="H732" s="974">
        <v>387000</v>
      </c>
      <c r="I732" s="974"/>
      <c r="J732" s="975"/>
      <c r="K732" s="974"/>
      <c r="L732" s="974">
        <f t="shared" ref="L732" si="48">SUM(H732:K732)</f>
        <v>387000</v>
      </c>
      <c r="M732" s="976"/>
      <c r="N732" s="1013">
        <f t="shared" si="45"/>
        <v>0</v>
      </c>
      <c r="O732" s="976"/>
      <c r="P732" s="977"/>
      <c r="Q732" s="974">
        <v>387000</v>
      </c>
      <c r="R732" s="1147" t="s">
        <v>1644</v>
      </c>
      <c r="S732" s="974"/>
      <c r="T732" s="976" t="s">
        <v>1645</v>
      </c>
      <c r="V732" s="1000"/>
      <c r="W732" s="1000"/>
      <c r="X732" s="686"/>
      <c r="Y732" s="686"/>
    </row>
    <row r="733" spans="2:25" x14ac:dyDescent="0.25">
      <c r="B733" s="1187" t="s">
        <v>1615</v>
      </c>
      <c r="C733" s="1015">
        <v>1055</v>
      </c>
      <c r="D733" s="976" t="s">
        <v>1646</v>
      </c>
      <c r="E733" s="976" t="s">
        <v>1480</v>
      </c>
      <c r="F733" s="973">
        <v>322500</v>
      </c>
      <c r="G733" s="974"/>
      <c r="H733" s="974">
        <v>322500</v>
      </c>
      <c r="I733" s="974"/>
      <c r="J733" s="975"/>
      <c r="K733" s="974"/>
      <c r="L733" s="974">
        <f t="shared" si="47"/>
        <v>322500</v>
      </c>
      <c r="M733" s="976"/>
      <c r="N733" s="1013">
        <f t="shared" si="45"/>
        <v>0</v>
      </c>
      <c r="O733" s="976"/>
      <c r="P733" s="977"/>
      <c r="Q733" s="974">
        <v>322500</v>
      </c>
      <c r="R733" s="1147" t="s">
        <v>1647</v>
      </c>
      <c r="S733" s="974"/>
      <c r="T733" s="976" t="s">
        <v>1645</v>
      </c>
      <c r="V733" s="1000"/>
      <c r="W733" s="1000"/>
      <c r="X733" s="686"/>
      <c r="Y733" s="686"/>
    </row>
    <row r="734" spans="2:25" x14ac:dyDescent="0.25">
      <c r="B734" s="1187" t="s">
        <v>1615</v>
      </c>
      <c r="C734" s="1015">
        <v>1055</v>
      </c>
      <c r="D734" s="983" t="s">
        <v>1268</v>
      </c>
      <c r="E734" s="976" t="s">
        <v>1118</v>
      </c>
      <c r="F734" s="973">
        <v>81059000</v>
      </c>
      <c r="G734" s="974"/>
      <c r="H734" s="974">
        <v>40529500</v>
      </c>
      <c r="I734" s="974"/>
      <c r="J734" s="975"/>
      <c r="K734" s="974"/>
      <c r="L734" s="974">
        <f t="shared" si="47"/>
        <v>40529500</v>
      </c>
      <c r="M734" s="976"/>
      <c r="N734" s="1013">
        <f t="shared" si="45"/>
        <v>40529500</v>
      </c>
      <c r="O734" s="976"/>
      <c r="P734" s="977"/>
      <c r="Q734" s="974"/>
      <c r="R734" s="1147"/>
      <c r="S734" s="974"/>
      <c r="T734" s="976"/>
      <c r="V734" s="1000"/>
      <c r="W734" s="1000"/>
      <c r="X734" s="686"/>
      <c r="Y734" s="686"/>
    </row>
    <row r="735" spans="2:25" x14ac:dyDescent="0.25">
      <c r="B735" s="1187" t="s">
        <v>1615</v>
      </c>
      <c r="C735" s="1015">
        <v>1055</v>
      </c>
      <c r="D735" s="983" t="s">
        <v>1648</v>
      </c>
      <c r="E735" s="976" t="s">
        <v>1649</v>
      </c>
      <c r="F735" s="973">
        <v>2168000</v>
      </c>
      <c r="G735" s="974"/>
      <c r="H735" s="974">
        <v>2168000</v>
      </c>
      <c r="I735" s="974"/>
      <c r="J735" s="975"/>
      <c r="K735" s="974"/>
      <c r="L735" s="974">
        <f t="shared" si="47"/>
        <v>2168000</v>
      </c>
      <c r="M735" s="976"/>
      <c r="N735" s="1013">
        <f t="shared" si="45"/>
        <v>0</v>
      </c>
      <c r="O735" s="976"/>
      <c r="P735" s="977"/>
      <c r="Q735" s="974"/>
      <c r="R735" s="1147"/>
      <c r="S735" s="974"/>
      <c r="T735" s="976"/>
      <c r="V735" s="1000"/>
      <c r="W735" s="1000"/>
      <c r="X735" s="686"/>
      <c r="Y735" s="686"/>
    </row>
    <row r="736" spans="2:25" x14ac:dyDescent="0.25">
      <c r="B736" s="1187" t="s">
        <v>1615</v>
      </c>
      <c r="C736" s="1015">
        <v>1055</v>
      </c>
      <c r="D736" s="983" t="s">
        <v>1650</v>
      </c>
      <c r="E736" s="976" t="s">
        <v>1651</v>
      </c>
      <c r="F736" s="973">
        <v>961620</v>
      </c>
      <c r="G736" s="974"/>
      <c r="H736" s="974">
        <v>961620</v>
      </c>
      <c r="I736" s="974"/>
      <c r="J736" s="975"/>
      <c r="K736" s="974"/>
      <c r="L736" s="974">
        <f t="shared" si="47"/>
        <v>961620</v>
      </c>
      <c r="M736" s="976"/>
      <c r="N736" s="1013">
        <f t="shared" si="45"/>
        <v>0</v>
      </c>
      <c r="O736" s="976"/>
      <c r="P736" s="977"/>
      <c r="Q736" s="974"/>
      <c r="R736" s="1147"/>
      <c r="S736" s="974"/>
      <c r="T736" s="976"/>
      <c r="V736" s="1000"/>
      <c r="W736" s="1000"/>
      <c r="X736" s="686"/>
      <c r="Y736" s="686"/>
    </row>
    <row r="737" spans="1:25" x14ac:dyDescent="0.25">
      <c r="B737" s="1187" t="s">
        <v>1615</v>
      </c>
      <c r="C737" s="1015">
        <v>1055</v>
      </c>
      <c r="D737" s="983" t="s">
        <v>1652</v>
      </c>
      <c r="E737" s="976" t="s">
        <v>1653</v>
      </c>
      <c r="F737" s="973">
        <v>12727000</v>
      </c>
      <c r="G737" s="974"/>
      <c r="H737" s="974">
        <v>6363500</v>
      </c>
      <c r="I737" s="974">
        <v>6363500</v>
      </c>
      <c r="J737" s="975"/>
      <c r="K737" s="974"/>
      <c r="L737" s="974">
        <f t="shared" si="47"/>
        <v>12727000</v>
      </c>
      <c r="M737" s="976"/>
      <c r="N737" s="1013">
        <f t="shared" si="45"/>
        <v>0</v>
      </c>
      <c r="O737" s="976"/>
      <c r="P737" s="977"/>
      <c r="Q737" s="974">
        <v>12727000</v>
      </c>
      <c r="R737" s="1147" t="s">
        <v>1654</v>
      </c>
      <c r="S737" s="974"/>
      <c r="T737" s="976" t="s">
        <v>1655</v>
      </c>
      <c r="V737" s="1000"/>
      <c r="W737" s="1000"/>
      <c r="X737" s="686"/>
      <c r="Y737" s="686"/>
    </row>
    <row r="738" spans="1:25" x14ac:dyDescent="0.25">
      <c r="B738" s="1187" t="s">
        <v>1615</v>
      </c>
      <c r="C738" s="1015">
        <v>1055</v>
      </c>
      <c r="D738" s="983" t="s">
        <v>1656</v>
      </c>
      <c r="E738" s="976" t="s">
        <v>1657</v>
      </c>
      <c r="F738" s="973">
        <v>60000</v>
      </c>
      <c r="G738" s="974"/>
      <c r="H738" s="974">
        <v>60000</v>
      </c>
      <c r="I738" s="974"/>
      <c r="J738" s="975"/>
      <c r="K738" s="974"/>
      <c r="L738" s="974">
        <f t="shared" si="47"/>
        <v>60000</v>
      </c>
      <c r="M738" s="976"/>
      <c r="N738" s="1013">
        <f t="shared" si="45"/>
        <v>0</v>
      </c>
      <c r="O738" s="976"/>
      <c r="P738" s="977"/>
      <c r="Q738" s="974"/>
      <c r="R738" s="1147"/>
      <c r="S738" s="974"/>
      <c r="T738" s="976"/>
      <c r="V738" s="1000"/>
      <c r="W738" s="1000"/>
      <c r="X738" s="686"/>
      <c r="Y738" s="686"/>
    </row>
    <row r="739" spans="1:25" x14ac:dyDescent="0.25">
      <c r="B739" s="1187" t="s">
        <v>1615</v>
      </c>
      <c r="C739" s="1015">
        <v>1055</v>
      </c>
      <c r="D739" s="983" t="s">
        <v>1658</v>
      </c>
      <c r="E739" s="976" t="s">
        <v>1480</v>
      </c>
      <c r="F739" s="973">
        <v>1935000</v>
      </c>
      <c r="G739" s="974"/>
      <c r="H739" s="974">
        <v>1935000</v>
      </c>
      <c r="I739" s="974"/>
      <c r="J739" s="975"/>
      <c r="K739" s="974"/>
      <c r="L739" s="974">
        <f t="shared" si="47"/>
        <v>1935000</v>
      </c>
      <c r="M739" s="976"/>
      <c r="N739" s="1013">
        <f t="shared" si="45"/>
        <v>0</v>
      </c>
      <c r="O739" s="976"/>
      <c r="P739" s="977"/>
      <c r="Q739" s="974"/>
      <c r="R739" s="1147" t="s">
        <v>1659</v>
      </c>
      <c r="S739" s="974"/>
      <c r="T739" s="976" t="s">
        <v>1660</v>
      </c>
      <c r="V739" s="1000"/>
      <c r="W739" s="1000"/>
      <c r="X739" s="686"/>
      <c r="Y739" s="686"/>
    </row>
    <row r="740" spans="1:25" x14ac:dyDescent="0.25">
      <c r="B740" s="1187" t="s">
        <v>1615</v>
      </c>
      <c r="C740" s="1015">
        <v>1055</v>
      </c>
      <c r="D740" s="983" t="s">
        <v>1650</v>
      </c>
      <c r="E740" s="976" t="s">
        <v>1651</v>
      </c>
      <c r="F740" s="973">
        <v>3846480</v>
      </c>
      <c r="G740" s="974"/>
      <c r="H740" s="974">
        <v>3846480</v>
      </c>
      <c r="I740" s="974"/>
      <c r="J740" s="975"/>
      <c r="K740" s="974"/>
      <c r="L740" s="974">
        <f t="shared" si="47"/>
        <v>3846480</v>
      </c>
      <c r="M740" s="976"/>
      <c r="N740" s="1013">
        <f t="shared" si="45"/>
        <v>0</v>
      </c>
      <c r="O740" s="976"/>
      <c r="P740" s="977"/>
      <c r="Q740" s="974"/>
      <c r="R740" s="1147"/>
      <c r="S740" s="974"/>
      <c r="T740" s="976"/>
      <c r="V740" s="1000"/>
      <c r="W740" s="1000"/>
      <c r="X740" s="686"/>
      <c r="Y740" s="686"/>
    </row>
    <row r="741" spans="1:25" x14ac:dyDescent="0.25">
      <c r="B741" s="1187" t="s">
        <v>1615</v>
      </c>
      <c r="C741" s="1015">
        <v>1055</v>
      </c>
      <c r="D741" s="983" t="s">
        <v>1661</v>
      </c>
      <c r="E741" s="976" t="s">
        <v>1662</v>
      </c>
      <c r="F741" s="973">
        <v>275000</v>
      </c>
      <c r="G741" s="974"/>
      <c r="H741" s="974">
        <v>275000</v>
      </c>
      <c r="I741" s="974"/>
      <c r="J741" s="975"/>
      <c r="K741" s="974"/>
      <c r="L741" s="974">
        <f t="shared" si="47"/>
        <v>275000</v>
      </c>
      <c r="M741" s="976"/>
      <c r="N741" s="1013">
        <f t="shared" si="45"/>
        <v>0</v>
      </c>
      <c r="O741" s="976"/>
      <c r="P741" s="977"/>
      <c r="Q741" s="974">
        <v>275000</v>
      </c>
      <c r="R741" s="1147" t="s">
        <v>1663</v>
      </c>
      <c r="S741" s="974"/>
      <c r="T741" s="976" t="s">
        <v>1655</v>
      </c>
      <c r="V741" s="1000"/>
      <c r="W741" s="1000"/>
      <c r="X741" s="686"/>
      <c r="Y741" s="686"/>
    </row>
    <row r="742" spans="1:25" x14ac:dyDescent="0.25">
      <c r="B742" s="1187" t="s">
        <v>1615</v>
      </c>
      <c r="C742" s="1015">
        <v>1055</v>
      </c>
      <c r="D742" s="983" t="s">
        <v>1452</v>
      </c>
      <c r="E742" s="976" t="s">
        <v>1664</v>
      </c>
      <c r="F742" s="973">
        <v>4516200</v>
      </c>
      <c r="G742" s="974"/>
      <c r="H742" s="974">
        <v>4516200</v>
      </c>
      <c r="I742" s="974"/>
      <c r="J742" s="975"/>
      <c r="K742" s="974"/>
      <c r="L742" s="974">
        <f t="shared" si="47"/>
        <v>4516200</v>
      </c>
      <c r="M742" s="976"/>
      <c r="N742" s="1013">
        <f t="shared" si="45"/>
        <v>0</v>
      </c>
      <c r="O742" s="976"/>
      <c r="P742" s="977"/>
      <c r="Q742" s="974"/>
      <c r="R742" s="1147"/>
      <c r="S742" s="974"/>
      <c r="T742" s="976"/>
      <c r="V742" s="1000"/>
      <c r="W742" s="1000"/>
      <c r="X742" s="686"/>
      <c r="Y742" s="686"/>
    </row>
    <row r="743" spans="1:25" x14ac:dyDescent="0.25">
      <c r="B743" s="1187" t="s">
        <v>1615</v>
      </c>
      <c r="C743" s="1015">
        <v>1055</v>
      </c>
      <c r="D743" s="983" t="s">
        <v>1665</v>
      </c>
      <c r="E743" s="976" t="s">
        <v>1666</v>
      </c>
      <c r="F743" s="973">
        <v>2321000</v>
      </c>
      <c r="G743" s="974"/>
      <c r="H743" s="974">
        <v>2321000</v>
      </c>
      <c r="I743" s="974"/>
      <c r="J743" s="975"/>
      <c r="K743" s="974"/>
      <c r="L743" s="974">
        <f t="shared" si="47"/>
        <v>2321000</v>
      </c>
      <c r="M743" s="976"/>
      <c r="N743" s="1013">
        <f t="shared" si="45"/>
        <v>0</v>
      </c>
      <c r="O743" s="976"/>
      <c r="P743" s="977"/>
      <c r="Q743" s="974"/>
      <c r="R743" s="1147"/>
      <c r="S743" s="974"/>
      <c r="T743" s="976" t="s">
        <v>1323</v>
      </c>
      <c r="V743" s="1000"/>
      <c r="W743" s="1000"/>
      <c r="X743" s="686"/>
      <c r="Y743" s="686"/>
    </row>
    <row r="744" spans="1:25" x14ac:dyDescent="0.25">
      <c r="B744" s="1187" t="s">
        <v>1615</v>
      </c>
      <c r="C744" s="1015">
        <v>1055</v>
      </c>
      <c r="D744" s="983" t="s">
        <v>1667</v>
      </c>
      <c r="E744" s="976" t="s">
        <v>1480</v>
      </c>
      <c r="F744" s="973">
        <v>580500</v>
      </c>
      <c r="G744" s="974"/>
      <c r="H744" s="974">
        <v>580500</v>
      </c>
      <c r="I744" s="974"/>
      <c r="J744" s="975"/>
      <c r="K744" s="974"/>
      <c r="L744" s="974">
        <f t="shared" ref="L744:L749" si="49">SUM(H744:K744)</f>
        <v>580500</v>
      </c>
      <c r="M744" s="976"/>
      <c r="N744" s="1013">
        <f t="shared" si="45"/>
        <v>0</v>
      </c>
      <c r="O744" s="976"/>
      <c r="P744" s="977"/>
      <c r="Q744" s="974">
        <v>580500</v>
      </c>
      <c r="R744" s="1147" t="s">
        <v>1668</v>
      </c>
      <c r="S744" s="974"/>
      <c r="T744" s="976" t="s">
        <v>1669</v>
      </c>
      <c r="V744" s="1000"/>
      <c r="W744" s="1000"/>
      <c r="X744" s="686"/>
      <c r="Y744" s="686"/>
    </row>
    <row r="745" spans="1:25" x14ac:dyDescent="0.25">
      <c r="B745" s="1187" t="s">
        <v>1615</v>
      </c>
      <c r="C745" s="1015">
        <v>1055</v>
      </c>
      <c r="D745" s="983" t="s">
        <v>1670</v>
      </c>
      <c r="E745" s="976" t="s">
        <v>1480</v>
      </c>
      <c r="F745" s="973">
        <v>387000</v>
      </c>
      <c r="G745" s="974"/>
      <c r="H745" s="974">
        <v>387000</v>
      </c>
      <c r="I745" s="974"/>
      <c r="J745" s="975"/>
      <c r="K745" s="974"/>
      <c r="L745" s="974">
        <f t="shared" si="49"/>
        <v>387000</v>
      </c>
      <c r="M745" s="976"/>
      <c r="N745" s="1013">
        <f t="shared" si="45"/>
        <v>0</v>
      </c>
      <c r="O745" s="976"/>
      <c r="P745" s="977"/>
      <c r="Q745" s="974">
        <v>387000</v>
      </c>
      <c r="R745" s="1147" t="s">
        <v>1671</v>
      </c>
      <c r="S745" s="974"/>
      <c r="T745" s="976" t="s">
        <v>1672</v>
      </c>
      <c r="V745" s="1000"/>
      <c r="W745" s="1000"/>
      <c r="X745" s="686"/>
      <c r="Y745" s="686"/>
    </row>
    <row r="746" spans="1:25" x14ac:dyDescent="0.25">
      <c r="B746" s="1187" t="s">
        <v>1615</v>
      </c>
      <c r="C746" s="1015">
        <v>1055</v>
      </c>
      <c r="D746" s="983" t="s">
        <v>1673</v>
      </c>
      <c r="E746" s="976" t="s">
        <v>1674</v>
      </c>
      <c r="F746" s="973">
        <v>13277000</v>
      </c>
      <c r="G746" s="974"/>
      <c r="H746" s="974">
        <v>6638500</v>
      </c>
      <c r="I746" s="974">
        <v>6638500</v>
      </c>
      <c r="J746" s="975"/>
      <c r="K746" s="974"/>
      <c r="L746" s="974">
        <f t="shared" si="49"/>
        <v>13277000</v>
      </c>
      <c r="M746" s="976"/>
      <c r="N746" s="1013">
        <f t="shared" si="45"/>
        <v>0</v>
      </c>
      <c r="O746" s="976"/>
      <c r="P746" s="977"/>
      <c r="Q746" s="974"/>
      <c r="R746" s="1147"/>
      <c r="S746" s="974"/>
      <c r="T746" s="976" t="s">
        <v>1323</v>
      </c>
      <c r="V746" s="1000"/>
      <c r="W746" s="1000"/>
      <c r="X746" s="686"/>
      <c r="Y746" s="686"/>
    </row>
    <row r="747" spans="1:25" x14ac:dyDescent="0.25">
      <c r="B747" s="1187" t="s">
        <v>1615</v>
      </c>
      <c r="C747" s="1015">
        <v>1055</v>
      </c>
      <c r="D747" s="983" t="s">
        <v>1675</v>
      </c>
      <c r="E747" s="976" t="s">
        <v>1110</v>
      </c>
      <c r="F747" s="973">
        <v>1485000</v>
      </c>
      <c r="G747" s="974"/>
      <c r="H747" s="974">
        <v>1485000</v>
      </c>
      <c r="I747" s="974"/>
      <c r="J747" s="975"/>
      <c r="K747" s="974"/>
      <c r="L747" s="974">
        <f t="shared" si="49"/>
        <v>1485000</v>
      </c>
      <c r="M747" s="976"/>
      <c r="N747" s="1013">
        <f t="shared" si="45"/>
        <v>0</v>
      </c>
      <c r="O747" s="976"/>
      <c r="P747" s="977"/>
      <c r="Q747" s="974"/>
      <c r="R747" s="1147"/>
      <c r="S747" s="974"/>
      <c r="T747" s="976" t="s">
        <v>1323</v>
      </c>
      <c r="V747" s="1000"/>
      <c r="W747" s="1000"/>
      <c r="X747" s="686"/>
      <c r="Y747" s="686"/>
    </row>
    <row r="748" spans="1:25" x14ac:dyDescent="0.25">
      <c r="B748" s="1187" t="s">
        <v>1615</v>
      </c>
      <c r="C748" s="1015">
        <v>1055</v>
      </c>
      <c r="D748" s="983" t="s">
        <v>1676</v>
      </c>
      <c r="E748" s="976" t="s">
        <v>1677</v>
      </c>
      <c r="F748" s="973">
        <v>18892500</v>
      </c>
      <c r="G748" s="974"/>
      <c r="H748" s="974">
        <v>18892500</v>
      </c>
      <c r="I748" s="974"/>
      <c r="J748" s="975"/>
      <c r="K748" s="974"/>
      <c r="L748" s="974">
        <f t="shared" si="49"/>
        <v>18892500</v>
      </c>
      <c r="M748" s="976"/>
      <c r="N748" s="1013">
        <f t="shared" si="45"/>
        <v>0</v>
      </c>
      <c r="O748" s="976"/>
      <c r="P748" s="977"/>
      <c r="Q748" s="974"/>
      <c r="R748" s="1147"/>
      <c r="S748" s="974"/>
      <c r="T748" s="976"/>
      <c r="V748" s="1000"/>
      <c r="W748" s="1000"/>
      <c r="X748" s="686"/>
      <c r="Y748" s="686"/>
    </row>
    <row r="749" spans="1:25" x14ac:dyDescent="0.25">
      <c r="B749" s="1187" t="s">
        <v>1615</v>
      </c>
      <c r="C749" s="1015">
        <v>1055</v>
      </c>
      <c r="D749" s="983" t="s">
        <v>1678</v>
      </c>
      <c r="E749" s="976" t="s">
        <v>1679</v>
      </c>
      <c r="F749" s="973">
        <v>240000</v>
      </c>
      <c r="G749" s="974"/>
      <c r="H749" s="974">
        <v>240000</v>
      </c>
      <c r="I749" s="974"/>
      <c r="J749" s="975"/>
      <c r="K749" s="974"/>
      <c r="L749" s="974">
        <f t="shared" si="49"/>
        <v>240000</v>
      </c>
      <c r="M749" s="976"/>
      <c r="N749" s="1013">
        <f t="shared" si="45"/>
        <v>0</v>
      </c>
      <c r="O749" s="976"/>
      <c r="P749" s="977"/>
      <c r="Q749" s="974"/>
      <c r="R749" s="1147"/>
      <c r="S749" s="974"/>
      <c r="T749" s="976"/>
      <c r="V749" s="1000"/>
      <c r="W749" s="1000"/>
      <c r="X749" s="686"/>
      <c r="Y749" s="686"/>
    </row>
    <row r="750" spans="1:25" x14ac:dyDescent="0.25">
      <c r="B750" s="1187" t="s">
        <v>1615</v>
      </c>
      <c r="C750" s="1015">
        <v>1055</v>
      </c>
      <c r="D750" s="983" t="s">
        <v>947</v>
      </c>
      <c r="E750" s="976"/>
      <c r="F750" s="973">
        <f>W750</f>
        <v>1400000</v>
      </c>
      <c r="G750" s="974"/>
      <c r="H750" s="974">
        <v>280000</v>
      </c>
      <c r="I750" s="974">
        <v>280000</v>
      </c>
      <c r="J750" s="975">
        <v>280000</v>
      </c>
      <c r="K750" s="974">
        <v>560000</v>
      </c>
      <c r="L750" s="974">
        <f t="shared" si="47"/>
        <v>1400000</v>
      </c>
      <c r="M750" s="976"/>
      <c r="N750" s="1013">
        <f t="shared" si="45"/>
        <v>0</v>
      </c>
      <c r="O750" s="976"/>
      <c r="P750" s="977"/>
      <c r="Q750" s="974"/>
      <c r="R750" s="1147"/>
      <c r="S750" s="974"/>
      <c r="T750" s="976"/>
      <c r="V750" s="1000" t="s">
        <v>948</v>
      </c>
      <c r="W750" s="1000">
        <f>SUM(W713:W734)</f>
        <v>1400000</v>
      </c>
      <c r="X750" s="686"/>
      <c r="Y750" s="686"/>
    </row>
    <row r="751" spans="1:25" ht="15.75" x14ac:dyDescent="0.25">
      <c r="A751" s="723"/>
      <c r="B751" s="720" t="s">
        <v>997</v>
      </c>
      <c r="C751" s="720"/>
      <c r="D751" s="699" t="s">
        <v>1680</v>
      </c>
      <c r="E751" s="992"/>
      <c r="F751" s="993"/>
      <c r="G751" s="994"/>
      <c r="H751" s="994"/>
      <c r="I751" s="994"/>
      <c r="J751" s="995"/>
      <c r="K751" s="994"/>
      <c r="L751" s="735">
        <f>SUM(L713:L750)</f>
        <v>976212982</v>
      </c>
      <c r="M751" s="992"/>
      <c r="N751" s="1042">
        <f>SUM(N713:N750)</f>
        <v>671589404</v>
      </c>
      <c r="O751" s="992"/>
      <c r="P751" s="998"/>
      <c r="Q751" s="994"/>
      <c r="R751" s="1153"/>
      <c r="S751" s="994"/>
      <c r="T751" s="992"/>
      <c r="X751" s="686"/>
      <c r="Y751" s="686"/>
    </row>
    <row r="752" spans="1:25" x14ac:dyDescent="0.25">
      <c r="A752" s="686">
        <v>34</v>
      </c>
      <c r="B752" s="1187" t="s">
        <v>1681</v>
      </c>
      <c r="C752" s="1015">
        <v>1057</v>
      </c>
      <c r="D752" s="976" t="s">
        <v>1682</v>
      </c>
      <c r="E752" s="985" t="s">
        <v>1683</v>
      </c>
      <c r="F752" s="973">
        <v>66440000</v>
      </c>
      <c r="G752" s="974"/>
      <c r="H752" s="974">
        <v>30200000</v>
      </c>
      <c r="I752" s="974"/>
      <c r="J752" s="975"/>
      <c r="K752" s="974"/>
      <c r="L752" s="974">
        <f>SUM(H752:K752)</f>
        <v>30200000</v>
      </c>
      <c r="M752" s="976"/>
      <c r="N752" s="1013">
        <f t="shared" ref="N752:N761" si="50">IF($G752="",($F752-$L752),($G752-$L752))</f>
        <v>36240000</v>
      </c>
      <c r="O752" s="976"/>
      <c r="P752" s="977"/>
      <c r="Q752" s="974"/>
      <c r="R752" s="1147"/>
      <c r="S752" s="974"/>
      <c r="T752" s="976"/>
      <c r="V752" s="687" t="s">
        <v>1684</v>
      </c>
      <c r="X752" s="686"/>
      <c r="Y752" s="686"/>
    </row>
    <row r="753" spans="1:25" x14ac:dyDescent="0.25">
      <c r="B753" s="1187" t="s">
        <v>1681</v>
      </c>
      <c r="C753" s="1015">
        <v>1057</v>
      </c>
      <c r="D753" s="976" t="s">
        <v>1685</v>
      </c>
      <c r="E753" s="976" t="s">
        <v>1686</v>
      </c>
      <c r="F753" s="973">
        <v>36000000</v>
      </c>
      <c r="G753" s="974"/>
      <c r="H753" s="974">
        <v>36000000</v>
      </c>
      <c r="I753" s="974"/>
      <c r="J753" s="975"/>
      <c r="K753" s="974"/>
      <c r="L753" s="974">
        <f>SUM(H753:K753)</f>
        <v>36000000</v>
      </c>
      <c r="M753" s="976"/>
      <c r="N753" s="1013">
        <f t="shared" si="50"/>
        <v>0</v>
      </c>
      <c r="O753" s="976"/>
      <c r="P753" s="977"/>
      <c r="Q753" s="974"/>
      <c r="R753" s="1147"/>
      <c r="S753" s="974"/>
      <c r="T753" s="976"/>
      <c r="V753" s="687" t="s">
        <v>1684</v>
      </c>
      <c r="X753" s="686"/>
      <c r="Y753" s="686"/>
    </row>
    <row r="754" spans="1:25" x14ac:dyDescent="0.25">
      <c r="B754" s="1187" t="s">
        <v>1681</v>
      </c>
      <c r="C754" s="1015">
        <v>1057</v>
      </c>
      <c r="D754" s="976"/>
      <c r="E754" s="976"/>
      <c r="F754" s="973"/>
      <c r="G754" s="974"/>
      <c r="H754" s="974"/>
      <c r="I754" s="974"/>
      <c r="J754" s="975"/>
      <c r="K754" s="974"/>
      <c r="L754" s="974">
        <f t="shared" ref="L754:L761" si="51">SUM(H754:K754)</f>
        <v>0</v>
      </c>
      <c r="M754" s="976"/>
      <c r="N754" s="1013">
        <f t="shared" si="50"/>
        <v>0</v>
      </c>
      <c r="O754" s="976"/>
      <c r="P754" s="977"/>
      <c r="Q754" s="974"/>
      <c r="R754" s="1147"/>
      <c r="S754" s="974"/>
      <c r="T754" s="976"/>
      <c r="V754" s="687" t="s">
        <v>1684</v>
      </c>
      <c r="X754" s="686"/>
      <c r="Y754" s="686"/>
    </row>
    <row r="755" spans="1:25" x14ac:dyDescent="0.25">
      <c r="B755" s="1187" t="s">
        <v>1681</v>
      </c>
      <c r="C755" s="1015">
        <v>1057</v>
      </c>
      <c r="D755" s="976"/>
      <c r="E755" s="976"/>
      <c r="F755" s="973"/>
      <c r="G755" s="974"/>
      <c r="H755" s="974"/>
      <c r="I755" s="974"/>
      <c r="J755" s="975"/>
      <c r="K755" s="974"/>
      <c r="L755" s="974">
        <f t="shared" si="51"/>
        <v>0</v>
      </c>
      <c r="M755" s="976"/>
      <c r="N755" s="1013">
        <f t="shared" si="50"/>
        <v>0</v>
      </c>
      <c r="O755" s="976"/>
      <c r="P755" s="977"/>
      <c r="Q755" s="974"/>
      <c r="R755" s="1147"/>
      <c r="S755" s="974"/>
      <c r="T755" s="976"/>
      <c r="X755" s="686"/>
      <c r="Y755" s="686"/>
    </row>
    <row r="756" spans="1:25" x14ac:dyDescent="0.25">
      <c r="B756" s="1187" t="s">
        <v>1681</v>
      </c>
      <c r="C756" s="1015">
        <v>1057</v>
      </c>
      <c r="D756" s="976"/>
      <c r="E756" s="976"/>
      <c r="F756" s="973"/>
      <c r="G756" s="974"/>
      <c r="H756" s="974"/>
      <c r="I756" s="974"/>
      <c r="J756" s="975"/>
      <c r="K756" s="974"/>
      <c r="L756" s="974">
        <f t="shared" si="51"/>
        <v>0</v>
      </c>
      <c r="M756" s="976"/>
      <c r="N756" s="1013">
        <f t="shared" si="50"/>
        <v>0</v>
      </c>
      <c r="O756" s="976"/>
      <c r="P756" s="977"/>
      <c r="Q756" s="974"/>
      <c r="R756" s="1147"/>
      <c r="S756" s="974"/>
      <c r="T756" s="976"/>
      <c r="X756" s="686"/>
      <c r="Y756" s="686"/>
    </row>
    <row r="757" spans="1:25" x14ac:dyDescent="0.25">
      <c r="B757" s="1187" t="s">
        <v>1681</v>
      </c>
      <c r="C757" s="1015">
        <v>1057</v>
      </c>
      <c r="D757" s="976"/>
      <c r="E757" s="976"/>
      <c r="F757" s="973"/>
      <c r="G757" s="974"/>
      <c r="H757" s="974"/>
      <c r="I757" s="974"/>
      <c r="J757" s="975"/>
      <c r="K757" s="974"/>
      <c r="L757" s="974">
        <f t="shared" si="51"/>
        <v>0</v>
      </c>
      <c r="M757" s="976"/>
      <c r="N757" s="1013">
        <f t="shared" si="50"/>
        <v>0</v>
      </c>
      <c r="O757" s="976"/>
      <c r="P757" s="977"/>
      <c r="Q757" s="974"/>
      <c r="R757" s="1147"/>
      <c r="S757" s="974"/>
      <c r="T757" s="976"/>
      <c r="X757" s="686"/>
      <c r="Y757" s="686"/>
    </row>
    <row r="758" spans="1:25" x14ac:dyDescent="0.25">
      <c r="B758" s="1187" t="s">
        <v>1681</v>
      </c>
      <c r="C758" s="1015">
        <v>1057</v>
      </c>
      <c r="D758" s="976"/>
      <c r="E758" s="976"/>
      <c r="F758" s="973"/>
      <c r="G758" s="974"/>
      <c r="H758" s="974"/>
      <c r="I758" s="974"/>
      <c r="J758" s="975"/>
      <c r="K758" s="974"/>
      <c r="L758" s="974">
        <f t="shared" si="51"/>
        <v>0</v>
      </c>
      <c r="M758" s="976"/>
      <c r="N758" s="1013">
        <f t="shared" si="50"/>
        <v>0</v>
      </c>
      <c r="O758" s="976"/>
      <c r="P758" s="977"/>
      <c r="Q758" s="974"/>
      <c r="R758" s="1147"/>
      <c r="S758" s="974"/>
      <c r="T758" s="976"/>
      <c r="X758" s="686"/>
      <c r="Y758" s="686"/>
    </row>
    <row r="759" spans="1:25" x14ac:dyDescent="0.25">
      <c r="B759" s="1187" t="s">
        <v>1681</v>
      </c>
      <c r="C759" s="1015">
        <v>1057</v>
      </c>
      <c r="D759" s="976"/>
      <c r="E759" s="976"/>
      <c r="F759" s="973"/>
      <c r="G759" s="974"/>
      <c r="H759" s="974"/>
      <c r="I759" s="974"/>
      <c r="J759" s="975"/>
      <c r="K759" s="974"/>
      <c r="L759" s="974">
        <f t="shared" si="51"/>
        <v>0</v>
      </c>
      <c r="M759" s="976"/>
      <c r="N759" s="1013">
        <f t="shared" si="50"/>
        <v>0</v>
      </c>
      <c r="O759" s="976"/>
      <c r="P759" s="977"/>
      <c r="Q759" s="974"/>
      <c r="R759" s="1147"/>
      <c r="S759" s="974"/>
      <c r="T759" s="976"/>
      <c r="X759" s="686"/>
      <c r="Y759" s="686"/>
    </row>
    <row r="760" spans="1:25" x14ac:dyDescent="0.25">
      <c r="B760" s="1187" t="s">
        <v>1681</v>
      </c>
      <c r="C760" s="1015">
        <v>1057</v>
      </c>
      <c r="D760" s="976"/>
      <c r="E760" s="976"/>
      <c r="F760" s="973"/>
      <c r="G760" s="974"/>
      <c r="H760" s="974"/>
      <c r="I760" s="974"/>
      <c r="J760" s="975"/>
      <c r="K760" s="974"/>
      <c r="L760" s="974">
        <f t="shared" si="51"/>
        <v>0</v>
      </c>
      <c r="M760" s="976"/>
      <c r="N760" s="1013">
        <f t="shared" si="50"/>
        <v>0</v>
      </c>
      <c r="O760" s="976"/>
      <c r="P760" s="977"/>
      <c r="Q760" s="974"/>
      <c r="R760" s="1147"/>
      <c r="S760" s="974"/>
      <c r="T760" s="976"/>
      <c r="X760" s="686"/>
      <c r="Y760" s="686"/>
    </row>
    <row r="761" spans="1:25" x14ac:dyDescent="0.25">
      <c r="B761" s="1187" t="s">
        <v>1681</v>
      </c>
      <c r="C761" s="1015">
        <v>1057</v>
      </c>
      <c r="D761" s="976" t="s">
        <v>947</v>
      </c>
      <c r="E761" s="976"/>
      <c r="F761" s="973"/>
      <c r="G761" s="974"/>
      <c r="H761" s="974"/>
      <c r="I761" s="974"/>
      <c r="J761" s="975"/>
      <c r="K761" s="974"/>
      <c r="L761" s="974">
        <f t="shared" si="51"/>
        <v>0</v>
      </c>
      <c r="M761" s="976"/>
      <c r="N761" s="1013">
        <f t="shared" si="50"/>
        <v>0</v>
      </c>
      <c r="O761" s="976"/>
      <c r="P761" s="977"/>
      <c r="Q761" s="974"/>
      <c r="R761" s="1147"/>
      <c r="S761" s="974"/>
      <c r="T761" s="976"/>
      <c r="V761" s="1000" t="s">
        <v>948</v>
      </c>
      <c r="W761" s="1000">
        <f>SUM(W752:W755)</f>
        <v>0</v>
      </c>
      <c r="X761" s="686"/>
      <c r="Y761" s="686"/>
    </row>
    <row r="762" spans="1:25" ht="15.75" x14ac:dyDescent="0.25">
      <c r="A762" s="723"/>
      <c r="B762" s="720" t="s">
        <v>997</v>
      </c>
      <c r="C762" s="720"/>
      <c r="D762" s="699" t="s">
        <v>1687</v>
      </c>
      <c r="E762" s="992"/>
      <c r="F762" s="993"/>
      <c r="G762" s="994"/>
      <c r="H762" s="994"/>
      <c r="I762" s="994"/>
      <c r="J762" s="995"/>
      <c r="K762" s="994"/>
      <c r="L762" s="735">
        <f>SUM(L752:L761)</f>
        <v>66200000</v>
      </c>
      <c r="M762" s="992"/>
      <c r="N762" s="1042">
        <f>SUM(N752:N761)</f>
        <v>36240000</v>
      </c>
      <c r="O762" s="992"/>
      <c r="P762" s="998"/>
      <c r="Q762" s="994"/>
      <c r="R762" s="1153"/>
      <c r="S762" s="994"/>
      <c r="T762" s="992"/>
      <c r="X762" s="686"/>
      <c r="Y762" s="686"/>
    </row>
    <row r="763" spans="1:25" x14ac:dyDescent="0.25">
      <c r="A763" s="686">
        <v>35</v>
      </c>
      <c r="B763" s="1187" t="s">
        <v>1687</v>
      </c>
      <c r="C763" s="1015">
        <v>1017</v>
      </c>
      <c r="D763" s="976" t="s">
        <v>1688</v>
      </c>
      <c r="E763" s="985" t="s">
        <v>1465</v>
      </c>
      <c r="F763" s="973">
        <v>77800000</v>
      </c>
      <c r="G763" s="974"/>
      <c r="H763" s="974">
        <v>77800000</v>
      </c>
      <c r="I763" s="974"/>
      <c r="J763" s="975"/>
      <c r="K763" s="974"/>
      <c r="L763" s="974">
        <f>SUM(H763:K763)</f>
        <v>77800000</v>
      </c>
      <c r="M763" s="976"/>
      <c r="N763" s="1013">
        <f t="shared" ref="N763:N881" si="52">IF($G763="",($F763-$L763),($G763-$L763))</f>
        <v>0</v>
      </c>
      <c r="O763" s="976"/>
      <c r="P763" s="977"/>
      <c r="Q763" s="974"/>
      <c r="R763" s="1147"/>
      <c r="S763" s="974"/>
      <c r="T763" s="976"/>
      <c r="V763" s="687" t="s">
        <v>1689</v>
      </c>
      <c r="W763" s="687">
        <v>2612000</v>
      </c>
      <c r="X763" s="686"/>
      <c r="Y763" s="686"/>
    </row>
    <row r="764" spans="1:25" x14ac:dyDescent="0.25">
      <c r="B764" s="1187" t="s">
        <v>1687</v>
      </c>
      <c r="C764" s="1015">
        <v>1017</v>
      </c>
      <c r="D764" s="976" t="s">
        <v>1560</v>
      </c>
      <c r="E764" s="976" t="s">
        <v>1480</v>
      </c>
      <c r="F764" s="973">
        <v>1100000</v>
      </c>
      <c r="G764" s="974"/>
      <c r="H764" s="974">
        <v>1100000</v>
      </c>
      <c r="I764" s="974"/>
      <c r="J764" s="975"/>
      <c r="K764" s="974"/>
      <c r="L764" s="974">
        <f>SUM(H764:K764)</f>
        <v>1100000</v>
      </c>
      <c r="M764" s="976"/>
      <c r="N764" s="1013">
        <f t="shared" si="52"/>
        <v>0</v>
      </c>
      <c r="O764" s="976"/>
      <c r="P764" s="977"/>
      <c r="Q764" s="974"/>
      <c r="R764" s="1147"/>
      <c r="S764" s="974"/>
      <c r="T764" s="976"/>
      <c r="V764" s="687" t="s">
        <v>1411</v>
      </c>
      <c r="W764" s="687">
        <v>240000</v>
      </c>
      <c r="X764" s="686"/>
      <c r="Y764" s="686"/>
    </row>
    <row r="765" spans="1:25" x14ac:dyDescent="0.25">
      <c r="B765" s="1187" t="s">
        <v>1687</v>
      </c>
      <c r="C765" s="1015">
        <v>1017</v>
      </c>
      <c r="D765" s="976" t="s">
        <v>1690</v>
      </c>
      <c r="E765" s="976" t="s">
        <v>1691</v>
      </c>
      <c r="F765" s="973">
        <v>17468000</v>
      </c>
      <c r="G765" s="974"/>
      <c r="H765" s="974">
        <v>17468000</v>
      </c>
      <c r="I765" s="974"/>
      <c r="J765" s="975"/>
      <c r="K765" s="974"/>
      <c r="L765" s="974">
        <f t="shared" ref="L765:L775" si="53">SUM(H765:K765)</f>
        <v>17468000</v>
      </c>
      <c r="M765" s="976"/>
      <c r="N765" s="1013">
        <f t="shared" si="52"/>
        <v>0</v>
      </c>
      <c r="O765" s="976"/>
      <c r="P765" s="977"/>
      <c r="Q765" s="974"/>
      <c r="R765" s="1147"/>
      <c r="S765" s="974"/>
      <c r="T765" s="976"/>
      <c r="V765" s="687" t="s">
        <v>1692</v>
      </c>
      <c r="W765" s="687">
        <v>580000</v>
      </c>
      <c r="X765" s="686"/>
      <c r="Y765" s="686"/>
    </row>
    <row r="766" spans="1:25" x14ac:dyDescent="0.25">
      <c r="B766" s="1187" t="s">
        <v>1687</v>
      </c>
      <c r="C766" s="1015">
        <v>1017</v>
      </c>
      <c r="D766" s="976" t="s">
        <v>1693</v>
      </c>
      <c r="E766" s="976" t="s">
        <v>1338</v>
      </c>
      <c r="F766" s="973">
        <v>8280000</v>
      </c>
      <c r="G766" s="974"/>
      <c r="H766" s="974">
        <v>8280000</v>
      </c>
      <c r="I766" s="974"/>
      <c r="J766" s="975"/>
      <c r="K766" s="974"/>
      <c r="L766" s="974">
        <f t="shared" si="53"/>
        <v>8280000</v>
      </c>
      <c r="M766" s="976"/>
      <c r="N766" s="1013">
        <f t="shared" si="52"/>
        <v>0</v>
      </c>
      <c r="O766" s="976"/>
      <c r="P766" s="977"/>
      <c r="Q766" s="974"/>
      <c r="R766" s="1147"/>
      <c r="S766" s="974"/>
      <c r="T766" s="976"/>
      <c r="X766" s="686"/>
      <c r="Y766" s="686"/>
    </row>
    <row r="767" spans="1:25" x14ac:dyDescent="0.25">
      <c r="B767" s="1187" t="s">
        <v>1687</v>
      </c>
      <c r="C767" s="1015">
        <v>1017</v>
      </c>
      <c r="D767" s="976" t="s">
        <v>981</v>
      </c>
      <c r="E767" s="976" t="s">
        <v>1516</v>
      </c>
      <c r="F767" s="973">
        <v>2022000</v>
      </c>
      <c r="G767" s="974"/>
      <c r="H767" s="974">
        <v>2022000</v>
      </c>
      <c r="I767" s="974"/>
      <c r="J767" s="975"/>
      <c r="K767" s="974"/>
      <c r="L767" s="974">
        <f t="shared" si="53"/>
        <v>2022000</v>
      </c>
      <c r="M767" s="976"/>
      <c r="N767" s="1013">
        <f t="shared" si="52"/>
        <v>0</v>
      </c>
      <c r="O767" s="976"/>
      <c r="P767" s="977"/>
      <c r="Q767" s="974"/>
      <c r="R767" s="1147"/>
      <c r="S767" s="974"/>
      <c r="T767" s="976"/>
      <c r="X767" s="686"/>
      <c r="Y767" s="686"/>
    </row>
    <row r="768" spans="1:25" x14ac:dyDescent="0.25">
      <c r="B768" s="1187" t="s">
        <v>1687</v>
      </c>
      <c r="C768" s="1015">
        <v>1017</v>
      </c>
      <c r="D768" s="976" t="s">
        <v>1694</v>
      </c>
      <c r="E768" s="976" t="s">
        <v>1691</v>
      </c>
      <c r="F768" s="973">
        <v>8064000</v>
      </c>
      <c r="G768" s="974"/>
      <c r="H768" s="974">
        <v>8064000</v>
      </c>
      <c r="I768" s="974"/>
      <c r="J768" s="975"/>
      <c r="K768" s="974"/>
      <c r="L768" s="974">
        <f t="shared" si="53"/>
        <v>8064000</v>
      </c>
      <c r="M768" s="976"/>
      <c r="N768" s="1013">
        <f t="shared" si="52"/>
        <v>0</v>
      </c>
      <c r="O768" s="976"/>
      <c r="P768" s="977"/>
      <c r="Q768" s="974"/>
      <c r="R768" s="1147"/>
      <c r="S768" s="974"/>
      <c r="T768" s="976" t="s">
        <v>1323</v>
      </c>
      <c r="X768" s="686"/>
      <c r="Y768" s="686"/>
    </row>
    <row r="769" spans="1:25" x14ac:dyDescent="0.25">
      <c r="B769" s="1187" t="s">
        <v>1687</v>
      </c>
      <c r="C769" s="1015">
        <v>1017</v>
      </c>
      <c r="D769" s="976" t="s">
        <v>1695</v>
      </c>
      <c r="E769" s="976" t="s">
        <v>1696</v>
      </c>
      <c r="F769" s="973">
        <v>5358000</v>
      </c>
      <c r="G769" s="974"/>
      <c r="H769" s="974">
        <v>5358000</v>
      </c>
      <c r="I769" s="974"/>
      <c r="J769" s="975"/>
      <c r="K769" s="974"/>
      <c r="L769" s="974">
        <f t="shared" si="53"/>
        <v>5358000</v>
      </c>
      <c r="M769" s="976"/>
      <c r="N769" s="1013">
        <f t="shared" si="52"/>
        <v>0</v>
      </c>
      <c r="O769" s="976"/>
      <c r="P769" s="977"/>
      <c r="Q769" s="974"/>
      <c r="R769" s="1147"/>
      <c r="S769" s="974"/>
      <c r="T769" s="976"/>
      <c r="X769" s="686"/>
      <c r="Y769" s="686"/>
    </row>
    <row r="770" spans="1:25" x14ac:dyDescent="0.25">
      <c r="B770" s="1187" t="s">
        <v>1687</v>
      </c>
      <c r="C770" s="1015">
        <v>1017</v>
      </c>
      <c r="D770" s="976" t="s">
        <v>1488</v>
      </c>
      <c r="E770" s="976" t="s">
        <v>521</v>
      </c>
      <c r="F770" s="973">
        <v>4200000</v>
      </c>
      <c r="G770" s="974"/>
      <c r="H770" s="974">
        <v>4200000</v>
      </c>
      <c r="I770" s="974"/>
      <c r="J770" s="975"/>
      <c r="K770" s="974"/>
      <c r="L770" s="974">
        <f t="shared" si="53"/>
        <v>4200000</v>
      </c>
      <c r="M770" s="976"/>
      <c r="N770" s="1013">
        <f t="shared" si="52"/>
        <v>0</v>
      </c>
      <c r="O770" s="976"/>
      <c r="P770" s="977"/>
      <c r="Q770" s="974"/>
      <c r="R770" s="1147"/>
      <c r="S770" s="974"/>
      <c r="T770" s="976"/>
      <c r="X770" s="686"/>
      <c r="Y770" s="686"/>
    </row>
    <row r="771" spans="1:25" x14ac:dyDescent="0.25">
      <c r="B771" s="1187" t="s">
        <v>1687</v>
      </c>
      <c r="C771" s="1015">
        <v>1017</v>
      </c>
      <c r="D771" s="976" t="s">
        <v>1697</v>
      </c>
      <c r="E771" s="976" t="s">
        <v>1698</v>
      </c>
      <c r="F771" s="973">
        <v>3400000</v>
      </c>
      <c r="G771" s="974"/>
      <c r="H771" s="974">
        <v>3400000</v>
      </c>
      <c r="I771" s="974"/>
      <c r="J771" s="975"/>
      <c r="K771" s="974"/>
      <c r="L771" s="974">
        <f t="shared" si="53"/>
        <v>3400000</v>
      </c>
      <c r="M771" s="976"/>
      <c r="N771" s="1013">
        <f t="shared" si="52"/>
        <v>0</v>
      </c>
      <c r="O771" s="976"/>
      <c r="P771" s="977"/>
      <c r="Q771" s="974"/>
      <c r="R771" s="1147"/>
      <c r="S771" s="974"/>
      <c r="T771" s="976"/>
      <c r="X771" s="686"/>
      <c r="Y771" s="686"/>
    </row>
    <row r="772" spans="1:25" x14ac:dyDescent="0.25">
      <c r="B772" s="1187" t="s">
        <v>1687</v>
      </c>
      <c r="C772" s="1015">
        <v>1017</v>
      </c>
      <c r="D772" s="976" t="s">
        <v>1699</v>
      </c>
      <c r="E772" s="976" t="s">
        <v>1319</v>
      </c>
      <c r="F772" s="973">
        <v>11500000</v>
      </c>
      <c r="G772" s="974"/>
      <c r="H772" s="974">
        <v>11500000</v>
      </c>
      <c r="I772" s="974"/>
      <c r="J772" s="975"/>
      <c r="K772" s="974"/>
      <c r="L772" s="974">
        <f t="shared" si="53"/>
        <v>11500000</v>
      </c>
      <c r="M772" s="976"/>
      <c r="N772" s="1013">
        <f t="shared" si="52"/>
        <v>0</v>
      </c>
      <c r="O772" s="976"/>
      <c r="P772" s="977"/>
      <c r="Q772" s="974"/>
      <c r="R772" s="1147"/>
      <c r="S772" s="974"/>
      <c r="T772" s="976"/>
      <c r="X772" s="686"/>
      <c r="Y772" s="686"/>
    </row>
    <row r="773" spans="1:25" x14ac:dyDescent="0.25">
      <c r="B773" s="1187" t="s">
        <v>1687</v>
      </c>
      <c r="C773" s="1015">
        <v>1017</v>
      </c>
      <c r="D773" s="976" t="s">
        <v>1447</v>
      </c>
      <c r="E773" s="976" t="s">
        <v>1316</v>
      </c>
      <c r="F773" s="973">
        <v>8800000</v>
      </c>
      <c r="G773" s="974"/>
      <c r="H773" s="974">
        <v>8800000</v>
      </c>
      <c r="I773" s="974"/>
      <c r="J773" s="975"/>
      <c r="K773" s="974"/>
      <c r="L773" s="974">
        <f t="shared" si="53"/>
        <v>8800000</v>
      </c>
      <c r="M773" s="976"/>
      <c r="N773" s="1013">
        <f t="shared" si="52"/>
        <v>0</v>
      </c>
      <c r="O773" s="976"/>
      <c r="P773" s="977"/>
      <c r="Q773" s="974"/>
      <c r="R773" s="1147"/>
      <c r="S773" s="974"/>
      <c r="T773" s="976"/>
      <c r="X773" s="686"/>
      <c r="Y773" s="686"/>
    </row>
    <row r="774" spans="1:25" x14ac:dyDescent="0.25">
      <c r="B774" s="1187" t="s">
        <v>1687</v>
      </c>
      <c r="C774" s="1015">
        <v>1017</v>
      </c>
      <c r="D774" s="976" t="s">
        <v>1438</v>
      </c>
      <c r="E774" s="976" t="s">
        <v>1400</v>
      </c>
      <c r="F774" s="973">
        <v>18500000</v>
      </c>
      <c r="G774" s="974"/>
      <c r="H774" s="974">
        <v>18500000</v>
      </c>
      <c r="I774" s="974"/>
      <c r="J774" s="975"/>
      <c r="K774" s="974"/>
      <c r="L774" s="974">
        <f t="shared" si="53"/>
        <v>18500000</v>
      </c>
      <c r="M774" s="976"/>
      <c r="N774" s="1013">
        <f t="shared" si="52"/>
        <v>0</v>
      </c>
      <c r="O774" s="976"/>
      <c r="P774" s="977"/>
      <c r="Q774" s="974"/>
      <c r="R774" s="1147"/>
      <c r="S774" s="974"/>
      <c r="T774" s="976"/>
      <c r="X774" s="686"/>
      <c r="Y774" s="686"/>
    </row>
    <row r="775" spans="1:25" x14ac:dyDescent="0.25">
      <c r="B775" s="1187" t="s">
        <v>1687</v>
      </c>
      <c r="C775" s="1015">
        <v>1017</v>
      </c>
      <c r="D775" s="976" t="s">
        <v>947</v>
      </c>
      <c r="E775" s="976"/>
      <c r="F775" s="973">
        <f>W775</f>
        <v>3432000</v>
      </c>
      <c r="G775" s="974"/>
      <c r="H775" s="974">
        <v>2612000</v>
      </c>
      <c r="I775" s="974">
        <v>240000</v>
      </c>
      <c r="J775" s="975">
        <v>580000</v>
      </c>
      <c r="K775" s="974"/>
      <c r="L775" s="974">
        <f t="shared" si="53"/>
        <v>3432000</v>
      </c>
      <c r="M775" s="976"/>
      <c r="N775" s="1013">
        <f t="shared" si="52"/>
        <v>0</v>
      </c>
      <c r="O775" s="976"/>
      <c r="P775" s="977"/>
      <c r="Q775" s="974"/>
      <c r="R775" s="1147"/>
      <c r="S775" s="974"/>
      <c r="T775" s="976"/>
      <c r="V775" s="1000" t="s">
        <v>948</v>
      </c>
      <c r="W775" s="1000">
        <f>SUM(W763:W766)</f>
        <v>3432000</v>
      </c>
      <c r="X775" s="686"/>
      <c r="Y775" s="686"/>
    </row>
    <row r="776" spans="1:25" ht="15.75" x14ac:dyDescent="0.25">
      <c r="A776" s="723"/>
      <c r="B776" s="720" t="s">
        <v>997</v>
      </c>
      <c r="C776" s="720"/>
      <c r="D776" s="699" t="s">
        <v>1687</v>
      </c>
      <c r="E776" s="992"/>
      <c r="F776" s="993"/>
      <c r="G776" s="994"/>
      <c r="H776" s="994"/>
      <c r="I776" s="994"/>
      <c r="J776" s="995"/>
      <c r="K776" s="994"/>
      <c r="L776" s="735">
        <f>SUM(L763:L775)</f>
        <v>169924000</v>
      </c>
      <c r="M776" s="992"/>
      <c r="N776" s="1042">
        <f>SUM(N763:N775)</f>
        <v>0</v>
      </c>
      <c r="O776" s="992"/>
      <c r="P776" s="998"/>
      <c r="Q776" s="994"/>
      <c r="R776" s="1153"/>
      <c r="S776" s="994"/>
      <c r="T776" s="992"/>
      <c r="X776" s="686"/>
      <c r="Y776" s="686"/>
    </row>
    <row r="777" spans="1:25" x14ac:dyDescent="0.25">
      <c r="A777" s="686">
        <v>36</v>
      </c>
      <c r="B777" s="1187" t="s">
        <v>1700</v>
      </c>
      <c r="C777" s="1015">
        <v>1049</v>
      </c>
      <c r="D777" s="976" t="s">
        <v>1688</v>
      </c>
      <c r="E777" s="985" t="s">
        <v>1553</v>
      </c>
      <c r="F777" s="973">
        <v>35000000</v>
      </c>
      <c r="G777" s="974"/>
      <c r="H777" s="974">
        <v>35000000</v>
      </c>
      <c r="I777" s="974"/>
      <c r="J777" s="975"/>
      <c r="K777" s="974"/>
      <c r="L777" s="974">
        <f t="shared" ref="L777:L783" si="54">SUM(H777:K777)</f>
        <v>35000000</v>
      </c>
      <c r="M777" s="976"/>
      <c r="N777" s="1013">
        <f t="shared" si="52"/>
        <v>0</v>
      </c>
      <c r="O777" s="976"/>
      <c r="P777" s="977"/>
      <c r="Q777" s="974"/>
      <c r="R777" s="1147"/>
      <c r="S777" s="974"/>
      <c r="T777" s="976"/>
      <c r="V777" s="687" t="s">
        <v>1407</v>
      </c>
      <c r="W777" s="687">
        <v>860000</v>
      </c>
      <c r="X777" s="686"/>
      <c r="Y777" s="686"/>
    </row>
    <row r="778" spans="1:25" x14ac:dyDescent="0.25">
      <c r="B778" s="1187" t="s">
        <v>1700</v>
      </c>
      <c r="C778" s="1015">
        <v>1049</v>
      </c>
      <c r="D778" s="976" t="s">
        <v>1690</v>
      </c>
      <c r="E778" s="976" t="s">
        <v>1701</v>
      </c>
      <c r="F778" s="973">
        <v>12782000</v>
      </c>
      <c r="G778" s="974"/>
      <c r="H778" s="974">
        <v>12782000</v>
      </c>
      <c r="I778" s="974"/>
      <c r="J778" s="975"/>
      <c r="K778" s="974"/>
      <c r="L778" s="974">
        <f t="shared" si="54"/>
        <v>12782000</v>
      </c>
      <c r="M778" s="976"/>
      <c r="N778" s="1013">
        <f t="shared" si="52"/>
        <v>0</v>
      </c>
      <c r="O778" s="976"/>
      <c r="P778" s="977"/>
      <c r="Q778" s="974"/>
      <c r="R778" s="1147"/>
      <c r="S778" s="974"/>
      <c r="T778" s="976"/>
      <c r="X778" s="686"/>
      <c r="Y778" s="686"/>
    </row>
    <row r="779" spans="1:25" x14ac:dyDescent="0.25">
      <c r="B779" s="1187" t="s">
        <v>1700</v>
      </c>
      <c r="C779" s="1015">
        <v>1049</v>
      </c>
      <c r="D779" s="976" t="s">
        <v>1702</v>
      </c>
      <c r="E779" s="976" t="s">
        <v>1703</v>
      </c>
      <c r="F779" s="973">
        <v>60000000</v>
      </c>
      <c r="G779" s="974"/>
      <c r="H779" s="974">
        <v>30000000</v>
      </c>
      <c r="I779" s="974">
        <v>30000000</v>
      </c>
      <c r="J779" s="975"/>
      <c r="K779" s="974"/>
      <c r="L779" s="974">
        <f t="shared" si="54"/>
        <v>60000000</v>
      </c>
      <c r="M779" s="976"/>
      <c r="N779" s="1013">
        <f t="shared" si="52"/>
        <v>0</v>
      </c>
      <c r="O779" s="976"/>
      <c r="P779" s="977"/>
      <c r="Q779" s="974"/>
      <c r="R779" s="1147"/>
      <c r="S779" s="974"/>
      <c r="T779" s="976"/>
      <c r="V779" s="1000"/>
      <c r="W779" s="1000"/>
      <c r="X779" s="686"/>
      <c r="Y779" s="686"/>
    </row>
    <row r="780" spans="1:25" x14ac:dyDescent="0.25">
      <c r="B780" s="1113" t="s">
        <v>1700</v>
      </c>
      <c r="C780" s="1129">
        <v>1049</v>
      </c>
      <c r="D780" s="976" t="s">
        <v>1704</v>
      </c>
      <c r="E780" s="976" t="s">
        <v>887</v>
      </c>
      <c r="F780" s="973">
        <v>14000000</v>
      </c>
      <c r="G780" s="974"/>
      <c r="H780" s="974">
        <v>14000000</v>
      </c>
      <c r="I780" s="974"/>
      <c r="J780" s="975"/>
      <c r="K780" s="974"/>
      <c r="L780" s="1003">
        <f t="shared" si="54"/>
        <v>14000000</v>
      </c>
      <c r="M780" s="976"/>
      <c r="N780" s="1013">
        <f t="shared" si="52"/>
        <v>0</v>
      </c>
      <c r="O780" s="976"/>
      <c r="P780" s="977"/>
      <c r="Q780" s="974"/>
      <c r="R780" s="1147"/>
      <c r="S780" s="974"/>
      <c r="T780" s="976"/>
      <c r="V780" s="1000"/>
      <c r="W780" s="1000"/>
      <c r="X780" s="686"/>
      <c r="Y780" s="686"/>
    </row>
    <row r="781" spans="1:25" x14ac:dyDescent="0.25">
      <c r="B781" s="1113" t="s">
        <v>1700</v>
      </c>
      <c r="C781" s="1129">
        <v>1049</v>
      </c>
      <c r="D781" s="976" t="s">
        <v>1269</v>
      </c>
      <c r="E781" s="976" t="s">
        <v>1568</v>
      </c>
      <c r="F781" s="973">
        <v>5340000</v>
      </c>
      <c r="G781" s="974"/>
      <c r="H781" s="974">
        <v>5340000</v>
      </c>
      <c r="I781" s="974"/>
      <c r="J781" s="975"/>
      <c r="K781" s="974"/>
      <c r="L781" s="1003">
        <f t="shared" si="54"/>
        <v>5340000</v>
      </c>
      <c r="M781" s="976"/>
      <c r="N781" s="1013">
        <f t="shared" si="52"/>
        <v>0</v>
      </c>
      <c r="O781" s="976"/>
      <c r="P781" s="977"/>
      <c r="Q781" s="974"/>
      <c r="R781" s="1147"/>
      <c r="S781" s="974"/>
      <c r="T781" s="976"/>
      <c r="V781" s="1000"/>
      <c r="W781" s="1000"/>
      <c r="X781" s="686"/>
      <c r="Y781" s="686"/>
    </row>
    <row r="782" spans="1:25" x14ac:dyDescent="0.25">
      <c r="B782" s="1113" t="s">
        <v>1700</v>
      </c>
      <c r="C782" s="1129">
        <v>1049</v>
      </c>
      <c r="D782" s="976" t="s">
        <v>1705</v>
      </c>
      <c r="E782" s="976" t="s">
        <v>1400</v>
      </c>
      <c r="F782" s="973">
        <v>24145000</v>
      </c>
      <c r="G782" s="974"/>
      <c r="H782" s="974">
        <v>24145000</v>
      </c>
      <c r="I782" s="974"/>
      <c r="J782" s="975"/>
      <c r="K782" s="974"/>
      <c r="L782" s="1003">
        <f t="shared" si="54"/>
        <v>24145000</v>
      </c>
      <c r="M782" s="976"/>
      <c r="N782" s="1013">
        <f t="shared" si="52"/>
        <v>0</v>
      </c>
      <c r="O782" s="976"/>
      <c r="P782" s="977"/>
      <c r="Q782" s="974"/>
      <c r="R782" s="1147"/>
      <c r="S782" s="974"/>
      <c r="T782" s="976"/>
      <c r="V782" s="1000"/>
      <c r="W782" s="1000"/>
      <c r="X782" s="686"/>
      <c r="Y782" s="686"/>
    </row>
    <row r="783" spans="1:25" x14ac:dyDescent="0.25">
      <c r="B783" s="1113" t="s">
        <v>1700</v>
      </c>
      <c r="C783" s="1129">
        <v>1049</v>
      </c>
      <c r="D783" s="976" t="s">
        <v>947</v>
      </c>
      <c r="E783" s="976"/>
      <c r="F783" s="973">
        <f>W783</f>
        <v>860000</v>
      </c>
      <c r="G783" s="974"/>
      <c r="H783" s="974">
        <v>860000</v>
      </c>
      <c r="I783" s="974"/>
      <c r="J783" s="975"/>
      <c r="K783" s="974"/>
      <c r="L783" s="1003">
        <f t="shared" si="54"/>
        <v>860000</v>
      </c>
      <c r="M783" s="976"/>
      <c r="N783" s="1013">
        <f t="shared" si="52"/>
        <v>0</v>
      </c>
      <c r="O783" s="976"/>
      <c r="P783" s="977"/>
      <c r="Q783" s="974"/>
      <c r="R783" s="1147"/>
      <c r="S783" s="974"/>
      <c r="T783" s="976"/>
      <c r="V783" s="1000" t="s">
        <v>948</v>
      </c>
      <c r="W783" s="1000">
        <f>SUM(W777:W779)</f>
        <v>860000</v>
      </c>
      <c r="X783" s="686"/>
      <c r="Y783" s="686"/>
    </row>
    <row r="784" spans="1:25" ht="15.75" x14ac:dyDescent="0.25">
      <c r="A784" s="723"/>
      <c r="B784" s="720" t="s">
        <v>997</v>
      </c>
      <c r="C784" s="720"/>
      <c r="D784" s="699" t="s">
        <v>1706</v>
      </c>
      <c r="E784" s="992"/>
      <c r="F784" s="993"/>
      <c r="G784" s="994"/>
      <c r="H784" s="994"/>
      <c r="I784" s="994"/>
      <c r="J784" s="995"/>
      <c r="K784" s="994"/>
      <c r="L784" s="735">
        <f>SUM(L777:L783)</f>
        <v>152127000</v>
      </c>
      <c r="M784" s="992"/>
      <c r="N784" s="1042">
        <f>SUM(N777:N779)</f>
        <v>0</v>
      </c>
      <c r="O784" s="992"/>
      <c r="P784" s="998"/>
      <c r="Q784" s="994"/>
      <c r="R784" s="1153"/>
      <c r="S784" s="994"/>
      <c r="T784" s="992"/>
      <c r="X784" s="686"/>
      <c r="Y784" s="686"/>
    </row>
    <row r="785" spans="1:25" x14ac:dyDescent="0.25">
      <c r="A785" s="686">
        <v>37</v>
      </c>
      <c r="B785" s="1145" t="s">
        <v>1707</v>
      </c>
      <c r="C785" s="1187"/>
      <c r="D785" s="976" t="s">
        <v>1708</v>
      </c>
      <c r="E785" s="985" t="s">
        <v>1709</v>
      </c>
      <c r="F785" s="973">
        <v>8000000</v>
      </c>
      <c r="G785" s="974"/>
      <c r="H785" s="974">
        <v>4000000</v>
      </c>
      <c r="I785" s="974"/>
      <c r="J785" s="975"/>
      <c r="K785" s="974"/>
      <c r="L785" s="974">
        <f>SUM(H785:K785)</f>
        <v>4000000</v>
      </c>
      <c r="M785" s="976"/>
      <c r="N785" s="1013">
        <f t="shared" si="52"/>
        <v>4000000</v>
      </c>
      <c r="O785" s="976"/>
      <c r="P785" s="977"/>
      <c r="Q785" s="974"/>
      <c r="R785" s="1147"/>
      <c r="S785" s="974"/>
      <c r="T785" s="976"/>
      <c r="V785" s="687" t="s">
        <v>1710</v>
      </c>
      <c r="W785" s="687">
        <v>1500000</v>
      </c>
      <c r="X785" s="686"/>
      <c r="Y785" s="686"/>
    </row>
    <row r="786" spans="1:25" x14ac:dyDescent="0.25">
      <c r="B786" s="1145" t="s">
        <v>1707</v>
      </c>
      <c r="C786" s="1187"/>
      <c r="D786" s="976" t="s">
        <v>675</v>
      </c>
      <c r="E786" s="976" t="s">
        <v>1711</v>
      </c>
      <c r="F786" s="973">
        <v>1000000</v>
      </c>
      <c r="G786" s="974"/>
      <c r="H786" s="974">
        <v>1000000</v>
      </c>
      <c r="I786" s="974"/>
      <c r="J786" s="975"/>
      <c r="K786" s="974"/>
      <c r="L786" s="974">
        <f>SUM(H786:K786)</f>
        <v>1000000</v>
      </c>
      <c r="M786" s="976"/>
      <c r="N786" s="1013">
        <f t="shared" si="52"/>
        <v>0</v>
      </c>
      <c r="O786" s="976"/>
      <c r="P786" s="977"/>
      <c r="Q786" s="974"/>
      <c r="R786" s="1147"/>
      <c r="S786" s="974"/>
      <c r="T786" s="976"/>
      <c r="X786" s="686"/>
      <c r="Y786" s="686"/>
    </row>
    <row r="787" spans="1:25" x14ac:dyDescent="0.25">
      <c r="B787" s="1145" t="s">
        <v>1707</v>
      </c>
      <c r="C787" s="1187"/>
      <c r="D787" s="976" t="s">
        <v>1712</v>
      </c>
      <c r="E787" s="976" t="s">
        <v>1713</v>
      </c>
      <c r="F787" s="973">
        <v>2404000</v>
      </c>
      <c r="G787" s="974"/>
      <c r="H787" s="974">
        <v>2404000</v>
      </c>
      <c r="I787" s="974"/>
      <c r="J787" s="975"/>
      <c r="K787" s="974"/>
      <c r="L787" s="974">
        <f>SUM(H787:K787)</f>
        <v>2404000</v>
      </c>
      <c r="M787" s="976"/>
      <c r="N787" s="1013">
        <f t="shared" si="52"/>
        <v>0</v>
      </c>
      <c r="O787" s="976"/>
      <c r="P787" s="977"/>
      <c r="Q787" s="974"/>
      <c r="R787" s="1147"/>
      <c r="S787" s="974"/>
      <c r="T787" s="976"/>
      <c r="X787" s="686"/>
      <c r="Y787" s="686"/>
    </row>
    <row r="788" spans="1:25" x14ac:dyDescent="0.25">
      <c r="B788" s="1145" t="s">
        <v>1707</v>
      </c>
      <c r="C788" s="1187"/>
      <c r="D788" s="976"/>
      <c r="E788" s="976"/>
      <c r="F788" s="973"/>
      <c r="G788" s="974"/>
      <c r="H788" s="974"/>
      <c r="I788" s="974"/>
      <c r="J788" s="975"/>
      <c r="K788" s="974"/>
      <c r="L788" s="974"/>
      <c r="M788" s="976"/>
      <c r="N788" s="1013"/>
      <c r="O788" s="976"/>
      <c r="P788" s="977"/>
      <c r="Q788" s="974"/>
      <c r="R788" s="1147"/>
      <c r="S788" s="974"/>
      <c r="T788" s="976"/>
      <c r="X788" s="686"/>
      <c r="Y788" s="686"/>
    </row>
    <row r="789" spans="1:25" x14ac:dyDescent="0.25">
      <c r="B789" s="1145" t="s">
        <v>1707</v>
      </c>
      <c r="C789" s="1187"/>
      <c r="D789" s="976"/>
      <c r="E789" s="976"/>
      <c r="F789" s="973"/>
      <c r="G789" s="974"/>
      <c r="H789" s="974"/>
      <c r="I789" s="974"/>
      <c r="J789" s="975"/>
      <c r="K789" s="974"/>
      <c r="L789" s="974"/>
      <c r="M789" s="976"/>
      <c r="N789" s="1013"/>
      <c r="O789" s="976"/>
      <c r="P789" s="977"/>
      <c r="Q789" s="974"/>
      <c r="R789" s="1147"/>
      <c r="S789" s="974"/>
      <c r="T789" s="976"/>
      <c r="X789" s="686"/>
      <c r="Y789" s="686"/>
    </row>
    <row r="790" spans="1:25" x14ac:dyDescent="0.25">
      <c r="B790" s="1145" t="s">
        <v>1707</v>
      </c>
      <c r="C790" s="1187"/>
      <c r="D790" s="976"/>
      <c r="E790" s="976"/>
      <c r="F790" s="973"/>
      <c r="G790" s="974"/>
      <c r="H790" s="974"/>
      <c r="I790" s="974"/>
      <c r="J790" s="975"/>
      <c r="K790" s="974"/>
      <c r="L790" s="974"/>
      <c r="M790" s="976"/>
      <c r="N790" s="1013"/>
      <c r="O790" s="976"/>
      <c r="P790" s="977"/>
      <c r="Q790" s="974"/>
      <c r="R790" s="1147"/>
      <c r="S790" s="974"/>
      <c r="T790" s="976"/>
      <c r="X790" s="686"/>
      <c r="Y790" s="686"/>
    </row>
    <row r="791" spans="1:25" x14ac:dyDescent="0.25">
      <c r="B791" s="1145" t="s">
        <v>1707</v>
      </c>
      <c r="C791" s="1187"/>
      <c r="D791" s="976" t="s">
        <v>947</v>
      </c>
      <c r="E791" s="976"/>
      <c r="F791" s="973">
        <f>W791</f>
        <v>1500000</v>
      </c>
      <c r="G791" s="974"/>
      <c r="H791" s="974">
        <v>1500000</v>
      </c>
      <c r="I791" s="974"/>
      <c r="J791" s="975"/>
      <c r="K791" s="974"/>
      <c r="L791" s="974">
        <f>SUM(H791:K791)</f>
        <v>1500000</v>
      </c>
      <c r="M791" s="976"/>
      <c r="N791" s="1013">
        <f t="shared" si="52"/>
        <v>0</v>
      </c>
      <c r="O791" s="976"/>
      <c r="P791" s="977"/>
      <c r="Q791" s="974"/>
      <c r="R791" s="1147"/>
      <c r="S791" s="974"/>
      <c r="T791" s="976"/>
      <c r="V791" s="1000" t="s">
        <v>948</v>
      </c>
      <c r="W791" s="1000">
        <f>SUM(W785:W787)</f>
        <v>1500000</v>
      </c>
      <c r="X791" s="686"/>
      <c r="Y791" s="686"/>
    </row>
    <row r="792" spans="1:25" ht="15.75" x14ac:dyDescent="0.25">
      <c r="A792" s="723"/>
      <c r="B792" s="720" t="s">
        <v>997</v>
      </c>
      <c r="C792" s="720"/>
      <c r="D792" s="699" t="s">
        <v>1714</v>
      </c>
      <c r="E792" s="992"/>
      <c r="F792" s="993"/>
      <c r="G792" s="994"/>
      <c r="H792" s="994"/>
      <c r="I792" s="994"/>
      <c r="J792" s="995"/>
      <c r="K792" s="994"/>
      <c r="L792" s="735">
        <f>SUM(L785:L791)</f>
        <v>8904000</v>
      </c>
      <c r="M792" s="992"/>
      <c r="N792" s="1042">
        <f>SUM(N785:N791)</f>
        <v>4000000</v>
      </c>
      <c r="O792" s="992"/>
      <c r="P792" s="998"/>
      <c r="Q792" s="994"/>
      <c r="R792" s="1153"/>
      <c r="S792" s="994"/>
      <c r="T792" s="992"/>
      <c r="X792" s="686"/>
      <c r="Y792" s="686"/>
    </row>
    <row r="793" spans="1:25" x14ac:dyDescent="0.25">
      <c r="A793" s="686">
        <v>38</v>
      </c>
      <c r="B793" s="1187" t="s">
        <v>1715</v>
      </c>
      <c r="C793" s="1015">
        <v>1063</v>
      </c>
      <c r="D793" s="976" t="s">
        <v>1688</v>
      </c>
      <c r="E793" s="985" t="s">
        <v>1716</v>
      </c>
      <c r="F793" s="973">
        <v>144168200</v>
      </c>
      <c r="G793" s="974"/>
      <c r="H793" s="974">
        <v>144168200</v>
      </c>
      <c r="I793" s="974"/>
      <c r="J793" s="975"/>
      <c r="K793" s="974"/>
      <c r="L793" s="974">
        <f>SUM(H793:K793)</f>
        <v>144168200</v>
      </c>
      <c r="M793" s="976"/>
      <c r="N793" s="1013">
        <f t="shared" si="52"/>
        <v>0</v>
      </c>
      <c r="O793" s="976"/>
      <c r="P793" s="977"/>
      <c r="Q793" s="974"/>
      <c r="R793" s="1147"/>
      <c r="S793" s="974"/>
      <c r="T793" s="976"/>
      <c r="V793" s="687" t="s">
        <v>1407</v>
      </c>
      <c r="W793" s="687">
        <v>600000</v>
      </c>
      <c r="X793" s="686"/>
      <c r="Y793" s="686"/>
    </row>
    <row r="794" spans="1:25" x14ac:dyDescent="0.25">
      <c r="B794" s="1187" t="s">
        <v>1715</v>
      </c>
      <c r="C794" s="1015">
        <v>1063</v>
      </c>
      <c r="D794" s="976" t="s">
        <v>1560</v>
      </c>
      <c r="E794" s="976" t="s">
        <v>1480</v>
      </c>
      <c r="F794" s="973">
        <v>1515008</v>
      </c>
      <c r="G794" s="974"/>
      <c r="H794" s="974">
        <v>1515008</v>
      </c>
      <c r="I794" s="974"/>
      <c r="J794" s="975"/>
      <c r="K794" s="974"/>
      <c r="L794" s="974">
        <f>SUM(H794:K794)</f>
        <v>1515008</v>
      </c>
      <c r="M794" s="976"/>
      <c r="N794" s="1013">
        <f t="shared" si="52"/>
        <v>0</v>
      </c>
      <c r="O794" s="976"/>
      <c r="P794" s="977"/>
      <c r="Q794" s="974"/>
      <c r="R794" s="1147"/>
      <c r="S794" s="974"/>
      <c r="T794" s="976"/>
      <c r="V794" s="687" t="s">
        <v>1408</v>
      </c>
      <c r="W794" s="687">
        <v>1800000</v>
      </c>
      <c r="X794" s="686"/>
      <c r="Y794" s="686"/>
    </row>
    <row r="795" spans="1:25" x14ac:dyDescent="0.25">
      <c r="B795" s="1187" t="s">
        <v>1715</v>
      </c>
      <c r="C795" s="1015">
        <v>1063</v>
      </c>
      <c r="D795" s="976" t="s">
        <v>1625</v>
      </c>
      <c r="E795" s="976" t="s">
        <v>1480</v>
      </c>
      <c r="F795" s="973">
        <v>387000</v>
      </c>
      <c r="G795" s="974"/>
      <c r="H795" s="974">
        <v>387000</v>
      </c>
      <c r="I795" s="974"/>
      <c r="J795" s="975"/>
      <c r="K795" s="974"/>
      <c r="L795" s="974">
        <f t="shared" ref="L795:L827" si="55">SUM(H795:K795)</f>
        <v>387000</v>
      </c>
      <c r="M795" s="976"/>
      <c r="N795" s="1013">
        <f t="shared" si="52"/>
        <v>0</v>
      </c>
      <c r="O795" s="976"/>
      <c r="P795" s="977"/>
      <c r="Q795" s="974"/>
      <c r="R795" s="1147"/>
      <c r="S795" s="974"/>
      <c r="T795" s="976"/>
      <c r="V795" s="687" t="s">
        <v>1411</v>
      </c>
      <c r="W795" s="687">
        <v>2100000</v>
      </c>
      <c r="X795" s="686"/>
      <c r="Y795" s="686"/>
    </row>
    <row r="796" spans="1:25" x14ac:dyDescent="0.25">
      <c r="B796" s="1187" t="s">
        <v>1715</v>
      </c>
      <c r="C796" s="1015">
        <v>1063</v>
      </c>
      <c r="D796" s="976" t="s">
        <v>1717</v>
      </c>
      <c r="E796" s="976" t="s">
        <v>1507</v>
      </c>
      <c r="F796" s="973">
        <v>1225000</v>
      </c>
      <c r="G796" s="974"/>
      <c r="H796" s="974">
        <v>1225000</v>
      </c>
      <c r="I796" s="974"/>
      <c r="J796" s="975"/>
      <c r="K796" s="974"/>
      <c r="L796" s="974">
        <f t="shared" si="55"/>
        <v>1225000</v>
      </c>
      <c r="M796" s="976"/>
      <c r="N796" s="1013">
        <f t="shared" si="52"/>
        <v>0</v>
      </c>
      <c r="O796" s="976"/>
      <c r="P796" s="977"/>
      <c r="Q796" s="974"/>
      <c r="R796" s="1147"/>
      <c r="S796" s="974"/>
      <c r="T796" s="976"/>
      <c r="V796" s="687" t="s">
        <v>1692</v>
      </c>
      <c r="W796" s="687">
        <v>2538000</v>
      </c>
      <c r="X796" s="686"/>
      <c r="Y796" s="686"/>
    </row>
    <row r="797" spans="1:25" x14ac:dyDescent="0.25">
      <c r="B797" s="1187" t="s">
        <v>1715</v>
      </c>
      <c r="C797" s="1015">
        <v>1063</v>
      </c>
      <c r="D797" s="976" t="s">
        <v>1718</v>
      </c>
      <c r="E797" s="976" t="s">
        <v>1437</v>
      </c>
      <c r="F797" s="973">
        <v>8518000</v>
      </c>
      <c r="G797" s="974"/>
      <c r="H797" s="974">
        <v>8518000</v>
      </c>
      <c r="I797" s="974"/>
      <c r="J797" s="975"/>
      <c r="K797" s="974"/>
      <c r="L797" s="974">
        <f t="shared" si="55"/>
        <v>8518000</v>
      </c>
      <c r="M797" s="976"/>
      <c r="N797" s="1013">
        <f t="shared" si="52"/>
        <v>0</v>
      </c>
      <c r="O797" s="976"/>
      <c r="P797" s="977"/>
      <c r="Q797" s="974"/>
      <c r="R797" s="1147"/>
      <c r="S797" s="974"/>
      <c r="T797" s="976"/>
      <c r="V797" s="687" t="s">
        <v>1470</v>
      </c>
      <c r="W797" s="687">
        <v>2370000</v>
      </c>
      <c r="X797" s="686"/>
      <c r="Y797" s="686"/>
    </row>
    <row r="798" spans="1:25" x14ac:dyDescent="0.25">
      <c r="B798" s="1187" t="s">
        <v>1715</v>
      </c>
      <c r="C798" s="1015">
        <v>1063</v>
      </c>
      <c r="D798" s="976" t="s">
        <v>1345</v>
      </c>
      <c r="E798" s="976" t="s">
        <v>1423</v>
      </c>
      <c r="F798" s="973">
        <v>68196290</v>
      </c>
      <c r="G798" s="974"/>
      <c r="H798" s="974">
        <v>20458887</v>
      </c>
      <c r="I798" s="974">
        <v>27278516</v>
      </c>
      <c r="J798" s="975"/>
      <c r="K798" s="974"/>
      <c r="L798" s="974">
        <f t="shared" si="55"/>
        <v>47737403</v>
      </c>
      <c r="M798" s="976"/>
      <c r="N798" s="1013">
        <f t="shared" si="52"/>
        <v>20458887</v>
      </c>
      <c r="O798" s="976"/>
      <c r="P798" s="977"/>
      <c r="Q798" s="974"/>
      <c r="R798" s="1147"/>
      <c r="S798" s="974"/>
      <c r="T798" s="976"/>
      <c r="V798" s="687" t="s">
        <v>1710</v>
      </c>
      <c r="W798" s="687">
        <v>3354000</v>
      </c>
      <c r="X798" s="686"/>
      <c r="Y798" s="686"/>
    </row>
    <row r="799" spans="1:25" x14ac:dyDescent="0.25">
      <c r="B799" s="1187" t="s">
        <v>1715</v>
      </c>
      <c r="C799" s="1015">
        <v>1063</v>
      </c>
      <c r="D799" s="976" t="s">
        <v>1719</v>
      </c>
      <c r="E799" s="976" t="s">
        <v>1232</v>
      </c>
      <c r="F799" s="973">
        <v>5000000</v>
      </c>
      <c r="G799" s="974"/>
      <c r="H799" s="974">
        <v>5000000</v>
      </c>
      <c r="I799" s="974"/>
      <c r="J799" s="975"/>
      <c r="K799" s="974"/>
      <c r="L799" s="974">
        <f t="shared" si="55"/>
        <v>5000000</v>
      </c>
      <c r="M799" s="976"/>
      <c r="N799" s="1013">
        <f t="shared" si="52"/>
        <v>0</v>
      </c>
      <c r="O799" s="976"/>
      <c r="P799" s="977"/>
      <c r="Q799" s="974"/>
      <c r="R799" s="1147"/>
      <c r="S799" s="974"/>
      <c r="T799" s="976"/>
      <c r="V799" s="687" t="s">
        <v>1720</v>
      </c>
      <c r="W799" s="687">
        <v>1812000</v>
      </c>
      <c r="X799" s="686"/>
      <c r="Y799" s="686"/>
    </row>
    <row r="800" spans="1:25" x14ac:dyDescent="0.25">
      <c r="B800" s="1187" t="s">
        <v>1715</v>
      </c>
      <c r="C800" s="1015">
        <v>1063</v>
      </c>
      <c r="D800" s="976" t="s">
        <v>1416</v>
      </c>
      <c r="E800" s="976" t="s">
        <v>1110</v>
      </c>
      <c r="F800" s="973">
        <v>109734240</v>
      </c>
      <c r="G800" s="974"/>
      <c r="H800" s="974">
        <v>32920272</v>
      </c>
      <c r="I800" s="974">
        <v>43893696</v>
      </c>
      <c r="J800" s="975"/>
      <c r="K800" s="974"/>
      <c r="L800" s="974">
        <f t="shared" si="55"/>
        <v>76813968</v>
      </c>
      <c r="M800" s="976"/>
      <c r="N800" s="1013">
        <f t="shared" si="52"/>
        <v>32920272</v>
      </c>
      <c r="O800" s="976"/>
      <c r="P800" s="977"/>
      <c r="Q800" s="974"/>
      <c r="R800" s="1147"/>
      <c r="S800" s="974"/>
      <c r="T800" s="976" t="s">
        <v>1323</v>
      </c>
      <c r="X800" s="686"/>
      <c r="Y800" s="686"/>
    </row>
    <row r="801" spans="2:25" x14ac:dyDescent="0.25">
      <c r="B801" s="1187" t="s">
        <v>1715</v>
      </c>
      <c r="C801" s="1015">
        <v>1063</v>
      </c>
      <c r="D801" s="976" t="s">
        <v>1721</v>
      </c>
      <c r="E801" s="976" t="s">
        <v>1425</v>
      </c>
      <c r="F801" s="973">
        <v>42097000</v>
      </c>
      <c r="G801" s="974"/>
      <c r="H801" s="974">
        <v>21048500</v>
      </c>
      <c r="I801" s="974"/>
      <c r="J801" s="975"/>
      <c r="K801" s="974"/>
      <c r="L801" s="974">
        <f t="shared" si="55"/>
        <v>21048500</v>
      </c>
      <c r="M801" s="976"/>
      <c r="N801" s="1013">
        <f t="shared" si="52"/>
        <v>21048500</v>
      </c>
      <c r="O801" s="976"/>
      <c r="P801" s="977"/>
      <c r="Q801" s="974"/>
      <c r="R801" s="1147"/>
      <c r="S801" s="974"/>
      <c r="T801" s="976" t="s">
        <v>1323</v>
      </c>
      <c r="X801" s="686"/>
      <c r="Y801" s="686"/>
    </row>
    <row r="802" spans="2:25" x14ac:dyDescent="0.25">
      <c r="B802" s="1187" t="s">
        <v>1715</v>
      </c>
      <c r="C802" s="1015">
        <v>1063</v>
      </c>
      <c r="D802" s="976" t="s">
        <v>1722</v>
      </c>
      <c r="E802" s="976" t="s">
        <v>1514</v>
      </c>
      <c r="F802" s="973">
        <v>160000000</v>
      </c>
      <c r="G802" s="974"/>
      <c r="H802" s="974">
        <v>64000000</v>
      </c>
      <c r="I802" s="974">
        <v>96000000</v>
      </c>
      <c r="J802" s="975"/>
      <c r="K802" s="974"/>
      <c r="L802" s="974">
        <f t="shared" si="55"/>
        <v>160000000</v>
      </c>
      <c r="M802" s="976"/>
      <c r="N802" s="1013">
        <f t="shared" si="52"/>
        <v>0</v>
      </c>
      <c r="O802" s="976"/>
      <c r="P802" s="977"/>
      <c r="Q802" s="974"/>
      <c r="R802" s="1147"/>
      <c r="S802" s="974"/>
      <c r="T802" s="976"/>
      <c r="X802" s="686"/>
      <c r="Y802" s="686"/>
    </row>
    <row r="803" spans="2:25" x14ac:dyDescent="0.25">
      <c r="B803" s="1187" t="s">
        <v>1715</v>
      </c>
      <c r="C803" s="1015">
        <v>1063</v>
      </c>
      <c r="D803" s="976" t="s">
        <v>1427</v>
      </c>
      <c r="E803" s="976" t="s">
        <v>1237</v>
      </c>
      <c r="F803" s="973">
        <v>57313280</v>
      </c>
      <c r="G803" s="974"/>
      <c r="H803" s="974">
        <v>17193984</v>
      </c>
      <c r="I803" s="974">
        <v>40119296</v>
      </c>
      <c r="J803" s="975"/>
      <c r="K803" s="974"/>
      <c r="L803" s="974">
        <f t="shared" si="55"/>
        <v>57313280</v>
      </c>
      <c r="M803" s="976"/>
      <c r="N803" s="1013">
        <f t="shared" si="52"/>
        <v>0</v>
      </c>
      <c r="O803" s="976"/>
      <c r="P803" s="977"/>
      <c r="Q803" s="974">
        <v>57313297</v>
      </c>
      <c r="R803" s="1147" t="s">
        <v>1723</v>
      </c>
      <c r="S803" s="974"/>
      <c r="T803" s="976" t="s">
        <v>1724</v>
      </c>
      <c r="X803" s="686"/>
      <c r="Y803" s="686"/>
    </row>
    <row r="804" spans="2:25" x14ac:dyDescent="0.25">
      <c r="B804" s="1187" t="s">
        <v>1715</v>
      </c>
      <c r="C804" s="1015">
        <v>1063</v>
      </c>
      <c r="D804" s="976" t="s">
        <v>1725</v>
      </c>
      <c r="E804" s="976" t="s">
        <v>1354</v>
      </c>
      <c r="F804" s="973">
        <v>4780000</v>
      </c>
      <c r="G804" s="974"/>
      <c r="H804" s="974">
        <v>1434000</v>
      </c>
      <c r="I804" s="974">
        <v>3346000</v>
      </c>
      <c r="J804" s="975"/>
      <c r="K804" s="974"/>
      <c r="L804" s="974">
        <f t="shared" si="55"/>
        <v>4780000</v>
      </c>
      <c r="M804" s="976"/>
      <c r="N804" s="1013">
        <f t="shared" si="52"/>
        <v>0</v>
      </c>
      <c r="O804" s="976"/>
      <c r="P804" s="977"/>
      <c r="Q804" s="974"/>
      <c r="R804" s="1147"/>
      <c r="S804" s="974"/>
      <c r="T804" s="976"/>
      <c r="X804" s="686"/>
      <c r="Y804" s="686"/>
    </row>
    <row r="805" spans="2:25" x14ac:dyDescent="0.25">
      <c r="B805" s="1187" t="s">
        <v>1715</v>
      </c>
      <c r="C805" s="1015">
        <v>1063</v>
      </c>
      <c r="D805" s="976" t="s">
        <v>1476</v>
      </c>
      <c r="E805" s="976" t="s">
        <v>1726</v>
      </c>
      <c r="F805" s="973">
        <v>10159600</v>
      </c>
      <c r="G805" s="974"/>
      <c r="H805" s="974">
        <v>4618000</v>
      </c>
      <c r="I805" s="974">
        <v>5541600</v>
      </c>
      <c r="J805" s="975"/>
      <c r="K805" s="974"/>
      <c r="L805" s="974">
        <f t="shared" si="55"/>
        <v>10159600</v>
      </c>
      <c r="M805" s="976"/>
      <c r="N805" s="1013">
        <f t="shared" si="52"/>
        <v>0</v>
      </c>
      <c r="O805" s="976"/>
      <c r="P805" s="977"/>
      <c r="Q805" s="974"/>
      <c r="R805" s="1147"/>
      <c r="S805" s="974" t="s">
        <v>1417</v>
      </c>
      <c r="T805" s="976"/>
      <c r="X805" s="686"/>
      <c r="Y805" s="686"/>
    </row>
    <row r="806" spans="2:25" x14ac:dyDescent="0.25">
      <c r="B806" s="1187" t="s">
        <v>1715</v>
      </c>
      <c r="C806" s="1015">
        <v>1063</v>
      </c>
      <c r="D806" s="976" t="s">
        <v>1727</v>
      </c>
      <c r="E806" s="976" t="s">
        <v>1728</v>
      </c>
      <c r="F806" s="973">
        <v>73970000</v>
      </c>
      <c r="G806" s="974">
        <v>81150000</v>
      </c>
      <c r="H806" s="974">
        <v>36985000</v>
      </c>
      <c r="I806" s="974">
        <v>30000000</v>
      </c>
      <c r="J806" s="975">
        <v>14165000</v>
      </c>
      <c r="K806" s="974"/>
      <c r="L806" s="974">
        <f t="shared" si="55"/>
        <v>81150000</v>
      </c>
      <c r="M806" s="976"/>
      <c r="N806" s="1013">
        <f t="shared" si="52"/>
        <v>0</v>
      </c>
      <c r="O806" s="976"/>
      <c r="P806" s="977"/>
      <c r="Q806" s="974"/>
      <c r="R806" s="1147"/>
      <c r="S806" s="974"/>
      <c r="T806" s="976"/>
      <c r="X806" s="686"/>
      <c r="Y806" s="686"/>
    </row>
    <row r="807" spans="2:25" x14ac:dyDescent="0.25">
      <c r="B807" s="1187" t="s">
        <v>1715</v>
      </c>
      <c r="C807" s="1015">
        <v>1063</v>
      </c>
      <c r="D807" s="976" t="s">
        <v>1729</v>
      </c>
      <c r="E807" s="976" t="s">
        <v>1730</v>
      </c>
      <c r="F807" s="973">
        <v>5578100</v>
      </c>
      <c r="G807" s="974"/>
      <c r="H807" s="974">
        <v>5578100</v>
      </c>
      <c r="I807" s="974"/>
      <c r="J807" s="975"/>
      <c r="K807" s="974"/>
      <c r="L807" s="974">
        <f t="shared" si="55"/>
        <v>5578100</v>
      </c>
      <c r="M807" s="976"/>
      <c r="N807" s="1013">
        <f t="shared" si="52"/>
        <v>0</v>
      </c>
      <c r="O807" s="976"/>
      <c r="P807" s="977"/>
      <c r="Q807" s="974"/>
      <c r="R807" s="1147"/>
      <c r="S807" s="974"/>
      <c r="T807" s="976"/>
      <c r="X807" s="686"/>
      <c r="Y807" s="686"/>
    </row>
    <row r="808" spans="2:25" x14ac:dyDescent="0.25">
      <c r="B808" s="1187" t="s">
        <v>1715</v>
      </c>
      <c r="C808" s="1015">
        <v>1063</v>
      </c>
      <c r="D808" s="976" t="s">
        <v>1731</v>
      </c>
      <c r="E808" s="976" t="s">
        <v>1726</v>
      </c>
      <c r="F808" s="973">
        <v>23069200</v>
      </c>
      <c r="G808" s="974">
        <v>27365800</v>
      </c>
      <c r="H808" s="974">
        <v>11534600</v>
      </c>
      <c r="I808" s="974">
        <v>15831200</v>
      </c>
      <c r="J808" s="975"/>
      <c r="K808" s="974"/>
      <c r="L808" s="974">
        <f t="shared" si="55"/>
        <v>27365800</v>
      </c>
      <c r="M808" s="976"/>
      <c r="N808" s="1013">
        <f t="shared" si="52"/>
        <v>0</v>
      </c>
      <c r="O808" s="976"/>
      <c r="P808" s="977"/>
      <c r="Q808" s="974"/>
      <c r="R808" s="1147"/>
      <c r="S808" s="974" t="s">
        <v>1417</v>
      </c>
      <c r="T808" s="976"/>
      <c r="X808" s="686"/>
      <c r="Y808" s="686"/>
    </row>
    <row r="809" spans="2:25" x14ac:dyDescent="0.25">
      <c r="B809" s="1187" t="s">
        <v>1715</v>
      </c>
      <c r="C809" s="1015">
        <v>1063</v>
      </c>
      <c r="D809" s="976" t="s">
        <v>1732</v>
      </c>
      <c r="E809" s="976" t="s">
        <v>1733</v>
      </c>
      <c r="F809" s="973">
        <v>17337600</v>
      </c>
      <c r="G809" s="974"/>
      <c r="H809" s="974">
        <v>17337600</v>
      </c>
      <c r="I809" s="974"/>
      <c r="J809" s="975"/>
      <c r="K809" s="974"/>
      <c r="L809" s="974">
        <f t="shared" si="55"/>
        <v>17337600</v>
      </c>
      <c r="M809" s="976"/>
      <c r="N809" s="1013">
        <f t="shared" si="52"/>
        <v>0</v>
      </c>
      <c r="O809" s="976"/>
      <c r="P809" s="977"/>
      <c r="Q809" s="974"/>
      <c r="R809" s="1147"/>
      <c r="S809" s="974"/>
      <c r="T809" s="976"/>
      <c r="X809" s="686"/>
      <c r="Y809" s="686"/>
    </row>
    <row r="810" spans="2:25" x14ac:dyDescent="0.25">
      <c r="B810" s="1187" t="s">
        <v>1715</v>
      </c>
      <c r="C810" s="1015">
        <v>1063</v>
      </c>
      <c r="D810" s="976" t="s">
        <v>1268</v>
      </c>
      <c r="E810" s="976" t="s">
        <v>1118</v>
      </c>
      <c r="F810" s="973">
        <v>286440000</v>
      </c>
      <c r="G810" s="974">
        <v>351610000</v>
      </c>
      <c r="H810" s="974">
        <v>85932000</v>
      </c>
      <c r="I810" s="974">
        <v>114576000</v>
      </c>
      <c r="J810" s="975"/>
      <c r="K810" s="974"/>
      <c r="L810" s="974">
        <f t="shared" si="55"/>
        <v>200508000</v>
      </c>
      <c r="M810" s="976"/>
      <c r="N810" s="1013">
        <f t="shared" si="52"/>
        <v>151102000</v>
      </c>
      <c r="O810" s="976"/>
      <c r="P810" s="977"/>
      <c r="Q810" s="974"/>
      <c r="R810" s="1147"/>
      <c r="S810" s="974"/>
      <c r="T810" s="976"/>
      <c r="X810" s="686"/>
      <c r="Y810" s="686"/>
    </row>
    <row r="811" spans="2:25" x14ac:dyDescent="0.25">
      <c r="B811" s="1187" t="s">
        <v>1715</v>
      </c>
      <c r="C811" s="1015">
        <v>1063</v>
      </c>
      <c r="D811" s="976" t="s">
        <v>1734</v>
      </c>
      <c r="E811" s="976" t="s">
        <v>1735</v>
      </c>
      <c r="F811" s="973">
        <v>26800000</v>
      </c>
      <c r="G811" s="974">
        <v>27300000</v>
      </c>
      <c r="H811" s="974">
        <v>10000000</v>
      </c>
      <c r="I811" s="974">
        <v>17300000</v>
      </c>
      <c r="J811" s="975"/>
      <c r="K811" s="974"/>
      <c r="L811" s="974">
        <f t="shared" si="55"/>
        <v>27300000</v>
      </c>
      <c r="M811" s="976"/>
      <c r="N811" s="1013">
        <f t="shared" si="52"/>
        <v>0</v>
      </c>
      <c r="O811" s="976"/>
      <c r="P811" s="977"/>
      <c r="Q811" s="974"/>
      <c r="R811" s="1147"/>
      <c r="S811" s="974"/>
      <c r="T811" s="976"/>
      <c r="X811" s="686"/>
      <c r="Y811" s="686"/>
    </row>
    <row r="812" spans="2:25" x14ac:dyDescent="0.25">
      <c r="B812" s="1187" t="s">
        <v>1715</v>
      </c>
      <c r="C812" s="1015">
        <v>1063</v>
      </c>
      <c r="D812" s="976" t="s">
        <v>657</v>
      </c>
      <c r="E812" s="976" t="s">
        <v>1736</v>
      </c>
      <c r="F812" s="973">
        <v>50000000</v>
      </c>
      <c r="G812" s="974"/>
      <c r="H812" s="974">
        <v>25000000</v>
      </c>
      <c r="I812" s="974"/>
      <c r="J812" s="975"/>
      <c r="K812" s="974"/>
      <c r="L812" s="974">
        <f t="shared" si="55"/>
        <v>25000000</v>
      </c>
      <c r="M812" s="976"/>
      <c r="N812" s="1013">
        <f t="shared" si="52"/>
        <v>25000000</v>
      </c>
      <c r="O812" s="976"/>
      <c r="P812" s="977"/>
      <c r="Q812" s="974"/>
      <c r="R812" s="1147"/>
      <c r="S812" s="974"/>
      <c r="T812" s="976"/>
      <c r="X812" s="686"/>
      <c r="Y812" s="686"/>
    </row>
    <row r="813" spans="2:25" x14ac:dyDescent="0.25">
      <c r="B813" s="1187" t="s">
        <v>1715</v>
      </c>
      <c r="C813" s="1015">
        <v>1063</v>
      </c>
      <c r="D813" s="976" t="s">
        <v>1737</v>
      </c>
      <c r="E813" s="976" t="s">
        <v>1738</v>
      </c>
      <c r="F813" s="973">
        <v>26666667</v>
      </c>
      <c r="G813" s="974">
        <v>28410000</v>
      </c>
      <c r="H813" s="974">
        <v>8000000</v>
      </c>
      <c r="I813" s="974">
        <v>15000000</v>
      </c>
      <c r="J813" s="975">
        <v>5410000</v>
      </c>
      <c r="K813" s="974"/>
      <c r="L813" s="974">
        <f t="shared" si="55"/>
        <v>28410000</v>
      </c>
      <c r="M813" s="976"/>
      <c r="N813" s="1013">
        <f t="shared" si="52"/>
        <v>0</v>
      </c>
      <c r="O813" s="976"/>
      <c r="P813" s="977"/>
      <c r="Q813" s="974"/>
      <c r="R813" s="1147"/>
      <c r="S813" s="974"/>
      <c r="T813" s="976"/>
      <c r="X813" s="686"/>
      <c r="Y813" s="686"/>
    </row>
    <row r="814" spans="2:25" x14ac:dyDescent="0.25">
      <c r="B814" s="1187" t="s">
        <v>1715</v>
      </c>
      <c r="C814" s="1015">
        <v>1063</v>
      </c>
      <c r="D814" s="976" t="s">
        <v>1538</v>
      </c>
      <c r="E814" s="976" t="s">
        <v>1739</v>
      </c>
      <c r="F814" s="973">
        <v>11600000</v>
      </c>
      <c r="G814" s="974"/>
      <c r="H814" s="974">
        <v>5800000</v>
      </c>
      <c r="I814" s="974"/>
      <c r="J814" s="975"/>
      <c r="K814" s="974"/>
      <c r="L814" s="974">
        <f t="shared" si="55"/>
        <v>5800000</v>
      </c>
      <c r="M814" s="976"/>
      <c r="N814" s="1013">
        <f t="shared" si="52"/>
        <v>5800000</v>
      </c>
      <c r="O814" s="976"/>
      <c r="P814" s="977"/>
      <c r="Q814" s="974"/>
      <c r="R814" s="1147"/>
      <c r="S814" s="974"/>
      <c r="T814" s="976"/>
      <c r="X814" s="686"/>
      <c r="Y814" s="686"/>
    </row>
    <row r="815" spans="2:25" x14ac:dyDescent="0.25">
      <c r="B815" s="1187" t="s">
        <v>1715</v>
      </c>
      <c r="C815" s="1015">
        <v>1063</v>
      </c>
      <c r="D815" s="976" t="s">
        <v>1641</v>
      </c>
      <c r="E815" s="976" t="s">
        <v>1122</v>
      </c>
      <c r="F815" s="973">
        <v>72000000</v>
      </c>
      <c r="G815" s="974">
        <v>85390000</v>
      </c>
      <c r="H815" s="974">
        <v>30000000</v>
      </c>
      <c r="I815" s="974">
        <v>55390000</v>
      </c>
      <c r="J815" s="975"/>
      <c r="K815" s="974"/>
      <c r="L815" s="974">
        <f t="shared" si="55"/>
        <v>85390000</v>
      </c>
      <c r="M815" s="976"/>
      <c r="N815" s="1013">
        <f t="shared" si="52"/>
        <v>0</v>
      </c>
      <c r="O815" s="976"/>
      <c r="P815" s="977"/>
      <c r="Q815" s="974"/>
      <c r="R815" s="1147"/>
      <c r="S815" s="974"/>
      <c r="T815" s="976"/>
      <c r="X815" s="686"/>
      <c r="Y815" s="686"/>
    </row>
    <row r="816" spans="2:25" x14ac:dyDescent="0.25">
      <c r="B816" s="1187" t="s">
        <v>1715</v>
      </c>
      <c r="C816" s="1015">
        <v>1063</v>
      </c>
      <c r="D816" s="976" t="s">
        <v>1740</v>
      </c>
      <c r="E816" s="976" t="s">
        <v>1696</v>
      </c>
      <c r="F816" s="973">
        <v>2024000</v>
      </c>
      <c r="G816" s="974"/>
      <c r="H816" s="974">
        <v>2024000</v>
      </c>
      <c r="I816" s="974"/>
      <c r="J816" s="975"/>
      <c r="K816" s="974"/>
      <c r="L816" s="974">
        <f t="shared" si="55"/>
        <v>2024000</v>
      </c>
      <c r="M816" s="976"/>
      <c r="N816" s="1013">
        <f t="shared" si="52"/>
        <v>0</v>
      </c>
      <c r="O816" s="976"/>
      <c r="P816" s="977"/>
      <c r="Q816" s="974"/>
      <c r="R816" s="1147"/>
      <c r="S816" s="974"/>
      <c r="T816" s="976"/>
      <c r="X816" s="686"/>
      <c r="Y816" s="686"/>
    </row>
    <row r="817" spans="1:25" x14ac:dyDescent="0.25">
      <c r="B817" s="1187" t="s">
        <v>1715</v>
      </c>
      <c r="C817" s="1015">
        <v>1063</v>
      </c>
      <c r="D817" s="976" t="s">
        <v>1447</v>
      </c>
      <c r="E817" s="976" t="s">
        <v>1325</v>
      </c>
      <c r="F817" s="973">
        <v>91000000</v>
      </c>
      <c r="G817" s="974">
        <v>91800000</v>
      </c>
      <c r="H817" s="974">
        <v>45000000</v>
      </c>
      <c r="I817" s="974">
        <v>46800000</v>
      </c>
      <c r="J817" s="975"/>
      <c r="K817" s="974"/>
      <c r="L817" s="974">
        <f t="shared" si="55"/>
        <v>91800000</v>
      </c>
      <c r="M817" s="976"/>
      <c r="N817" s="1013">
        <f t="shared" si="52"/>
        <v>0</v>
      </c>
      <c r="O817" s="976"/>
      <c r="P817" s="977"/>
      <c r="Q817" s="974"/>
      <c r="R817" s="1147"/>
      <c r="S817" s="974"/>
      <c r="T817" s="976"/>
      <c r="X817" s="686"/>
      <c r="Y817" s="686"/>
    </row>
    <row r="818" spans="1:25" x14ac:dyDescent="0.25">
      <c r="B818" s="1187" t="s">
        <v>1715</v>
      </c>
      <c r="C818" s="1015">
        <v>1063</v>
      </c>
      <c r="D818" s="976" t="s">
        <v>1601</v>
      </c>
      <c r="E818" s="976" t="s">
        <v>659</v>
      </c>
      <c r="F818" s="973">
        <v>3000000</v>
      </c>
      <c r="G818" s="974"/>
      <c r="H818" s="974">
        <v>3000000</v>
      </c>
      <c r="I818" s="974"/>
      <c r="J818" s="975"/>
      <c r="K818" s="974"/>
      <c r="L818" s="974">
        <f t="shared" si="55"/>
        <v>3000000</v>
      </c>
      <c r="M818" s="976"/>
      <c r="N818" s="1013">
        <f t="shared" si="52"/>
        <v>0</v>
      </c>
      <c r="O818" s="976"/>
      <c r="P818" s="977"/>
      <c r="Q818" s="974"/>
      <c r="R818" s="1147"/>
      <c r="S818" s="974"/>
      <c r="T818" s="976"/>
      <c r="X818" s="686"/>
      <c r="Y818" s="686"/>
    </row>
    <row r="819" spans="1:25" x14ac:dyDescent="0.25">
      <c r="B819" s="1187" t="s">
        <v>1715</v>
      </c>
      <c r="C819" s="1015">
        <v>1063</v>
      </c>
      <c r="D819" s="976" t="s">
        <v>1741</v>
      </c>
      <c r="E819" s="976" t="s">
        <v>1742</v>
      </c>
      <c r="F819" s="973">
        <v>3255000</v>
      </c>
      <c r="G819" s="974"/>
      <c r="H819" s="974">
        <v>3255000</v>
      </c>
      <c r="I819" s="974"/>
      <c r="J819" s="975"/>
      <c r="K819" s="974"/>
      <c r="L819" s="974">
        <f t="shared" si="55"/>
        <v>3255000</v>
      </c>
      <c r="M819" s="976"/>
      <c r="N819" s="1013">
        <f t="shared" si="52"/>
        <v>0</v>
      </c>
      <c r="O819" s="976"/>
      <c r="P819" s="977"/>
      <c r="Q819" s="974"/>
      <c r="R819" s="1147"/>
      <c r="S819" s="974"/>
      <c r="T819" s="976"/>
      <c r="X819" s="686"/>
      <c r="Y819" s="686"/>
    </row>
    <row r="820" spans="1:25" x14ac:dyDescent="0.25">
      <c r="B820" s="1187" t="s">
        <v>1715</v>
      </c>
      <c r="C820" s="1015">
        <v>1063</v>
      </c>
      <c r="D820" s="976" t="s">
        <v>1743</v>
      </c>
      <c r="E820" s="976" t="s">
        <v>1744</v>
      </c>
      <c r="F820" s="973">
        <v>3200000</v>
      </c>
      <c r="G820" s="974"/>
      <c r="H820" s="974">
        <v>3200000</v>
      </c>
      <c r="I820" s="974"/>
      <c r="J820" s="975"/>
      <c r="K820" s="974"/>
      <c r="L820" s="974">
        <f t="shared" si="55"/>
        <v>3200000</v>
      </c>
      <c r="M820" s="976"/>
      <c r="N820" s="1013">
        <f t="shared" si="52"/>
        <v>0</v>
      </c>
      <c r="O820" s="976"/>
      <c r="P820" s="977"/>
      <c r="Q820" s="974"/>
      <c r="R820" s="1147"/>
      <c r="S820" s="974"/>
      <c r="T820" s="976"/>
      <c r="X820" s="686"/>
      <c r="Y820" s="686"/>
    </row>
    <row r="821" spans="1:25" x14ac:dyDescent="0.25">
      <c r="B821" s="1187" t="s">
        <v>1715</v>
      </c>
      <c r="C821" s="1015">
        <v>1063</v>
      </c>
      <c r="D821" s="976" t="s">
        <v>1745</v>
      </c>
      <c r="E821" s="976" t="s">
        <v>1746</v>
      </c>
      <c r="F821" s="973">
        <v>20000000</v>
      </c>
      <c r="G821" s="974"/>
      <c r="H821" s="974">
        <v>6000000</v>
      </c>
      <c r="I821" s="974">
        <v>14000000</v>
      </c>
      <c r="J821" s="975"/>
      <c r="K821" s="974"/>
      <c r="L821" s="974">
        <f t="shared" si="55"/>
        <v>20000000</v>
      </c>
      <c r="M821" s="976"/>
      <c r="N821" s="1013">
        <f t="shared" si="52"/>
        <v>0</v>
      </c>
      <c r="O821" s="976"/>
      <c r="P821" s="977"/>
      <c r="Q821" s="974"/>
      <c r="R821" s="1147"/>
      <c r="S821" s="974"/>
      <c r="T821" s="976"/>
      <c r="X821" s="686"/>
      <c r="Y821" s="686"/>
    </row>
    <row r="822" spans="1:25" x14ac:dyDescent="0.25">
      <c r="B822" s="1187" t="s">
        <v>1715</v>
      </c>
      <c r="C822" s="1015">
        <v>1063</v>
      </c>
      <c r="D822" s="976" t="s">
        <v>1747</v>
      </c>
      <c r="E822" s="976" t="s">
        <v>1516</v>
      </c>
      <c r="F822" s="973">
        <v>1320000</v>
      </c>
      <c r="G822" s="974"/>
      <c r="H822" s="974">
        <v>1320000</v>
      </c>
      <c r="I822" s="974"/>
      <c r="J822" s="975"/>
      <c r="K822" s="974"/>
      <c r="L822" s="974">
        <f t="shared" si="55"/>
        <v>1320000</v>
      </c>
      <c r="M822" s="976"/>
      <c r="N822" s="1013">
        <f t="shared" si="52"/>
        <v>0</v>
      </c>
      <c r="O822" s="976"/>
      <c r="P822" s="977"/>
      <c r="Q822" s="974"/>
      <c r="R822" s="1147"/>
      <c r="S822" s="974"/>
      <c r="T822" s="976"/>
      <c r="X822" s="686"/>
      <c r="Y822" s="686"/>
    </row>
    <row r="823" spans="1:25" x14ac:dyDescent="0.25">
      <c r="B823" s="1187" t="s">
        <v>1715</v>
      </c>
      <c r="C823" s="1015">
        <v>1063</v>
      </c>
      <c r="D823" s="976" t="s">
        <v>1748</v>
      </c>
      <c r="E823" s="976" t="s">
        <v>1516</v>
      </c>
      <c r="F823" s="973">
        <v>1200000</v>
      </c>
      <c r="G823" s="974"/>
      <c r="H823" s="974">
        <v>1200000</v>
      </c>
      <c r="I823" s="974"/>
      <c r="J823" s="975"/>
      <c r="K823" s="974"/>
      <c r="L823" s="974">
        <f t="shared" si="55"/>
        <v>1200000</v>
      </c>
      <c r="M823" s="976"/>
      <c r="N823" s="1013">
        <f t="shared" si="52"/>
        <v>0</v>
      </c>
      <c r="O823" s="976"/>
      <c r="P823" s="977"/>
      <c r="Q823" s="974"/>
      <c r="R823" s="1147"/>
      <c r="S823" s="974"/>
      <c r="T823" s="976"/>
      <c r="X823" s="686"/>
      <c r="Y823" s="686"/>
    </row>
    <row r="824" spans="1:25" x14ac:dyDescent="0.25">
      <c r="B824" s="1187" t="s">
        <v>1715</v>
      </c>
      <c r="C824" s="1015">
        <v>1063</v>
      </c>
      <c r="D824" s="976" t="s">
        <v>1749</v>
      </c>
      <c r="E824" s="976" t="s">
        <v>1750</v>
      </c>
      <c r="F824" s="973">
        <v>8964960</v>
      </c>
      <c r="G824" s="974"/>
      <c r="H824" s="974">
        <v>8964960</v>
      </c>
      <c r="I824" s="974"/>
      <c r="J824" s="975"/>
      <c r="K824" s="974"/>
      <c r="L824" s="974">
        <f t="shared" si="55"/>
        <v>8964960</v>
      </c>
      <c r="M824" s="976"/>
      <c r="N824" s="1013">
        <f t="shared" si="52"/>
        <v>0</v>
      </c>
      <c r="O824" s="976"/>
      <c r="P824" s="977"/>
      <c r="Q824" s="974"/>
      <c r="R824" s="1147"/>
      <c r="S824" s="974"/>
      <c r="T824" s="976"/>
      <c r="X824" s="686"/>
      <c r="Y824" s="686"/>
    </row>
    <row r="825" spans="1:25" x14ac:dyDescent="0.25">
      <c r="B825" s="1187" t="s">
        <v>1715</v>
      </c>
      <c r="C825" s="1015">
        <v>1063</v>
      </c>
      <c r="D825" s="976" t="s">
        <v>1751</v>
      </c>
      <c r="E825" s="976" t="s">
        <v>1453</v>
      </c>
      <c r="F825" s="973">
        <v>35070800</v>
      </c>
      <c r="G825" s="974"/>
      <c r="H825" s="974">
        <v>35070800</v>
      </c>
      <c r="I825" s="974"/>
      <c r="J825" s="975"/>
      <c r="K825" s="974"/>
      <c r="L825" s="974">
        <f t="shared" si="55"/>
        <v>35070800</v>
      </c>
      <c r="M825" s="976"/>
      <c r="N825" s="1013">
        <f t="shared" si="52"/>
        <v>0</v>
      </c>
      <c r="O825" s="976"/>
      <c r="P825" s="977"/>
      <c r="Q825" s="974"/>
      <c r="R825" s="1147"/>
      <c r="S825" s="974"/>
      <c r="T825" s="976"/>
      <c r="X825" s="686"/>
      <c r="Y825" s="686"/>
    </row>
    <row r="826" spans="1:25" x14ac:dyDescent="0.25">
      <c r="B826" s="1187" t="s">
        <v>1715</v>
      </c>
      <c r="C826" s="1015">
        <v>1063</v>
      </c>
      <c r="D826" s="976" t="s">
        <v>1449</v>
      </c>
      <c r="E826" s="976" t="s">
        <v>1319</v>
      </c>
      <c r="F826" s="973">
        <v>21200000</v>
      </c>
      <c r="G826" s="974"/>
      <c r="H826" s="974">
        <v>21200000</v>
      </c>
      <c r="I826" s="974"/>
      <c r="J826" s="975"/>
      <c r="K826" s="974"/>
      <c r="L826" s="974">
        <f t="shared" si="55"/>
        <v>21200000</v>
      </c>
      <c r="M826" s="976"/>
      <c r="N826" s="1013">
        <f t="shared" si="52"/>
        <v>0</v>
      </c>
      <c r="O826" s="976"/>
      <c r="P826" s="977"/>
      <c r="Q826" s="974"/>
      <c r="R826" s="1147"/>
      <c r="S826" s="974"/>
      <c r="T826" s="976"/>
      <c r="X826" s="686"/>
      <c r="Y826" s="686"/>
    </row>
    <row r="827" spans="1:25" x14ac:dyDescent="0.25">
      <c r="B827" s="1187" t="s">
        <v>1715</v>
      </c>
      <c r="C827" s="1015">
        <v>1063</v>
      </c>
      <c r="D827" s="976" t="s">
        <v>947</v>
      </c>
      <c r="E827" s="976"/>
      <c r="F827" s="973">
        <f>W827</f>
        <v>14574000</v>
      </c>
      <c r="G827" s="974"/>
      <c r="H827" s="974">
        <v>600000</v>
      </c>
      <c r="I827" s="974">
        <v>1800000</v>
      </c>
      <c r="J827" s="975">
        <v>2100000</v>
      </c>
      <c r="K827" s="974">
        <f>2538000+2370000+3354000+1812000</f>
        <v>10074000</v>
      </c>
      <c r="L827" s="974">
        <f t="shared" si="55"/>
        <v>14574000</v>
      </c>
      <c r="M827" s="976"/>
      <c r="N827" s="1013">
        <f t="shared" si="52"/>
        <v>0</v>
      </c>
      <c r="O827" s="976"/>
      <c r="P827" s="977"/>
      <c r="Q827" s="974"/>
      <c r="R827" s="1147"/>
      <c r="S827" s="974"/>
      <c r="T827" s="976"/>
      <c r="V827" s="1000" t="s">
        <v>948</v>
      </c>
      <c r="W827" s="1000">
        <f>SUM(W793:W800)</f>
        <v>14574000</v>
      </c>
      <c r="X827" s="686"/>
      <c r="Y827" s="686"/>
    </row>
    <row r="828" spans="1:25" ht="15.75" x14ac:dyDescent="0.25">
      <c r="A828" s="723"/>
      <c r="B828" s="720" t="s">
        <v>997</v>
      </c>
      <c r="C828" s="720"/>
      <c r="D828" s="699" t="s">
        <v>1715</v>
      </c>
      <c r="E828" s="992"/>
      <c r="F828" s="993"/>
      <c r="G828" s="994"/>
      <c r="H828" s="994"/>
      <c r="I828" s="994"/>
      <c r="J828" s="995"/>
      <c r="K828" s="994"/>
      <c r="L828" s="735">
        <f>SUM(L793:L827)</f>
        <v>1248114219</v>
      </c>
      <c r="M828" s="992"/>
      <c r="N828" s="1042">
        <f>SUM(N793:N827)</f>
        <v>256329659</v>
      </c>
      <c r="O828" s="992"/>
      <c r="P828" s="998"/>
      <c r="Q828" s="994"/>
      <c r="R828" s="1153"/>
      <c r="S828" s="994"/>
      <c r="T828" s="992"/>
      <c r="X828" s="686"/>
      <c r="Y828" s="686"/>
    </row>
    <row r="829" spans="1:25" x14ac:dyDescent="0.25">
      <c r="A829" s="686">
        <v>39</v>
      </c>
      <c r="B829" s="1187" t="s">
        <v>654</v>
      </c>
      <c r="C829" s="1015">
        <v>1064</v>
      </c>
      <c r="D829" s="976" t="s">
        <v>1427</v>
      </c>
      <c r="E829" s="985" t="s">
        <v>1428</v>
      </c>
      <c r="F829" s="973">
        <v>39523876</v>
      </c>
      <c r="G829" s="974"/>
      <c r="H829" s="974">
        <v>19761938</v>
      </c>
      <c r="I829" s="974">
        <v>19761938</v>
      </c>
      <c r="J829" s="975"/>
      <c r="K829" s="974"/>
      <c r="L829" s="974">
        <f>SUM(H829:K829)</f>
        <v>39523876</v>
      </c>
      <c r="M829" s="976"/>
      <c r="N829" s="1013">
        <f t="shared" si="52"/>
        <v>0</v>
      </c>
      <c r="O829" s="976"/>
      <c r="P829" s="977"/>
      <c r="Q829" s="974"/>
      <c r="R829" s="1147" t="s">
        <v>1752</v>
      </c>
      <c r="S829" s="974"/>
      <c r="T829" s="976" t="s">
        <v>1753</v>
      </c>
      <c r="V829" s="687" t="s">
        <v>1407</v>
      </c>
      <c r="W829" s="687">
        <v>1960000</v>
      </c>
      <c r="X829" s="686"/>
      <c r="Y829" s="686"/>
    </row>
    <row r="830" spans="1:25" x14ac:dyDescent="0.25">
      <c r="B830" s="1187" t="s">
        <v>654</v>
      </c>
      <c r="C830" s="1015">
        <v>1064</v>
      </c>
      <c r="D830" s="976" t="s">
        <v>1424</v>
      </c>
      <c r="E830" s="976" t="s">
        <v>1754</v>
      </c>
      <c r="F830" s="973">
        <v>124000000</v>
      </c>
      <c r="G830" s="974"/>
      <c r="H830" s="974">
        <v>37200000</v>
      </c>
      <c r="I830" s="974">
        <v>86800000</v>
      </c>
      <c r="J830" s="975"/>
      <c r="K830" s="974"/>
      <c r="L830" s="974">
        <f>SUM(H830:K830)</f>
        <v>124000000</v>
      </c>
      <c r="M830" s="976"/>
      <c r="N830" s="1013">
        <f t="shared" si="52"/>
        <v>0</v>
      </c>
      <c r="O830" s="976"/>
      <c r="P830" s="977"/>
      <c r="Q830" s="974">
        <v>124000000</v>
      </c>
      <c r="R830" s="1147" t="s">
        <v>1755</v>
      </c>
      <c r="S830" s="974"/>
      <c r="T830" s="976" t="s">
        <v>1627</v>
      </c>
      <c r="V830" s="687" t="s">
        <v>1408</v>
      </c>
      <c r="W830" s="687">
        <v>2100000</v>
      </c>
      <c r="X830" s="686"/>
      <c r="Y830" s="686"/>
    </row>
    <row r="831" spans="1:25" x14ac:dyDescent="0.25">
      <c r="B831" s="1187" t="s">
        <v>654</v>
      </c>
      <c r="C831" s="1015">
        <v>1064</v>
      </c>
      <c r="D831" s="976" t="s">
        <v>1756</v>
      </c>
      <c r="E831" s="976" t="s">
        <v>1757</v>
      </c>
      <c r="F831" s="973">
        <v>25000000</v>
      </c>
      <c r="G831" s="974"/>
      <c r="H831" s="974">
        <v>10000000</v>
      </c>
      <c r="I831" s="974">
        <v>15000000</v>
      </c>
      <c r="J831" s="975"/>
      <c r="K831" s="974"/>
      <c r="L831" s="974">
        <f t="shared" ref="L831:L854" si="56">SUM(H831:K831)</f>
        <v>25000000</v>
      </c>
      <c r="M831" s="976"/>
      <c r="N831" s="1013">
        <f t="shared" si="52"/>
        <v>0</v>
      </c>
      <c r="O831" s="976"/>
      <c r="P831" s="977"/>
      <c r="Q831" s="974"/>
      <c r="R831" s="1147"/>
      <c r="S831" s="974"/>
      <c r="T831" s="976"/>
      <c r="V831" s="687" t="s">
        <v>1411</v>
      </c>
      <c r="W831" s="687">
        <v>2100000</v>
      </c>
      <c r="X831" s="686"/>
      <c r="Y831" s="686"/>
    </row>
    <row r="832" spans="1:25" x14ac:dyDescent="0.25">
      <c r="B832" s="1187" t="s">
        <v>654</v>
      </c>
      <c r="C832" s="1015">
        <v>1064</v>
      </c>
      <c r="D832" s="976" t="s">
        <v>1758</v>
      </c>
      <c r="E832" s="976" t="s">
        <v>1759</v>
      </c>
      <c r="F832" s="973">
        <v>960000</v>
      </c>
      <c r="G832" s="974"/>
      <c r="H832" s="974">
        <v>288000</v>
      </c>
      <c r="I832" s="974">
        <v>672000</v>
      </c>
      <c r="J832" s="975"/>
      <c r="K832" s="974"/>
      <c r="L832" s="974">
        <f t="shared" si="56"/>
        <v>960000</v>
      </c>
      <c r="M832" s="976"/>
      <c r="N832" s="1013">
        <f t="shared" si="52"/>
        <v>0</v>
      </c>
      <c r="O832" s="976"/>
      <c r="P832" s="977"/>
      <c r="Q832" s="974"/>
      <c r="R832" s="1147"/>
      <c r="S832" s="974"/>
      <c r="T832" s="976"/>
      <c r="V832" s="687" t="s">
        <v>1692</v>
      </c>
      <c r="W832" s="687">
        <v>3345000</v>
      </c>
      <c r="X832" s="686"/>
      <c r="Y832" s="686"/>
    </row>
    <row r="833" spans="2:25" x14ac:dyDescent="0.25">
      <c r="B833" s="1187" t="s">
        <v>654</v>
      </c>
      <c r="C833" s="1015">
        <v>1064</v>
      </c>
      <c r="D833" s="976" t="s">
        <v>1433</v>
      </c>
      <c r="E833" s="976" t="s">
        <v>887</v>
      </c>
      <c r="F833" s="973">
        <v>26108000</v>
      </c>
      <c r="G833" s="974"/>
      <c r="H833" s="974">
        <v>7832400</v>
      </c>
      <c r="I833" s="974">
        <v>10443200</v>
      </c>
      <c r="J833" s="975"/>
      <c r="K833" s="974"/>
      <c r="L833" s="974">
        <f t="shared" si="56"/>
        <v>18275600</v>
      </c>
      <c r="M833" s="976"/>
      <c r="N833" s="1013">
        <f t="shared" si="52"/>
        <v>7832400</v>
      </c>
      <c r="O833" s="976"/>
      <c r="P833" s="977"/>
      <c r="Q833" s="974"/>
      <c r="R833" s="1147"/>
      <c r="S833" s="974"/>
      <c r="T833" s="976"/>
      <c r="V833" s="687" t="s">
        <v>1470</v>
      </c>
      <c r="W833" s="687">
        <v>1899000</v>
      </c>
      <c r="X833" s="686"/>
      <c r="Y833" s="686"/>
    </row>
    <row r="834" spans="2:25" x14ac:dyDescent="0.25">
      <c r="B834" s="1187" t="s">
        <v>654</v>
      </c>
      <c r="C834" s="1015">
        <v>1064</v>
      </c>
      <c r="D834" s="976" t="s">
        <v>1760</v>
      </c>
      <c r="E834" s="976" t="s">
        <v>1761</v>
      </c>
      <c r="F834" s="973">
        <v>709000</v>
      </c>
      <c r="G834" s="974">
        <v>732500</v>
      </c>
      <c r="H834" s="974">
        <v>709000</v>
      </c>
      <c r="I834" s="974">
        <v>23500</v>
      </c>
      <c r="J834" s="975"/>
      <c r="K834" s="974"/>
      <c r="L834" s="974">
        <f t="shared" si="56"/>
        <v>732500</v>
      </c>
      <c r="M834" s="976"/>
      <c r="N834" s="1013">
        <f t="shared" si="52"/>
        <v>0</v>
      </c>
      <c r="O834" s="976"/>
      <c r="P834" s="977"/>
      <c r="Q834" s="974"/>
      <c r="R834" s="1147"/>
      <c r="S834" s="974"/>
      <c r="T834" s="976"/>
      <c r="V834" s="687" t="s">
        <v>1710</v>
      </c>
      <c r="W834" s="687">
        <v>11225000</v>
      </c>
      <c r="X834" s="686"/>
      <c r="Y834" s="686"/>
    </row>
    <row r="835" spans="2:25" x14ac:dyDescent="0.25">
      <c r="B835" s="1187" t="s">
        <v>654</v>
      </c>
      <c r="C835" s="1015">
        <v>1064</v>
      </c>
      <c r="D835" s="976" t="s">
        <v>1762</v>
      </c>
      <c r="E835" s="976" t="s">
        <v>1761</v>
      </c>
      <c r="F835" s="973">
        <v>350000</v>
      </c>
      <c r="G835" s="974">
        <v>364500</v>
      </c>
      <c r="H835" s="974">
        <v>350000</v>
      </c>
      <c r="I835" s="974">
        <v>14500</v>
      </c>
      <c r="J835" s="975"/>
      <c r="K835" s="974"/>
      <c r="L835" s="974">
        <f t="shared" si="56"/>
        <v>364500</v>
      </c>
      <c r="M835" s="976"/>
      <c r="N835" s="1013">
        <f t="shared" si="52"/>
        <v>0</v>
      </c>
      <c r="O835" s="976"/>
      <c r="P835" s="977"/>
      <c r="Q835" s="974"/>
      <c r="R835" s="1147"/>
      <c r="S835" s="974"/>
      <c r="T835" s="976"/>
      <c r="V835" s="687" t="s">
        <v>1720</v>
      </c>
      <c r="W835" s="687">
        <v>1428000</v>
      </c>
      <c r="X835" s="686"/>
      <c r="Y835" s="686"/>
    </row>
    <row r="836" spans="2:25" x14ac:dyDescent="0.25">
      <c r="B836" s="1187" t="s">
        <v>654</v>
      </c>
      <c r="C836" s="1015">
        <v>1064</v>
      </c>
      <c r="D836" s="976" t="s">
        <v>1763</v>
      </c>
      <c r="E836" s="976" t="s">
        <v>1764</v>
      </c>
      <c r="F836" s="973">
        <v>252000</v>
      </c>
      <c r="G836" s="974">
        <v>1141500</v>
      </c>
      <c r="H836" s="974">
        <v>252000</v>
      </c>
      <c r="I836" s="974">
        <v>889500</v>
      </c>
      <c r="J836" s="975"/>
      <c r="K836" s="974"/>
      <c r="L836" s="974">
        <f t="shared" si="56"/>
        <v>1141500</v>
      </c>
      <c r="M836" s="976"/>
      <c r="N836" s="1013">
        <f t="shared" si="52"/>
        <v>0</v>
      </c>
      <c r="O836" s="976"/>
      <c r="P836" s="977"/>
      <c r="Q836" s="974"/>
      <c r="R836" s="1147"/>
      <c r="S836" s="974"/>
      <c r="T836" s="976"/>
      <c r="X836" s="686"/>
      <c r="Y836" s="686"/>
    </row>
    <row r="837" spans="2:25" x14ac:dyDescent="0.25">
      <c r="B837" s="1187" t="s">
        <v>654</v>
      </c>
      <c r="C837" s="1015">
        <v>1064</v>
      </c>
      <c r="D837" s="976" t="s">
        <v>1765</v>
      </c>
      <c r="E837" s="976" t="s">
        <v>1766</v>
      </c>
      <c r="F837" s="973">
        <v>18473048</v>
      </c>
      <c r="G837" s="974"/>
      <c r="H837" s="974">
        <v>7389219</v>
      </c>
      <c r="I837" s="974">
        <v>7389219</v>
      </c>
      <c r="J837" s="975"/>
      <c r="K837" s="974"/>
      <c r="L837" s="974">
        <f t="shared" si="56"/>
        <v>14778438</v>
      </c>
      <c r="M837" s="976"/>
      <c r="N837" s="1013">
        <f t="shared" si="52"/>
        <v>3694610</v>
      </c>
      <c r="O837" s="976"/>
      <c r="P837" s="977"/>
      <c r="Q837" s="974"/>
      <c r="R837" s="1147"/>
      <c r="S837" s="974"/>
      <c r="T837" s="976" t="s">
        <v>1323</v>
      </c>
      <c r="X837" s="686"/>
      <c r="Y837" s="686"/>
    </row>
    <row r="838" spans="2:25" x14ac:dyDescent="0.25">
      <c r="B838" s="1187" t="s">
        <v>654</v>
      </c>
      <c r="C838" s="1015">
        <v>1064</v>
      </c>
      <c r="D838" s="976" t="s">
        <v>1767</v>
      </c>
      <c r="E838" s="976" t="s">
        <v>1726</v>
      </c>
      <c r="F838" s="973">
        <v>7183000</v>
      </c>
      <c r="G838" s="974"/>
      <c r="H838" s="974">
        <v>3591500</v>
      </c>
      <c r="I838" s="974">
        <v>3591500</v>
      </c>
      <c r="J838" s="975"/>
      <c r="K838" s="974"/>
      <c r="L838" s="974">
        <f t="shared" si="56"/>
        <v>7183000</v>
      </c>
      <c r="M838" s="976"/>
      <c r="N838" s="1013">
        <f t="shared" si="52"/>
        <v>0</v>
      </c>
      <c r="O838" s="976"/>
      <c r="P838" s="977"/>
      <c r="Q838" s="974">
        <v>7183000</v>
      </c>
      <c r="R838" s="1147" t="s">
        <v>1768</v>
      </c>
      <c r="S838" s="974"/>
      <c r="T838" s="976" t="s">
        <v>1655</v>
      </c>
      <c r="X838" s="686"/>
      <c r="Y838" s="686"/>
    </row>
    <row r="839" spans="2:25" x14ac:dyDescent="0.25">
      <c r="B839" s="1187" t="s">
        <v>654</v>
      </c>
      <c r="C839" s="1015">
        <v>1064</v>
      </c>
      <c r="D839" s="976" t="s">
        <v>1769</v>
      </c>
      <c r="E839" s="976" t="s">
        <v>1770</v>
      </c>
      <c r="F839" s="973">
        <v>3637600</v>
      </c>
      <c r="G839" s="974">
        <v>4609290</v>
      </c>
      <c r="H839" s="974">
        <v>3637600</v>
      </c>
      <c r="I839" s="974">
        <v>971690</v>
      </c>
      <c r="J839" s="975"/>
      <c r="K839" s="974"/>
      <c r="L839" s="974">
        <f t="shared" si="56"/>
        <v>4609290</v>
      </c>
      <c r="M839" s="976"/>
      <c r="N839" s="1013">
        <f t="shared" si="52"/>
        <v>0</v>
      </c>
      <c r="O839" s="976"/>
      <c r="P839" s="977"/>
      <c r="Q839" s="974"/>
      <c r="R839" s="1147"/>
      <c r="S839" s="974"/>
      <c r="T839" s="976"/>
      <c r="X839" s="686"/>
      <c r="Y839" s="686"/>
    </row>
    <row r="840" spans="2:25" x14ac:dyDescent="0.25">
      <c r="B840" s="1187" t="s">
        <v>654</v>
      </c>
      <c r="C840" s="1015">
        <v>1064</v>
      </c>
      <c r="D840" s="976" t="s">
        <v>1771</v>
      </c>
      <c r="E840" s="976" t="s">
        <v>1761</v>
      </c>
      <c r="F840" s="973">
        <v>88000</v>
      </c>
      <c r="G840" s="974"/>
      <c r="H840" s="974">
        <v>88000</v>
      </c>
      <c r="I840" s="974"/>
      <c r="J840" s="975"/>
      <c r="K840" s="974"/>
      <c r="L840" s="974">
        <f t="shared" si="56"/>
        <v>88000</v>
      </c>
      <c r="M840" s="976"/>
      <c r="N840" s="1013">
        <f t="shared" si="52"/>
        <v>0</v>
      </c>
      <c r="O840" s="976"/>
      <c r="P840" s="977"/>
      <c r="Q840" s="974"/>
      <c r="R840" s="1147"/>
      <c r="S840" s="974"/>
      <c r="T840" s="976"/>
      <c r="X840" s="686"/>
      <c r="Y840" s="686"/>
    </row>
    <row r="841" spans="2:25" x14ac:dyDescent="0.25">
      <c r="B841" s="1187" t="s">
        <v>654</v>
      </c>
      <c r="C841" s="1015">
        <v>1064</v>
      </c>
      <c r="D841" s="976" t="s">
        <v>1772</v>
      </c>
      <c r="E841" s="976" t="s">
        <v>1536</v>
      </c>
      <c r="F841" s="973">
        <v>89053800</v>
      </c>
      <c r="G841" s="974"/>
      <c r="H841" s="974">
        <v>44526900</v>
      </c>
      <c r="I841" s="974">
        <v>44526900</v>
      </c>
      <c r="J841" s="975"/>
      <c r="K841" s="974"/>
      <c r="L841" s="974">
        <f t="shared" si="56"/>
        <v>89053800</v>
      </c>
      <c r="M841" s="976"/>
      <c r="N841" s="1013">
        <f t="shared" si="52"/>
        <v>0</v>
      </c>
      <c r="O841" s="976"/>
      <c r="P841" s="977"/>
      <c r="Q841" s="974">
        <v>89053800</v>
      </c>
      <c r="R841" s="1147" t="s">
        <v>1773</v>
      </c>
      <c r="S841" s="974" t="s">
        <v>1417</v>
      </c>
      <c r="T841" s="976" t="s">
        <v>1655</v>
      </c>
      <c r="X841" s="686"/>
      <c r="Y841" s="686"/>
    </row>
    <row r="842" spans="2:25" x14ac:dyDescent="0.25">
      <c r="B842" s="1187" t="s">
        <v>654</v>
      </c>
      <c r="C842" s="1015">
        <v>1064</v>
      </c>
      <c r="D842" s="976" t="s">
        <v>1774</v>
      </c>
      <c r="E842" s="976" t="s">
        <v>1775</v>
      </c>
      <c r="F842" s="973">
        <v>5390000</v>
      </c>
      <c r="G842" s="974"/>
      <c r="H842" s="974">
        <v>2156000</v>
      </c>
      <c r="I842" s="974">
        <v>2156000</v>
      </c>
      <c r="J842" s="975"/>
      <c r="K842" s="974"/>
      <c r="L842" s="974">
        <f t="shared" si="56"/>
        <v>4312000</v>
      </c>
      <c r="M842" s="976"/>
      <c r="N842" s="1013">
        <f t="shared" si="52"/>
        <v>1078000</v>
      </c>
      <c r="O842" s="976"/>
      <c r="P842" s="977"/>
      <c r="Q842" s="974"/>
      <c r="R842" s="1147"/>
      <c r="S842" s="974"/>
      <c r="T842" s="976"/>
      <c r="X842" s="686"/>
      <c r="Y842" s="686"/>
    </row>
    <row r="843" spans="2:25" x14ac:dyDescent="0.25">
      <c r="B843" s="1187" t="s">
        <v>654</v>
      </c>
      <c r="C843" s="1015">
        <v>1064</v>
      </c>
      <c r="D843" s="976" t="s">
        <v>1776</v>
      </c>
      <c r="E843" s="976" t="s">
        <v>1777</v>
      </c>
      <c r="F843" s="973">
        <v>2000000</v>
      </c>
      <c r="G843" s="974"/>
      <c r="H843" s="974">
        <v>2000000</v>
      </c>
      <c r="I843" s="974"/>
      <c r="J843" s="975"/>
      <c r="K843" s="974"/>
      <c r="L843" s="974">
        <f t="shared" si="56"/>
        <v>2000000</v>
      </c>
      <c r="M843" s="976"/>
      <c r="N843" s="1013">
        <f t="shared" si="52"/>
        <v>0</v>
      </c>
      <c r="O843" s="976"/>
      <c r="P843" s="977"/>
      <c r="Q843" s="974"/>
      <c r="R843" s="1147"/>
      <c r="S843" s="974"/>
      <c r="T843" s="976"/>
      <c r="X843" s="686"/>
      <c r="Y843" s="686"/>
    </row>
    <row r="844" spans="2:25" x14ac:dyDescent="0.25">
      <c r="B844" s="1187" t="s">
        <v>654</v>
      </c>
      <c r="C844" s="1015">
        <v>1064</v>
      </c>
      <c r="D844" s="976" t="s">
        <v>1778</v>
      </c>
      <c r="E844" s="976" t="s">
        <v>662</v>
      </c>
      <c r="F844" s="973">
        <v>24288000</v>
      </c>
      <c r="G844" s="974"/>
      <c r="H844" s="974">
        <v>7286400</v>
      </c>
      <c r="I844" s="974"/>
      <c r="J844" s="975"/>
      <c r="K844" s="974"/>
      <c r="L844" s="974">
        <f t="shared" si="56"/>
        <v>7286400</v>
      </c>
      <c r="M844" s="976"/>
      <c r="N844" s="1013">
        <f t="shared" si="52"/>
        <v>17001600</v>
      </c>
      <c r="O844" s="976"/>
      <c r="P844" s="977"/>
      <c r="Q844" s="974"/>
      <c r="R844" s="1147"/>
      <c r="S844" s="974"/>
      <c r="T844" s="976"/>
      <c r="X844" s="686"/>
      <c r="Y844" s="686"/>
    </row>
    <row r="845" spans="2:25" x14ac:dyDescent="0.25">
      <c r="B845" s="1187" t="s">
        <v>654</v>
      </c>
      <c r="C845" s="1015">
        <v>1064</v>
      </c>
      <c r="D845" s="976" t="s">
        <v>1779</v>
      </c>
      <c r="E845" s="976" t="s">
        <v>1435</v>
      </c>
      <c r="F845" s="973">
        <v>14250000</v>
      </c>
      <c r="G845" s="974"/>
      <c r="H845" s="974">
        <v>8550000</v>
      </c>
      <c r="I845" s="974"/>
      <c r="J845" s="975"/>
      <c r="K845" s="974"/>
      <c r="L845" s="974">
        <f t="shared" si="56"/>
        <v>8550000</v>
      </c>
      <c r="M845" s="976"/>
      <c r="N845" s="1013">
        <f t="shared" si="52"/>
        <v>5700000</v>
      </c>
      <c r="O845" s="976"/>
      <c r="P845" s="977"/>
      <c r="Q845" s="974"/>
      <c r="R845" s="1147"/>
      <c r="S845" s="974"/>
      <c r="T845" s="976"/>
      <c r="X845" s="686"/>
      <c r="Y845" s="686"/>
    </row>
    <row r="846" spans="2:25" x14ac:dyDescent="0.25">
      <c r="B846" s="1187" t="s">
        <v>654</v>
      </c>
      <c r="C846" s="1015">
        <v>1064</v>
      </c>
      <c r="D846" s="976" t="s">
        <v>1780</v>
      </c>
      <c r="E846" s="976" t="s">
        <v>1349</v>
      </c>
      <c r="F846" s="973">
        <v>1000000</v>
      </c>
      <c r="G846" s="974"/>
      <c r="H846" s="974">
        <v>1000000</v>
      </c>
      <c r="I846" s="974"/>
      <c r="J846" s="975"/>
      <c r="K846" s="974"/>
      <c r="L846" s="974">
        <f t="shared" si="56"/>
        <v>1000000</v>
      </c>
      <c r="M846" s="976"/>
      <c r="N846" s="1013">
        <f t="shared" si="52"/>
        <v>0</v>
      </c>
      <c r="O846" s="976"/>
      <c r="P846" s="977"/>
      <c r="Q846" s="974"/>
      <c r="R846" s="1147"/>
      <c r="S846" s="974"/>
      <c r="T846" s="976"/>
      <c r="X846" s="686"/>
      <c r="Y846" s="686"/>
    </row>
    <row r="847" spans="2:25" x14ac:dyDescent="0.25">
      <c r="B847" s="1187" t="s">
        <v>654</v>
      </c>
      <c r="C847" s="1015">
        <v>1064</v>
      </c>
      <c r="D847" s="976" t="s">
        <v>1416</v>
      </c>
      <c r="E847" s="976" t="s">
        <v>1781</v>
      </c>
      <c r="F847" s="973">
        <v>4680000</v>
      </c>
      <c r="G847" s="974"/>
      <c r="H847" s="974">
        <v>4680000</v>
      </c>
      <c r="I847" s="974"/>
      <c r="J847" s="975"/>
      <c r="K847" s="974"/>
      <c r="L847" s="974">
        <f t="shared" si="56"/>
        <v>4680000</v>
      </c>
      <c r="M847" s="976"/>
      <c r="N847" s="1013">
        <f t="shared" si="52"/>
        <v>0</v>
      </c>
      <c r="O847" s="976"/>
      <c r="P847" s="977"/>
      <c r="Q847" s="974"/>
      <c r="R847" s="1147"/>
      <c r="S847" s="974"/>
      <c r="T847" s="976"/>
      <c r="X847" s="686"/>
      <c r="Y847" s="686"/>
    </row>
    <row r="848" spans="2:25" x14ac:dyDescent="0.25">
      <c r="B848" s="1187" t="s">
        <v>654</v>
      </c>
      <c r="C848" s="1015">
        <v>1064</v>
      </c>
      <c r="D848" s="976" t="s">
        <v>1345</v>
      </c>
      <c r="E848" s="976" t="s">
        <v>457</v>
      </c>
      <c r="F848" s="973">
        <v>25661565</v>
      </c>
      <c r="G848" s="974"/>
      <c r="H848" s="974">
        <v>25661565</v>
      </c>
      <c r="I848" s="974"/>
      <c r="J848" s="975"/>
      <c r="K848" s="974"/>
      <c r="L848" s="974">
        <f t="shared" si="56"/>
        <v>25661565</v>
      </c>
      <c r="M848" s="976"/>
      <c r="N848" s="1013">
        <f t="shared" si="52"/>
        <v>0</v>
      </c>
      <c r="O848" s="976"/>
      <c r="P848" s="977"/>
      <c r="Q848" s="974"/>
      <c r="R848" s="1147"/>
      <c r="S848" s="974"/>
      <c r="T848" s="976"/>
      <c r="X848" s="686"/>
      <c r="Y848" s="686"/>
    </row>
    <row r="849" spans="1:25" x14ac:dyDescent="0.25">
      <c r="B849" s="1187" t="s">
        <v>654</v>
      </c>
      <c r="C849" s="1015">
        <v>1064</v>
      </c>
      <c r="D849" s="976" t="s">
        <v>1782</v>
      </c>
      <c r="E849" s="976" t="s">
        <v>1783</v>
      </c>
      <c r="F849" s="973">
        <v>7282000</v>
      </c>
      <c r="G849" s="974"/>
      <c r="H849" s="974">
        <v>2912800</v>
      </c>
      <c r="I849" s="974"/>
      <c r="J849" s="975"/>
      <c r="K849" s="974"/>
      <c r="L849" s="974">
        <f t="shared" si="56"/>
        <v>2912800</v>
      </c>
      <c r="M849" s="976"/>
      <c r="N849" s="1013">
        <f t="shared" si="52"/>
        <v>4369200</v>
      </c>
      <c r="O849" s="976"/>
      <c r="P849" s="977"/>
      <c r="Q849" s="974"/>
      <c r="R849" s="1147"/>
      <c r="S849" s="974"/>
      <c r="T849" s="976" t="s">
        <v>1323</v>
      </c>
      <c r="X849" s="686"/>
      <c r="Y849" s="686"/>
    </row>
    <row r="850" spans="1:25" x14ac:dyDescent="0.25">
      <c r="B850" s="1187" t="s">
        <v>654</v>
      </c>
      <c r="C850" s="1015">
        <v>1064</v>
      </c>
      <c r="D850" s="976" t="s">
        <v>1784</v>
      </c>
      <c r="E850" s="976" t="s">
        <v>1785</v>
      </c>
      <c r="F850" s="973">
        <v>260000</v>
      </c>
      <c r="G850" s="974"/>
      <c r="H850" s="974">
        <v>260000</v>
      </c>
      <c r="I850" s="974"/>
      <c r="J850" s="975"/>
      <c r="K850" s="974"/>
      <c r="L850" s="974">
        <f t="shared" si="56"/>
        <v>260000</v>
      </c>
      <c r="M850" s="976"/>
      <c r="N850" s="1013">
        <f t="shared" si="52"/>
        <v>0</v>
      </c>
      <c r="O850" s="976"/>
      <c r="P850" s="977"/>
      <c r="Q850" s="974"/>
      <c r="R850" s="1147"/>
      <c r="S850" s="974"/>
      <c r="T850" s="976"/>
      <c r="X850" s="686"/>
      <c r="Y850" s="686"/>
    </row>
    <row r="851" spans="1:25" x14ac:dyDescent="0.25">
      <c r="B851" s="1187" t="s">
        <v>654</v>
      </c>
      <c r="C851" s="1015">
        <v>1064</v>
      </c>
      <c r="D851" s="976" t="s">
        <v>1786</v>
      </c>
      <c r="E851" s="976" t="s">
        <v>1787</v>
      </c>
      <c r="F851" s="973">
        <v>8800000</v>
      </c>
      <c r="G851" s="974"/>
      <c r="H851" s="974">
        <v>4400000</v>
      </c>
      <c r="I851" s="974"/>
      <c r="J851" s="975"/>
      <c r="K851" s="974"/>
      <c r="L851" s="974">
        <f t="shared" si="56"/>
        <v>4400000</v>
      </c>
      <c r="M851" s="976"/>
      <c r="N851" s="1013">
        <f t="shared" si="52"/>
        <v>4400000</v>
      </c>
      <c r="O851" s="976"/>
      <c r="P851" s="977"/>
      <c r="Q851" s="974"/>
      <c r="R851" s="1147"/>
      <c r="S851" s="974"/>
      <c r="T851" s="976" t="s">
        <v>1323</v>
      </c>
      <c r="X851" s="686"/>
      <c r="Y851" s="686"/>
    </row>
    <row r="852" spans="1:25" x14ac:dyDescent="0.25">
      <c r="B852" s="1187" t="s">
        <v>654</v>
      </c>
      <c r="C852" s="1015">
        <v>1064</v>
      </c>
      <c r="D852" s="686" t="s">
        <v>1450</v>
      </c>
      <c r="E852" s="976" t="s">
        <v>1788</v>
      </c>
      <c r="F852" s="973">
        <v>3850000</v>
      </c>
      <c r="G852" s="974"/>
      <c r="H852" s="974">
        <v>3850000</v>
      </c>
      <c r="I852" s="974"/>
      <c r="J852" s="975"/>
      <c r="K852" s="974"/>
      <c r="L852" s="974">
        <f t="shared" si="56"/>
        <v>3850000</v>
      </c>
      <c r="M852" s="976"/>
      <c r="N852" s="1013">
        <f t="shared" si="52"/>
        <v>0</v>
      </c>
      <c r="O852" s="976"/>
      <c r="P852" s="977"/>
      <c r="Q852" s="974"/>
      <c r="R852" s="1147"/>
      <c r="S852" s="974"/>
      <c r="T852" s="976"/>
      <c r="X852" s="686"/>
      <c r="Y852" s="686"/>
    </row>
    <row r="853" spans="1:25" x14ac:dyDescent="0.25">
      <c r="B853" s="1187" t="s">
        <v>654</v>
      </c>
      <c r="C853" s="1015">
        <v>1064</v>
      </c>
      <c r="D853" s="686" t="s">
        <v>1789</v>
      </c>
      <c r="E853" s="976" t="s">
        <v>1790</v>
      </c>
      <c r="F853" s="973">
        <v>8500000</v>
      </c>
      <c r="G853" s="974"/>
      <c r="H853" s="974">
        <v>8500000</v>
      </c>
      <c r="I853" s="974"/>
      <c r="J853" s="975"/>
      <c r="K853" s="974"/>
      <c r="L853" s="974">
        <f t="shared" si="56"/>
        <v>8500000</v>
      </c>
      <c r="M853" s="976"/>
      <c r="N853" s="1013">
        <f t="shared" si="52"/>
        <v>0</v>
      </c>
      <c r="O853" s="976"/>
      <c r="P853" s="977"/>
      <c r="Q853" s="974"/>
      <c r="R853" s="1147"/>
      <c r="S853" s="974"/>
      <c r="T853" s="976"/>
      <c r="X853" s="686"/>
      <c r="Y853" s="686"/>
    </row>
    <row r="854" spans="1:25" x14ac:dyDescent="0.25">
      <c r="B854" s="1187" t="s">
        <v>654</v>
      </c>
      <c r="C854" s="1015">
        <v>1064</v>
      </c>
      <c r="D854" s="976" t="s">
        <v>566</v>
      </c>
      <c r="E854" s="976"/>
      <c r="F854" s="973">
        <f>W854</f>
        <v>24057000</v>
      </c>
      <c r="G854" s="974"/>
      <c r="H854" s="974">
        <v>1960000</v>
      </c>
      <c r="I854" s="974">
        <v>2100000</v>
      </c>
      <c r="J854" s="975">
        <v>2100000</v>
      </c>
      <c r="K854" s="974">
        <f>3345000+1899000+11225000+1428000</f>
        <v>17897000</v>
      </c>
      <c r="L854" s="974">
        <f t="shared" si="56"/>
        <v>24057000</v>
      </c>
      <c r="M854" s="976"/>
      <c r="N854" s="1013">
        <f t="shared" si="52"/>
        <v>0</v>
      </c>
      <c r="O854" s="976"/>
      <c r="P854" s="977"/>
      <c r="Q854" s="974"/>
      <c r="R854" s="1147"/>
      <c r="S854" s="974"/>
      <c r="T854" s="976"/>
      <c r="V854" s="1000" t="s">
        <v>948</v>
      </c>
      <c r="W854" s="1000">
        <f>SUM(W829:W835)</f>
        <v>24057000</v>
      </c>
      <c r="X854" s="686"/>
      <c r="Y854" s="686"/>
    </row>
    <row r="855" spans="1:25" ht="15.75" x14ac:dyDescent="0.25">
      <c r="A855" s="723"/>
      <c r="B855" s="720" t="s">
        <v>997</v>
      </c>
      <c r="C855" s="720"/>
      <c r="D855" s="699" t="s">
        <v>654</v>
      </c>
      <c r="E855" s="992"/>
      <c r="F855" s="993"/>
      <c r="G855" s="994"/>
      <c r="H855" s="994"/>
      <c r="I855" s="994"/>
      <c r="J855" s="995"/>
      <c r="K855" s="994"/>
      <c r="L855" s="735">
        <f>SUM(L829:L854)</f>
        <v>423180269</v>
      </c>
      <c r="M855" s="992"/>
      <c r="N855" s="1042">
        <f>SUM(N829:N854)</f>
        <v>44075810</v>
      </c>
      <c r="O855" s="992"/>
      <c r="P855" s="998"/>
      <c r="Q855" s="994"/>
      <c r="R855" s="1153"/>
      <c r="S855" s="994"/>
      <c r="T855" s="992"/>
      <c r="X855" s="686"/>
      <c r="Y855" s="686"/>
    </row>
    <row r="856" spans="1:25" x14ac:dyDescent="0.25">
      <c r="A856" s="686">
        <v>40</v>
      </c>
      <c r="B856" s="1187" t="s">
        <v>1791</v>
      </c>
      <c r="C856" s="1015">
        <v>1034</v>
      </c>
      <c r="D856" s="976" t="s">
        <v>1792</v>
      </c>
      <c r="E856" s="1107" t="s">
        <v>1531</v>
      </c>
      <c r="F856" s="973">
        <v>2170000</v>
      </c>
      <c r="G856" s="974"/>
      <c r="H856" s="974">
        <v>2170000</v>
      </c>
      <c r="I856" s="974"/>
      <c r="J856" s="975"/>
      <c r="K856" s="974"/>
      <c r="L856" s="974">
        <f>SUM(H856:K856)</f>
        <v>2170000</v>
      </c>
      <c r="M856" s="976"/>
      <c r="N856" s="1013">
        <f t="shared" si="52"/>
        <v>0</v>
      </c>
      <c r="O856" s="976"/>
      <c r="P856" s="977"/>
      <c r="Q856" s="974"/>
      <c r="R856" s="1147"/>
      <c r="S856" s="974"/>
      <c r="T856" s="976"/>
      <c r="X856" s="686"/>
      <c r="Y856" s="686"/>
    </row>
    <row r="857" spans="1:25" x14ac:dyDescent="0.25">
      <c r="B857" s="1187" t="s">
        <v>1791</v>
      </c>
      <c r="C857" s="1015">
        <v>1034</v>
      </c>
      <c r="D857" s="976" t="s">
        <v>1793</v>
      </c>
      <c r="E857" s="976" t="s">
        <v>1118</v>
      </c>
      <c r="F857" s="973">
        <v>13700000</v>
      </c>
      <c r="G857" s="974"/>
      <c r="H857" s="974">
        <v>13700000</v>
      </c>
      <c r="I857" s="974"/>
      <c r="J857" s="975"/>
      <c r="K857" s="974"/>
      <c r="L857" s="974">
        <f>SUM(H857:K857)</f>
        <v>13700000</v>
      </c>
      <c r="M857" s="976"/>
      <c r="N857" s="1013">
        <f t="shared" si="52"/>
        <v>0</v>
      </c>
      <c r="O857" s="976"/>
      <c r="P857" s="977"/>
      <c r="Q857" s="974"/>
      <c r="R857" s="1147"/>
      <c r="S857" s="974"/>
      <c r="T857" s="976"/>
      <c r="X857" s="686"/>
      <c r="Y857" s="686"/>
    </row>
    <row r="858" spans="1:25" x14ac:dyDescent="0.25">
      <c r="B858" s="1187" t="s">
        <v>1791</v>
      </c>
      <c r="C858" s="1015">
        <v>1034</v>
      </c>
      <c r="D858" s="976" t="s">
        <v>1794</v>
      </c>
      <c r="E858" s="1107" t="s">
        <v>662</v>
      </c>
      <c r="F858" s="973">
        <v>6170400</v>
      </c>
      <c r="G858" s="974"/>
      <c r="H858" s="974">
        <v>6170400</v>
      </c>
      <c r="I858" s="974"/>
      <c r="J858" s="975"/>
      <c r="K858" s="974"/>
      <c r="L858" s="974">
        <f t="shared" ref="L858:L864" si="57">SUM(H858:K858)</f>
        <v>6170400</v>
      </c>
      <c r="M858" s="976"/>
      <c r="N858" s="1013">
        <f t="shared" si="52"/>
        <v>0</v>
      </c>
      <c r="O858" s="976"/>
      <c r="P858" s="977"/>
      <c r="Q858" s="974"/>
      <c r="R858" s="1147"/>
      <c r="S858" s="974"/>
      <c r="T858" s="976"/>
      <c r="X858" s="686"/>
      <c r="Y858" s="686"/>
    </row>
    <row r="859" spans="1:25" x14ac:dyDescent="0.25">
      <c r="B859" s="1187" t="s">
        <v>1791</v>
      </c>
      <c r="C859" s="1015">
        <v>1034</v>
      </c>
      <c r="D859" s="976"/>
      <c r="E859" s="976"/>
      <c r="F859" s="973"/>
      <c r="G859" s="974"/>
      <c r="H859" s="974"/>
      <c r="I859" s="974"/>
      <c r="J859" s="975"/>
      <c r="K859" s="974"/>
      <c r="L859" s="974">
        <f t="shared" si="57"/>
        <v>0</v>
      </c>
      <c r="M859" s="976"/>
      <c r="N859" s="1013">
        <f t="shared" si="52"/>
        <v>0</v>
      </c>
      <c r="O859" s="976"/>
      <c r="P859" s="977"/>
      <c r="Q859" s="974"/>
      <c r="R859" s="1147"/>
      <c r="S859" s="974"/>
      <c r="T859" s="976"/>
      <c r="X859" s="686"/>
      <c r="Y859" s="686"/>
    </row>
    <row r="860" spans="1:25" x14ac:dyDescent="0.25">
      <c r="B860" s="1187" t="s">
        <v>1791</v>
      </c>
      <c r="C860" s="1015">
        <v>1034</v>
      </c>
      <c r="D860" s="976"/>
      <c r="E860" s="976"/>
      <c r="F860" s="973"/>
      <c r="G860" s="974"/>
      <c r="H860" s="974"/>
      <c r="I860" s="974"/>
      <c r="J860" s="975"/>
      <c r="K860" s="974"/>
      <c r="L860" s="974">
        <f t="shared" si="57"/>
        <v>0</v>
      </c>
      <c r="M860" s="976"/>
      <c r="N860" s="1013">
        <f t="shared" si="52"/>
        <v>0</v>
      </c>
      <c r="O860" s="976"/>
      <c r="P860" s="977"/>
      <c r="Q860" s="974"/>
      <c r="R860" s="1147"/>
      <c r="S860" s="974"/>
      <c r="T860" s="976"/>
      <c r="X860" s="686"/>
      <c r="Y860" s="686"/>
    </row>
    <row r="861" spans="1:25" x14ac:dyDescent="0.25">
      <c r="B861" s="1187" t="s">
        <v>1791</v>
      </c>
      <c r="C861" s="1015">
        <v>1034</v>
      </c>
      <c r="D861" s="976"/>
      <c r="E861" s="976"/>
      <c r="F861" s="973"/>
      <c r="G861" s="974"/>
      <c r="H861" s="974"/>
      <c r="I861" s="974"/>
      <c r="J861" s="975"/>
      <c r="K861" s="974"/>
      <c r="L861" s="974">
        <f t="shared" si="57"/>
        <v>0</v>
      </c>
      <c r="M861" s="976"/>
      <c r="N861" s="1013">
        <f t="shared" si="52"/>
        <v>0</v>
      </c>
      <c r="O861" s="976"/>
      <c r="P861" s="977"/>
      <c r="Q861" s="974"/>
      <c r="R861" s="1147"/>
      <c r="S861" s="974"/>
      <c r="T861" s="976"/>
      <c r="X861" s="686"/>
      <c r="Y861" s="686"/>
    </row>
    <row r="862" spans="1:25" x14ac:dyDescent="0.25">
      <c r="B862" s="1187" t="s">
        <v>1791</v>
      </c>
      <c r="C862" s="1015">
        <v>1034</v>
      </c>
      <c r="D862" s="976"/>
      <c r="E862" s="976"/>
      <c r="F862" s="973"/>
      <c r="G862" s="974"/>
      <c r="H862" s="974"/>
      <c r="I862" s="974"/>
      <c r="J862" s="975"/>
      <c r="K862" s="974"/>
      <c r="L862" s="974">
        <f t="shared" si="57"/>
        <v>0</v>
      </c>
      <c r="M862" s="976"/>
      <c r="N862" s="1013">
        <f t="shared" si="52"/>
        <v>0</v>
      </c>
      <c r="O862" s="976"/>
      <c r="P862" s="977"/>
      <c r="Q862" s="974"/>
      <c r="R862" s="1147"/>
      <c r="S862" s="974"/>
      <c r="T862" s="976"/>
      <c r="X862" s="686"/>
      <c r="Y862" s="686"/>
    </row>
    <row r="863" spans="1:25" x14ac:dyDescent="0.25">
      <c r="B863" s="1187" t="s">
        <v>1791</v>
      </c>
      <c r="C863" s="1015">
        <v>1034</v>
      </c>
      <c r="D863" s="976"/>
      <c r="E863" s="976"/>
      <c r="F863" s="973"/>
      <c r="G863" s="974"/>
      <c r="H863" s="974"/>
      <c r="I863" s="974"/>
      <c r="J863" s="975"/>
      <c r="K863" s="974"/>
      <c r="L863" s="974">
        <f t="shared" si="57"/>
        <v>0</v>
      </c>
      <c r="M863" s="976"/>
      <c r="N863" s="1013">
        <f t="shared" si="52"/>
        <v>0</v>
      </c>
      <c r="O863" s="976"/>
      <c r="P863" s="977"/>
      <c r="Q863" s="974"/>
      <c r="R863" s="1147"/>
      <c r="S863" s="974"/>
      <c r="T863" s="976"/>
      <c r="X863" s="686"/>
      <c r="Y863" s="686"/>
    </row>
    <row r="864" spans="1:25" x14ac:dyDescent="0.25">
      <c r="B864" s="1187" t="s">
        <v>1791</v>
      </c>
      <c r="C864" s="1015">
        <v>1034</v>
      </c>
      <c r="D864" s="976"/>
      <c r="E864" s="976"/>
      <c r="F864" s="973"/>
      <c r="G864" s="974"/>
      <c r="H864" s="974"/>
      <c r="I864" s="974"/>
      <c r="J864" s="975"/>
      <c r="K864" s="974"/>
      <c r="L864" s="974">
        <f t="shared" si="57"/>
        <v>0</v>
      </c>
      <c r="M864" s="976"/>
      <c r="N864" s="1013">
        <f t="shared" si="52"/>
        <v>0</v>
      </c>
      <c r="O864" s="976"/>
      <c r="P864" s="977"/>
      <c r="Q864" s="974"/>
      <c r="R864" s="1147"/>
      <c r="S864" s="974"/>
      <c r="T864" s="976"/>
      <c r="V864" s="1000"/>
      <c r="W864" s="1000"/>
      <c r="X864" s="686"/>
      <c r="Y864" s="686"/>
    </row>
    <row r="865" spans="1:25" ht="15.75" x14ac:dyDescent="0.25">
      <c r="A865" s="723"/>
      <c r="B865" s="720" t="s">
        <v>997</v>
      </c>
      <c r="C865" s="720"/>
      <c r="D865" s="699" t="s">
        <v>1791</v>
      </c>
      <c r="E865" s="992"/>
      <c r="F865" s="993"/>
      <c r="G865" s="994"/>
      <c r="H865" s="994"/>
      <c r="I865" s="994"/>
      <c r="J865" s="995"/>
      <c r="K865" s="994"/>
      <c r="L865" s="735">
        <f>SUM(L856:L864)</f>
        <v>22040400</v>
      </c>
      <c r="M865" s="992"/>
      <c r="N865" s="1042">
        <f>SUM(N856:N864)</f>
        <v>0</v>
      </c>
      <c r="O865" s="992"/>
      <c r="P865" s="998"/>
      <c r="Q865" s="994"/>
      <c r="R865" s="1153"/>
      <c r="S865" s="994"/>
      <c r="T865" s="992"/>
      <c r="X865" s="686"/>
      <c r="Y865" s="686"/>
    </row>
    <row r="866" spans="1:25" x14ac:dyDescent="0.25">
      <c r="A866" s="686">
        <v>41</v>
      </c>
      <c r="B866" s="1187" t="s">
        <v>1795</v>
      </c>
      <c r="C866" s="1015">
        <v>1069</v>
      </c>
      <c r="D866" s="976" t="s">
        <v>1796</v>
      </c>
      <c r="E866" s="1107" t="s">
        <v>1306</v>
      </c>
      <c r="F866" s="973">
        <v>2000000</v>
      </c>
      <c r="G866" s="974"/>
      <c r="H866" s="974">
        <v>2000000</v>
      </c>
      <c r="I866" s="974"/>
      <c r="J866" s="975"/>
      <c r="K866" s="974"/>
      <c r="L866" s="974">
        <f>SUM(H866:K866)</f>
        <v>2000000</v>
      </c>
      <c r="M866" s="976"/>
      <c r="N866" s="1013">
        <f t="shared" si="52"/>
        <v>0</v>
      </c>
      <c r="O866" s="976"/>
      <c r="P866" s="977"/>
      <c r="Q866" s="974"/>
      <c r="R866" s="1147"/>
      <c r="S866" s="974"/>
      <c r="T866" s="976"/>
      <c r="V866" s="687" t="s">
        <v>1684</v>
      </c>
      <c r="X866" s="686"/>
      <c r="Y866" s="686"/>
    </row>
    <row r="867" spans="1:25" x14ac:dyDescent="0.25">
      <c r="B867" s="1187" t="s">
        <v>1795</v>
      </c>
      <c r="C867" s="1015">
        <v>1069</v>
      </c>
      <c r="D867" s="976" t="s">
        <v>1797</v>
      </c>
      <c r="E867" s="976" t="s">
        <v>1798</v>
      </c>
      <c r="F867" s="973">
        <v>107800</v>
      </c>
      <c r="G867" s="974"/>
      <c r="H867" s="974">
        <v>107800</v>
      </c>
      <c r="I867" s="974"/>
      <c r="J867" s="975"/>
      <c r="K867" s="974"/>
      <c r="L867" s="974">
        <f>SUM(H867:K867)</f>
        <v>107800</v>
      </c>
      <c r="M867" s="976"/>
      <c r="N867" s="1013">
        <f t="shared" si="52"/>
        <v>0</v>
      </c>
      <c r="O867" s="976"/>
      <c r="P867" s="977"/>
      <c r="Q867" s="974"/>
      <c r="R867" s="1147"/>
      <c r="S867" s="974"/>
      <c r="T867" s="976"/>
      <c r="X867" s="686"/>
      <c r="Y867" s="686"/>
    </row>
    <row r="868" spans="1:25" x14ac:dyDescent="0.25">
      <c r="B868" s="1187" t="s">
        <v>1795</v>
      </c>
      <c r="C868" s="1015">
        <v>1069</v>
      </c>
      <c r="D868" s="976" t="s">
        <v>1560</v>
      </c>
      <c r="E868" s="976" t="s">
        <v>1480</v>
      </c>
      <c r="F868" s="973">
        <v>1100000</v>
      </c>
      <c r="G868" s="974"/>
      <c r="H868" s="974">
        <v>1100000</v>
      </c>
      <c r="I868" s="974"/>
      <c r="J868" s="975"/>
      <c r="K868" s="974"/>
      <c r="L868" s="974">
        <f t="shared" ref="L868:L882" si="58">SUM(H868:K868)</f>
        <v>1100000</v>
      </c>
      <c r="M868" s="976"/>
      <c r="N868" s="1013">
        <f t="shared" si="52"/>
        <v>0</v>
      </c>
      <c r="O868" s="976"/>
      <c r="P868" s="977"/>
      <c r="Q868" s="974"/>
      <c r="R868" s="1147"/>
      <c r="S868" s="974"/>
      <c r="T868" s="976"/>
      <c r="X868" s="686"/>
      <c r="Y868" s="686"/>
    </row>
    <row r="869" spans="1:25" x14ac:dyDescent="0.25">
      <c r="B869" s="1187" t="s">
        <v>1795</v>
      </c>
      <c r="C869" s="1015">
        <v>1069</v>
      </c>
      <c r="D869" s="976" t="s">
        <v>1799</v>
      </c>
      <c r="E869" s="976" t="s">
        <v>1090</v>
      </c>
      <c r="F869" s="973">
        <v>2965000</v>
      </c>
      <c r="G869" s="974"/>
      <c r="H869" s="974">
        <v>2965000</v>
      </c>
      <c r="I869" s="974"/>
      <c r="J869" s="975"/>
      <c r="K869" s="974"/>
      <c r="L869" s="974">
        <f t="shared" si="58"/>
        <v>2965000</v>
      </c>
      <c r="M869" s="976"/>
      <c r="N869" s="1013">
        <f t="shared" si="52"/>
        <v>0</v>
      </c>
      <c r="O869" s="976"/>
      <c r="P869" s="977"/>
      <c r="Q869" s="974"/>
      <c r="R869" s="1147"/>
      <c r="S869" s="974"/>
      <c r="T869" s="976"/>
      <c r="X869" s="686"/>
      <c r="Y869" s="686"/>
    </row>
    <row r="870" spans="1:25" x14ac:dyDescent="0.25">
      <c r="B870" s="1187" t="s">
        <v>1795</v>
      </c>
      <c r="C870" s="1015">
        <v>1069</v>
      </c>
      <c r="D870" s="976" t="s">
        <v>1800</v>
      </c>
      <c r="E870" s="976" t="s">
        <v>1801</v>
      </c>
      <c r="F870" s="973">
        <f>8870400+2100000</f>
        <v>10970400</v>
      </c>
      <c r="G870" s="974"/>
      <c r="H870" s="974">
        <v>3291000</v>
      </c>
      <c r="I870" s="974"/>
      <c r="J870" s="975"/>
      <c r="K870" s="974"/>
      <c r="L870" s="974">
        <f t="shared" si="58"/>
        <v>3291000</v>
      </c>
      <c r="M870" s="976"/>
      <c r="N870" s="1013">
        <f t="shared" si="52"/>
        <v>7679400</v>
      </c>
      <c r="O870" s="976"/>
      <c r="P870" s="977"/>
      <c r="Q870" s="974"/>
      <c r="R870" s="1147"/>
      <c r="S870" s="974" t="s">
        <v>1417</v>
      </c>
      <c r="T870" s="976"/>
      <c r="X870" s="686"/>
      <c r="Y870" s="686"/>
    </row>
    <row r="871" spans="1:25" x14ac:dyDescent="0.25">
      <c r="B871" s="1187" t="s">
        <v>1795</v>
      </c>
      <c r="C871" s="1015">
        <v>1069</v>
      </c>
      <c r="D871" s="976" t="s">
        <v>1802</v>
      </c>
      <c r="E871" s="976" t="s">
        <v>887</v>
      </c>
      <c r="F871" s="973">
        <v>79639000</v>
      </c>
      <c r="G871" s="974"/>
      <c r="H871" s="974">
        <v>23891000</v>
      </c>
      <c r="I871" s="974"/>
      <c r="J871" s="975"/>
      <c r="K871" s="974"/>
      <c r="L871" s="974">
        <f t="shared" si="58"/>
        <v>23891000</v>
      </c>
      <c r="M871" s="976"/>
      <c r="N871" s="1013">
        <f t="shared" si="52"/>
        <v>55748000</v>
      </c>
      <c r="O871" s="976"/>
      <c r="P871" s="977"/>
      <c r="Q871" s="974"/>
      <c r="R871" s="1147"/>
      <c r="S871" s="974"/>
      <c r="T871" s="976"/>
      <c r="X871" s="686"/>
      <c r="Y871" s="686"/>
    </row>
    <row r="872" spans="1:25" x14ac:dyDescent="0.25">
      <c r="B872" s="1187" t="s">
        <v>1795</v>
      </c>
      <c r="C872" s="1015">
        <v>1069</v>
      </c>
      <c r="D872" s="976" t="s">
        <v>1803</v>
      </c>
      <c r="E872" s="976" t="s">
        <v>1425</v>
      </c>
      <c r="F872" s="973">
        <v>70500000</v>
      </c>
      <c r="G872" s="974"/>
      <c r="H872" s="974">
        <v>35250000</v>
      </c>
      <c r="I872" s="974"/>
      <c r="J872" s="975"/>
      <c r="K872" s="974"/>
      <c r="L872" s="974">
        <f t="shared" si="58"/>
        <v>35250000</v>
      </c>
      <c r="M872" s="976"/>
      <c r="N872" s="1013">
        <f t="shared" si="52"/>
        <v>35250000</v>
      </c>
      <c r="O872" s="976"/>
      <c r="P872" s="977"/>
      <c r="Q872" s="974"/>
      <c r="R872" s="1147"/>
      <c r="S872" s="974"/>
      <c r="T872" s="976" t="s">
        <v>1323</v>
      </c>
      <c r="X872" s="686"/>
      <c r="Y872" s="686"/>
    </row>
    <row r="873" spans="1:25" x14ac:dyDescent="0.25">
      <c r="B873" s="1187" t="s">
        <v>1795</v>
      </c>
      <c r="C873" s="1015">
        <v>1069</v>
      </c>
      <c r="D873" s="976" t="s">
        <v>1804</v>
      </c>
      <c r="E873" s="976" t="s">
        <v>1160</v>
      </c>
      <c r="F873" s="973">
        <v>3000000</v>
      </c>
      <c r="G873" s="974"/>
      <c r="H873" s="974">
        <v>3000000</v>
      </c>
      <c r="I873" s="974"/>
      <c r="J873" s="975"/>
      <c r="K873" s="974"/>
      <c r="L873" s="974">
        <f t="shared" si="58"/>
        <v>3000000</v>
      </c>
      <c r="M873" s="976"/>
      <c r="N873" s="1013">
        <f t="shared" si="52"/>
        <v>0</v>
      </c>
      <c r="O873" s="976"/>
      <c r="P873" s="977"/>
      <c r="Q873" s="974"/>
      <c r="R873" s="1147"/>
      <c r="S873" s="974"/>
      <c r="T873" s="976"/>
      <c r="X873" s="686"/>
      <c r="Y873" s="686"/>
    </row>
    <row r="874" spans="1:25" x14ac:dyDescent="0.25">
      <c r="B874" s="1187" t="s">
        <v>1795</v>
      </c>
      <c r="C874" s="1015">
        <v>1069</v>
      </c>
      <c r="D874" s="976" t="s">
        <v>1732</v>
      </c>
      <c r="E874" s="976" t="s">
        <v>1349</v>
      </c>
      <c r="F874" s="973">
        <v>25324100</v>
      </c>
      <c r="G874" s="974"/>
      <c r="H874" s="974">
        <v>25324100</v>
      </c>
      <c r="I874" s="974"/>
      <c r="J874" s="975"/>
      <c r="K874" s="974"/>
      <c r="L874" s="974">
        <f t="shared" si="58"/>
        <v>25324100</v>
      </c>
      <c r="M874" s="976"/>
      <c r="N874" s="1013">
        <f t="shared" si="52"/>
        <v>0</v>
      </c>
      <c r="O874" s="976"/>
      <c r="P874" s="977"/>
      <c r="Q874" s="974"/>
      <c r="R874" s="1147"/>
      <c r="S874" s="974"/>
      <c r="T874" s="976"/>
      <c r="X874" s="686"/>
      <c r="Y874" s="686"/>
    </row>
    <row r="875" spans="1:25" x14ac:dyDescent="0.25">
      <c r="B875" s="1187" t="s">
        <v>1795</v>
      </c>
      <c r="C875" s="1015">
        <v>1069</v>
      </c>
      <c r="D875" s="976" t="s">
        <v>1805</v>
      </c>
      <c r="E875" s="976" t="s">
        <v>1806</v>
      </c>
      <c r="F875" s="973">
        <v>400000</v>
      </c>
      <c r="G875" s="974"/>
      <c r="H875" s="974">
        <v>400000</v>
      </c>
      <c r="I875" s="974"/>
      <c r="J875" s="975"/>
      <c r="K875" s="974"/>
      <c r="L875" s="974">
        <f t="shared" si="58"/>
        <v>400000</v>
      </c>
      <c r="M875" s="976"/>
      <c r="N875" s="1013">
        <f t="shared" si="52"/>
        <v>0</v>
      </c>
      <c r="O875" s="976"/>
      <c r="P875" s="977"/>
      <c r="Q875" s="974"/>
      <c r="R875" s="1147"/>
      <c r="S875" s="974"/>
      <c r="T875" s="976"/>
      <c r="X875" s="686"/>
      <c r="Y875" s="686"/>
    </row>
    <row r="876" spans="1:25" x14ac:dyDescent="0.25">
      <c r="B876" s="1187" t="s">
        <v>1795</v>
      </c>
      <c r="C876" s="1015">
        <v>1069</v>
      </c>
      <c r="D876" s="976" t="s">
        <v>1807</v>
      </c>
      <c r="E876" s="976" t="s">
        <v>662</v>
      </c>
      <c r="F876" s="973">
        <v>39250000</v>
      </c>
      <c r="G876" s="974"/>
      <c r="H876" s="974">
        <v>11775000</v>
      </c>
      <c r="I876" s="974"/>
      <c r="J876" s="975"/>
      <c r="K876" s="974"/>
      <c r="L876" s="974">
        <f t="shared" si="58"/>
        <v>11775000</v>
      </c>
      <c r="M876" s="976"/>
      <c r="N876" s="1013">
        <f t="shared" si="52"/>
        <v>27475000</v>
      </c>
      <c r="O876" s="976"/>
      <c r="P876" s="977"/>
      <c r="Q876" s="974"/>
      <c r="R876" s="1147"/>
      <c r="S876" s="974"/>
      <c r="T876" s="976"/>
      <c r="X876" s="686"/>
      <c r="Y876" s="686"/>
    </row>
    <row r="877" spans="1:25" x14ac:dyDescent="0.25">
      <c r="B877" s="1187" t="s">
        <v>1795</v>
      </c>
      <c r="C877" s="1015">
        <v>1069</v>
      </c>
      <c r="D877" s="976" t="s">
        <v>1427</v>
      </c>
      <c r="E877" s="976" t="s">
        <v>1575</v>
      </c>
      <c r="F877" s="973">
        <v>7142500</v>
      </c>
      <c r="G877" s="974"/>
      <c r="H877" s="974">
        <v>7142500</v>
      </c>
      <c r="I877" s="974"/>
      <c r="J877" s="975"/>
      <c r="K877" s="974"/>
      <c r="L877" s="974">
        <f t="shared" si="58"/>
        <v>7142500</v>
      </c>
      <c r="M877" s="976"/>
      <c r="N877" s="1013">
        <f t="shared" si="52"/>
        <v>0</v>
      </c>
      <c r="O877" s="976"/>
      <c r="P877" s="977"/>
      <c r="Q877" s="974"/>
      <c r="R877" s="1147"/>
      <c r="S877" s="974"/>
      <c r="T877" s="976"/>
      <c r="X877" s="686"/>
      <c r="Y877" s="686"/>
    </row>
    <row r="878" spans="1:25" x14ac:dyDescent="0.25">
      <c r="B878" s="1187" t="s">
        <v>1795</v>
      </c>
      <c r="C878" s="1015">
        <v>1069</v>
      </c>
      <c r="D878" s="976" t="s">
        <v>1808</v>
      </c>
      <c r="E878" s="976" t="s">
        <v>1759</v>
      </c>
      <c r="F878" s="973">
        <v>3850000</v>
      </c>
      <c r="G878" s="974"/>
      <c r="H878" s="974">
        <v>3850000</v>
      </c>
      <c r="I878" s="974"/>
      <c r="J878" s="975"/>
      <c r="K878" s="974"/>
      <c r="L878" s="974">
        <f t="shared" si="58"/>
        <v>3850000</v>
      </c>
      <c r="M878" s="976"/>
      <c r="N878" s="1013">
        <f t="shared" si="52"/>
        <v>0</v>
      </c>
      <c r="O878" s="976"/>
      <c r="P878" s="977"/>
      <c r="Q878" s="974"/>
      <c r="R878" s="1147"/>
      <c r="S878" s="974"/>
      <c r="T878" s="976"/>
      <c r="X878" s="686"/>
      <c r="Y878" s="686"/>
    </row>
    <row r="879" spans="1:25" x14ac:dyDescent="0.25">
      <c r="B879" s="1187" t="s">
        <v>1795</v>
      </c>
      <c r="C879" s="1015">
        <v>1069</v>
      </c>
      <c r="D879" s="976" t="s">
        <v>1269</v>
      </c>
      <c r="E879" s="976" t="s">
        <v>521</v>
      </c>
      <c r="F879" s="973">
        <v>10800000</v>
      </c>
      <c r="G879" s="974"/>
      <c r="H879" s="974">
        <v>5000000</v>
      </c>
      <c r="I879" s="974"/>
      <c r="J879" s="975"/>
      <c r="K879" s="974"/>
      <c r="L879" s="974">
        <f t="shared" si="58"/>
        <v>5000000</v>
      </c>
      <c r="M879" s="976"/>
      <c r="N879" s="1013">
        <f t="shared" si="52"/>
        <v>5800000</v>
      </c>
      <c r="O879" s="976"/>
      <c r="P879" s="977"/>
      <c r="Q879" s="974"/>
      <c r="R879" s="1147"/>
      <c r="S879" s="974"/>
      <c r="T879" s="976"/>
      <c r="X879" s="686"/>
      <c r="Y879" s="686"/>
    </row>
    <row r="880" spans="1:25" x14ac:dyDescent="0.25">
      <c r="B880" s="1187" t="s">
        <v>1795</v>
      </c>
      <c r="C880" s="1015">
        <v>1069</v>
      </c>
      <c r="D880" s="976" t="s">
        <v>1809</v>
      </c>
      <c r="E880" s="976" t="s">
        <v>1349</v>
      </c>
      <c r="F880" s="973">
        <v>25582000</v>
      </c>
      <c r="G880" s="974"/>
      <c r="H880" s="974">
        <v>25582000</v>
      </c>
      <c r="I880" s="974"/>
      <c r="J880" s="975"/>
      <c r="K880" s="974"/>
      <c r="L880" s="974">
        <f t="shared" si="58"/>
        <v>25582000</v>
      </c>
      <c r="M880" s="976"/>
      <c r="N880" s="1013">
        <f t="shared" si="52"/>
        <v>0</v>
      </c>
      <c r="O880" s="976"/>
      <c r="P880" s="977"/>
      <c r="Q880" s="974"/>
      <c r="R880" s="1147"/>
      <c r="S880" s="974"/>
      <c r="T880" s="976"/>
      <c r="X880" s="686"/>
      <c r="Y880" s="686"/>
    </row>
    <row r="881" spans="1:25" x14ac:dyDescent="0.25">
      <c r="B881" s="1187" t="s">
        <v>1795</v>
      </c>
      <c r="C881" s="1015">
        <v>1069</v>
      </c>
      <c r="D881" s="976" t="s">
        <v>1810</v>
      </c>
      <c r="E881" s="976" t="s">
        <v>1806</v>
      </c>
      <c r="F881" s="973">
        <v>3630000</v>
      </c>
      <c r="G881" s="974"/>
      <c r="H881" s="974">
        <v>3630000</v>
      </c>
      <c r="I881" s="974"/>
      <c r="J881" s="975"/>
      <c r="K881" s="974"/>
      <c r="L881" s="974">
        <f t="shared" si="58"/>
        <v>3630000</v>
      </c>
      <c r="M881" s="976"/>
      <c r="N881" s="1013">
        <f t="shared" si="52"/>
        <v>0</v>
      </c>
      <c r="O881" s="976"/>
      <c r="P881" s="977"/>
      <c r="Q881" s="974">
        <v>3630000</v>
      </c>
      <c r="R881" s="1147" t="s">
        <v>1811</v>
      </c>
      <c r="S881" s="974"/>
      <c r="T881" s="976" t="s">
        <v>1672</v>
      </c>
      <c r="X881" s="686"/>
      <c r="Y881" s="686"/>
    </row>
    <row r="882" spans="1:25" x14ac:dyDescent="0.25">
      <c r="B882" s="1187" t="s">
        <v>1795</v>
      </c>
      <c r="C882" s="1015">
        <v>1069</v>
      </c>
      <c r="D882" s="976" t="s">
        <v>947</v>
      </c>
      <c r="E882" s="976"/>
      <c r="F882" s="973"/>
      <c r="G882" s="974"/>
      <c r="H882" s="974"/>
      <c r="I882" s="974"/>
      <c r="J882" s="975"/>
      <c r="K882" s="974"/>
      <c r="L882" s="974">
        <f t="shared" si="58"/>
        <v>0</v>
      </c>
      <c r="M882" s="976"/>
      <c r="N882" s="1013">
        <f t="shared" ref="N882" si="59">IF($G882="",($F882-$L882),($G882-$L882))</f>
        <v>0</v>
      </c>
      <c r="O882" s="976"/>
      <c r="P882" s="977"/>
      <c r="Q882" s="974"/>
      <c r="R882" s="1147"/>
      <c r="S882" s="974"/>
      <c r="T882" s="976"/>
      <c r="V882" s="1000" t="s">
        <v>948</v>
      </c>
      <c r="W882" s="1000">
        <f>SUM(W866:W873)</f>
        <v>0</v>
      </c>
      <c r="X882" s="686"/>
      <c r="Y882" s="686"/>
    </row>
    <row r="883" spans="1:25" ht="15.75" x14ac:dyDescent="0.25">
      <c r="A883" s="723"/>
      <c r="B883" s="720" t="s">
        <v>997</v>
      </c>
      <c r="C883" s="720"/>
      <c r="D883" s="699" t="s">
        <v>1812</v>
      </c>
      <c r="E883" s="992"/>
      <c r="F883" s="993"/>
      <c r="G883" s="994"/>
      <c r="H883" s="994"/>
      <c r="I883" s="994"/>
      <c r="J883" s="995"/>
      <c r="K883" s="994"/>
      <c r="L883" s="735">
        <f>SUM(L866:L882)</f>
        <v>154308400</v>
      </c>
      <c r="M883" s="992"/>
      <c r="N883" s="1042">
        <f>SUM(N866:N882)</f>
        <v>131952400</v>
      </c>
      <c r="O883" s="992"/>
      <c r="P883" s="998"/>
      <c r="Q883" s="994"/>
      <c r="R883" s="1153"/>
      <c r="S883" s="994"/>
      <c r="T883" s="992"/>
      <c r="X883" s="686"/>
      <c r="Y883" s="686"/>
    </row>
    <row r="884" spans="1:25" x14ac:dyDescent="0.25">
      <c r="A884" s="686">
        <v>42</v>
      </c>
      <c r="B884" s="1187" t="s">
        <v>671</v>
      </c>
      <c r="C884" s="1015">
        <v>1062</v>
      </c>
      <c r="D884" s="976" t="s">
        <v>1813</v>
      </c>
      <c r="E884" s="1107" t="s">
        <v>1814</v>
      </c>
      <c r="F884" s="973">
        <v>240000</v>
      </c>
      <c r="G884" s="974"/>
      <c r="H884" s="974">
        <v>240000</v>
      </c>
      <c r="I884" s="974"/>
      <c r="J884" s="975"/>
      <c r="K884" s="974"/>
      <c r="L884" s="974">
        <f>SUM(H884:K884)</f>
        <v>240000</v>
      </c>
      <c r="M884" s="976"/>
      <c r="N884" s="1013">
        <f t="shared" ref="N884:N982" si="60">IF($G884="",($F884-$L884),($G884-$L884))</f>
        <v>0</v>
      </c>
      <c r="O884" s="976"/>
      <c r="P884" s="977"/>
      <c r="Q884" s="974"/>
      <c r="R884" s="1147"/>
      <c r="S884" s="974"/>
      <c r="T884" s="976"/>
      <c r="V884" s="687" t="s">
        <v>1470</v>
      </c>
      <c r="W884" s="687">
        <v>1008000</v>
      </c>
      <c r="X884" s="686"/>
      <c r="Y884" s="686"/>
    </row>
    <row r="885" spans="1:25" x14ac:dyDescent="0.25">
      <c r="B885" s="1187" t="s">
        <v>671</v>
      </c>
      <c r="C885" s="1015">
        <v>1062</v>
      </c>
      <c r="D885" s="976" t="s">
        <v>1815</v>
      </c>
      <c r="E885" s="972" t="s">
        <v>1657</v>
      </c>
      <c r="F885" s="973">
        <v>550000</v>
      </c>
      <c r="G885" s="1029"/>
      <c r="H885" s="974">
        <v>550000</v>
      </c>
      <c r="I885" s="974"/>
      <c r="J885" s="975"/>
      <c r="K885" s="974"/>
      <c r="L885" s="974">
        <f>SUM(H885:K885)</f>
        <v>550000</v>
      </c>
      <c r="M885" s="976"/>
      <c r="N885" s="1013">
        <f t="shared" si="60"/>
        <v>0</v>
      </c>
      <c r="O885" s="976"/>
      <c r="P885" s="977"/>
      <c r="Q885" s="974"/>
      <c r="R885" s="1147"/>
      <c r="S885" s="974"/>
      <c r="T885" s="976"/>
      <c r="V885" s="687" t="s">
        <v>1720</v>
      </c>
      <c r="W885" s="687">
        <v>1998000</v>
      </c>
      <c r="X885" s="686"/>
      <c r="Y885" s="686"/>
    </row>
    <row r="886" spans="1:25" x14ac:dyDescent="0.25">
      <c r="B886" s="1187" t="s">
        <v>671</v>
      </c>
      <c r="C886" s="1015">
        <v>1062</v>
      </c>
      <c r="D886" s="976" t="s">
        <v>1816</v>
      </c>
      <c r="E886" s="976" t="s">
        <v>1817</v>
      </c>
      <c r="F886" s="973">
        <v>771000</v>
      </c>
      <c r="G886" s="974"/>
      <c r="H886" s="974">
        <v>771000</v>
      </c>
      <c r="I886" s="974"/>
      <c r="J886" s="975"/>
      <c r="K886" s="974"/>
      <c r="L886" s="974">
        <f>SUM(H886:K886)</f>
        <v>771000</v>
      </c>
      <c r="M886" s="976"/>
      <c r="N886" s="1013">
        <f t="shared" si="60"/>
        <v>0</v>
      </c>
      <c r="O886" s="976"/>
      <c r="P886" s="977"/>
      <c r="Q886" s="974"/>
      <c r="R886" s="1147"/>
      <c r="S886" s="974"/>
      <c r="T886" s="976"/>
      <c r="X886" s="686"/>
      <c r="Y886" s="686"/>
    </row>
    <row r="887" spans="1:25" x14ac:dyDescent="0.25">
      <c r="B887" s="1187" t="s">
        <v>671</v>
      </c>
      <c r="C887" s="1015">
        <v>1062</v>
      </c>
      <c r="D887" s="976" t="s">
        <v>1685</v>
      </c>
      <c r="E887" s="1107" t="s">
        <v>1818</v>
      </c>
      <c r="F887" s="973">
        <v>79250000</v>
      </c>
      <c r="G887" s="974"/>
      <c r="H887" s="974">
        <v>79250000</v>
      </c>
      <c r="I887" s="974"/>
      <c r="J887" s="975"/>
      <c r="K887" s="974"/>
      <c r="L887" s="974">
        <f t="shared" ref="L887:L922" si="61">SUM(H887:K887)</f>
        <v>79250000</v>
      </c>
      <c r="M887" s="976"/>
      <c r="N887" s="1013">
        <f t="shared" si="60"/>
        <v>0</v>
      </c>
      <c r="O887" s="976"/>
      <c r="P887" s="977"/>
      <c r="Q887" s="974"/>
      <c r="R887" s="1147"/>
      <c r="S887" s="974"/>
      <c r="T887" s="976"/>
      <c r="X887" s="686"/>
      <c r="Y887" s="686"/>
    </row>
    <row r="888" spans="1:25" x14ac:dyDescent="0.25">
      <c r="B888" s="1187" t="s">
        <v>671</v>
      </c>
      <c r="C888" s="1015">
        <v>1062</v>
      </c>
      <c r="D888" s="976" t="s">
        <v>1819</v>
      </c>
      <c r="E888" s="976" t="s">
        <v>1818</v>
      </c>
      <c r="F888" s="973">
        <v>7925000</v>
      </c>
      <c r="G888" s="974"/>
      <c r="H888" s="974">
        <v>7925000</v>
      </c>
      <c r="I888" s="974"/>
      <c r="J888" s="975"/>
      <c r="K888" s="974"/>
      <c r="L888" s="974">
        <f t="shared" si="61"/>
        <v>7925000</v>
      </c>
      <c r="M888" s="976"/>
      <c r="N888" s="1013">
        <f t="shared" si="60"/>
        <v>0</v>
      </c>
      <c r="O888" s="976"/>
      <c r="P888" s="977"/>
      <c r="Q888" s="974"/>
      <c r="R888" s="1147"/>
      <c r="S888" s="974"/>
      <c r="T888" s="976"/>
      <c r="X888" s="686"/>
      <c r="Y888" s="686"/>
    </row>
    <row r="889" spans="1:25" x14ac:dyDescent="0.25">
      <c r="B889" s="1187" t="s">
        <v>671</v>
      </c>
      <c r="C889" s="1015">
        <v>1062</v>
      </c>
      <c r="D889" s="976" t="s">
        <v>1621</v>
      </c>
      <c r="E889" s="976" t="s">
        <v>1820</v>
      </c>
      <c r="F889" s="973">
        <v>205804390</v>
      </c>
      <c r="G889" s="974"/>
      <c r="H889" s="974">
        <v>56128470</v>
      </c>
      <c r="I889" s="974"/>
      <c r="J889" s="975"/>
      <c r="K889" s="974"/>
      <c r="L889" s="974">
        <f t="shared" si="61"/>
        <v>56128470</v>
      </c>
      <c r="M889" s="976"/>
      <c r="N889" s="1013">
        <f t="shared" si="60"/>
        <v>149675920</v>
      </c>
      <c r="O889" s="976"/>
      <c r="P889" s="977"/>
      <c r="Q889" s="974"/>
      <c r="R889" s="1147"/>
      <c r="S889" s="974" t="s">
        <v>1417</v>
      </c>
      <c r="T889" s="976" t="s">
        <v>1323</v>
      </c>
      <c r="X889" s="686"/>
      <c r="Y889" s="686"/>
    </row>
    <row r="890" spans="1:25" x14ac:dyDescent="0.25">
      <c r="B890" s="1187" t="s">
        <v>671</v>
      </c>
      <c r="C890" s="1015">
        <v>1062</v>
      </c>
      <c r="D890" s="976" t="s">
        <v>1821</v>
      </c>
      <c r="E890" s="976" t="s">
        <v>1480</v>
      </c>
      <c r="F890" s="973">
        <v>13750000</v>
      </c>
      <c r="G890" s="974"/>
      <c r="H890" s="974">
        <v>13750000</v>
      </c>
      <c r="I890" s="974"/>
      <c r="J890" s="975"/>
      <c r="K890" s="974"/>
      <c r="L890" s="974">
        <f t="shared" si="61"/>
        <v>13750000</v>
      </c>
      <c r="M890" s="976"/>
      <c r="N890" s="1013">
        <f t="shared" si="60"/>
        <v>0</v>
      </c>
      <c r="O890" s="976"/>
      <c r="P890" s="977"/>
      <c r="Q890" s="974">
        <v>13750000</v>
      </c>
      <c r="R890" s="1147" t="s">
        <v>1822</v>
      </c>
      <c r="S890" s="974"/>
      <c r="T890" s="976" t="s">
        <v>1753</v>
      </c>
      <c r="X890" s="686"/>
      <c r="Y890" s="686"/>
    </row>
    <row r="891" spans="1:25" x14ac:dyDescent="0.25">
      <c r="B891" s="1187" t="s">
        <v>671</v>
      </c>
      <c r="C891" s="1015">
        <v>1062</v>
      </c>
      <c r="D891" s="976" t="s">
        <v>1823</v>
      </c>
      <c r="E891" s="976" t="s">
        <v>1480</v>
      </c>
      <c r="F891" s="973">
        <v>3432000</v>
      </c>
      <c r="G891" s="974"/>
      <c r="H891" s="974">
        <v>3432000</v>
      </c>
      <c r="I891" s="974"/>
      <c r="J891" s="975"/>
      <c r="K891" s="974"/>
      <c r="L891" s="974">
        <f t="shared" si="61"/>
        <v>3432000</v>
      </c>
      <c r="M891" s="976"/>
      <c r="N891" s="1013">
        <f t="shared" si="60"/>
        <v>0</v>
      </c>
      <c r="O891" s="976"/>
      <c r="P891" s="977"/>
      <c r="Q891" s="974">
        <v>3432000</v>
      </c>
      <c r="R891" s="1147" t="s">
        <v>1824</v>
      </c>
      <c r="S891" s="974"/>
      <c r="T891" s="976" t="s">
        <v>1753</v>
      </c>
      <c r="X891" s="686"/>
      <c r="Y891" s="686"/>
    </row>
    <row r="892" spans="1:25" x14ac:dyDescent="0.25">
      <c r="B892" s="1187" t="s">
        <v>671</v>
      </c>
      <c r="C892" s="1015">
        <v>1062</v>
      </c>
      <c r="D892" s="976" t="s">
        <v>1825</v>
      </c>
      <c r="E892" s="976" t="s">
        <v>1826</v>
      </c>
      <c r="F892" s="973">
        <v>77948640</v>
      </c>
      <c r="G892" s="974"/>
      <c r="H892" s="974">
        <v>31179456</v>
      </c>
      <c r="I892" s="974">
        <v>31179456</v>
      </c>
      <c r="J892" s="975"/>
      <c r="K892" s="974"/>
      <c r="L892" s="974">
        <f t="shared" si="61"/>
        <v>62358912</v>
      </c>
      <c r="M892" s="976"/>
      <c r="N892" s="1013">
        <f t="shared" si="60"/>
        <v>15589728</v>
      </c>
      <c r="O892" s="976"/>
      <c r="P892" s="977"/>
      <c r="Q892" s="974"/>
      <c r="R892" s="1147"/>
      <c r="S892" s="974" t="s">
        <v>1417</v>
      </c>
      <c r="T892" s="976" t="s">
        <v>1323</v>
      </c>
      <c r="X892" s="686"/>
      <c r="Y892" s="686"/>
    </row>
    <row r="893" spans="1:25" x14ac:dyDescent="0.25">
      <c r="B893" s="1187" t="s">
        <v>671</v>
      </c>
      <c r="C893" s="1015">
        <v>1062</v>
      </c>
      <c r="D893" s="976" t="s">
        <v>1827</v>
      </c>
      <c r="E893" s="976" t="s">
        <v>1160</v>
      </c>
      <c r="F893" s="973">
        <v>10000000</v>
      </c>
      <c r="G893" s="974">
        <v>20000000</v>
      </c>
      <c r="H893" s="974">
        <v>5000000</v>
      </c>
      <c r="I893" s="974">
        <v>15000000</v>
      </c>
      <c r="J893" s="975"/>
      <c r="K893" s="974"/>
      <c r="L893" s="974">
        <f t="shared" si="61"/>
        <v>20000000</v>
      </c>
      <c r="M893" s="976"/>
      <c r="N893" s="1013">
        <f t="shared" si="60"/>
        <v>0</v>
      </c>
      <c r="O893" s="976"/>
      <c r="P893" s="977"/>
      <c r="Q893" s="974"/>
      <c r="R893" s="1147"/>
      <c r="S893" s="974"/>
      <c r="T893" s="976"/>
      <c r="X893" s="686"/>
      <c r="Y893" s="686"/>
    </row>
    <row r="894" spans="1:25" x14ac:dyDescent="0.25">
      <c r="B894" s="1187" t="s">
        <v>671</v>
      </c>
      <c r="C894" s="1015">
        <v>1062</v>
      </c>
      <c r="D894" s="976" t="s">
        <v>1828</v>
      </c>
      <c r="E894" s="976" t="s">
        <v>1829</v>
      </c>
      <c r="F894" s="973">
        <v>1710000</v>
      </c>
      <c r="G894" s="974"/>
      <c r="H894" s="974">
        <v>1710000</v>
      </c>
      <c r="I894" s="974"/>
      <c r="J894" s="975"/>
      <c r="K894" s="974"/>
      <c r="L894" s="974">
        <f t="shared" si="61"/>
        <v>1710000</v>
      </c>
      <c r="M894" s="976"/>
      <c r="N894" s="1013">
        <f t="shared" si="60"/>
        <v>0</v>
      </c>
      <c r="O894" s="976"/>
      <c r="P894" s="977"/>
      <c r="Q894" s="974"/>
      <c r="R894" s="1147"/>
      <c r="S894" s="974"/>
      <c r="T894" s="976"/>
      <c r="X894" s="686"/>
      <c r="Y894" s="686"/>
    </row>
    <row r="895" spans="1:25" x14ac:dyDescent="0.25">
      <c r="B895" s="1187" t="s">
        <v>671</v>
      </c>
      <c r="C895" s="1015">
        <v>1062</v>
      </c>
      <c r="D895" s="976" t="s">
        <v>1830</v>
      </c>
      <c r="E895" s="976" t="s">
        <v>1831</v>
      </c>
      <c r="F895" s="973">
        <v>180000</v>
      </c>
      <c r="G895" s="974"/>
      <c r="H895" s="974">
        <v>180000</v>
      </c>
      <c r="I895" s="974"/>
      <c r="J895" s="975"/>
      <c r="K895" s="974"/>
      <c r="L895" s="974">
        <f t="shared" si="61"/>
        <v>180000</v>
      </c>
      <c r="M895" s="976"/>
      <c r="N895" s="1013">
        <f t="shared" si="60"/>
        <v>0</v>
      </c>
      <c r="O895" s="976"/>
      <c r="P895" s="977"/>
      <c r="Q895" s="974"/>
      <c r="R895" s="1147"/>
      <c r="S895" s="974"/>
      <c r="T895" s="976"/>
      <c r="X895" s="686"/>
      <c r="Y895" s="686"/>
    </row>
    <row r="896" spans="1:25" x14ac:dyDescent="0.25">
      <c r="B896" s="1187" t="s">
        <v>671</v>
      </c>
      <c r="C896" s="1015">
        <v>1062</v>
      </c>
      <c r="D896" s="976" t="s">
        <v>1601</v>
      </c>
      <c r="E896" s="976" t="s">
        <v>672</v>
      </c>
      <c r="F896" s="973">
        <v>2000000</v>
      </c>
      <c r="G896" s="974"/>
      <c r="H896" s="974">
        <v>2000000</v>
      </c>
      <c r="I896" s="974"/>
      <c r="J896" s="975"/>
      <c r="K896" s="974"/>
      <c r="L896" s="974">
        <f t="shared" si="61"/>
        <v>2000000</v>
      </c>
      <c r="M896" s="976"/>
      <c r="N896" s="1013">
        <f t="shared" si="60"/>
        <v>0</v>
      </c>
      <c r="O896" s="976"/>
      <c r="P896" s="977"/>
      <c r="Q896" s="974"/>
      <c r="R896" s="1147"/>
      <c r="S896" s="974"/>
      <c r="T896" s="976"/>
      <c r="X896" s="686"/>
      <c r="Y896" s="686"/>
    </row>
    <row r="897" spans="2:25" x14ac:dyDescent="0.25">
      <c r="B897" s="1187" t="s">
        <v>671</v>
      </c>
      <c r="C897" s="1015">
        <v>1062</v>
      </c>
      <c r="D897" s="976" t="s">
        <v>1832</v>
      </c>
      <c r="E897" s="976" t="s">
        <v>1507</v>
      </c>
      <c r="F897" s="973">
        <v>565000</v>
      </c>
      <c r="G897" s="974"/>
      <c r="H897" s="974">
        <v>565000</v>
      </c>
      <c r="I897" s="974"/>
      <c r="J897" s="975"/>
      <c r="K897" s="974"/>
      <c r="L897" s="974">
        <f t="shared" si="61"/>
        <v>565000</v>
      </c>
      <c r="M897" s="976"/>
      <c r="N897" s="1013">
        <f t="shared" si="60"/>
        <v>0</v>
      </c>
      <c r="O897" s="976"/>
      <c r="P897" s="977"/>
      <c r="Q897" s="974"/>
      <c r="R897" s="1147"/>
      <c r="S897" s="974"/>
      <c r="T897" s="976"/>
      <c r="X897" s="686"/>
      <c r="Y897" s="686"/>
    </row>
    <row r="898" spans="2:25" x14ac:dyDescent="0.25">
      <c r="B898" s="1187" t="s">
        <v>671</v>
      </c>
      <c r="C898" s="1015">
        <v>1062</v>
      </c>
      <c r="D898" s="976" t="s">
        <v>1345</v>
      </c>
      <c r="E898" s="976" t="s">
        <v>1423</v>
      </c>
      <c r="F898" s="973">
        <v>87669000</v>
      </c>
      <c r="G898" s="974"/>
      <c r="H898" s="974">
        <v>26300000</v>
      </c>
      <c r="I898" s="974"/>
      <c r="J898" s="975"/>
      <c r="K898" s="974"/>
      <c r="L898" s="974">
        <f t="shared" si="61"/>
        <v>26300000</v>
      </c>
      <c r="M898" s="976"/>
      <c r="N898" s="1013">
        <f t="shared" si="60"/>
        <v>61369000</v>
      </c>
      <c r="O898" s="976"/>
      <c r="P898" s="977"/>
      <c r="Q898" s="974"/>
      <c r="R898" s="1147"/>
      <c r="S898" s="974"/>
      <c r="T898" s="976"/>
      <c r="X898" s="686"/>
      <c r="Y898" s="686"/>
    </row>
    <row r="899" spans="2:25" x14ac:dyDescent="0.25">
      <c r="B899" s="1187" t="s">
        <v>671</v>
      </c>
      <c r="C899" s="1015">
        <v>1062</v>
      </c>
      <c r="D899" s="976" t="s">
        <v>1833</v>
      </c>
      <c r="E899" s="976" t="s">
        <v>887</v>
      </c>
      <c r="F899" s="973">
        <v>118500000</v>
      </c>
      <c r="G899" s="974"/>
      <c r="H899" s="974">
        <v>35550000</v>
      </c>
      <c r="I899" s="974">
        <v>47400000</v>
      </c>
      <c r="J899" s="975"/>
      <c r="K899" s="974"/>
      <c r="L899" s="974">
        <f t="shared" si="61"/>
        <v>82950000</v>
      </c>
      <c r="M899" s="976"/>
      <c r="N899" s="1013">
        <f t="shared" si="60"/>
        <v>35550000</v>
      </c>
      <c r="O899" s="976"/>
      <c r="P899" s="977"/>
      <c r="Q899" s="974"/>
      <c r="R899" s="1147"/>
      <c r="S899" s="974"/>
      <c r="T899" s="976"/>
      <c r="X899" s="686"/>
      <c r="Y899" s="686"/>
    </row>
    <row r="900" spans="2:25" x14ac:dyDescent="0.25">
      <c r="B900" s="1187" t="s">
        <v>671</v>
      </c>
      <c r="C900" s="1015">
        <v>1062</v>
      </c>
      <c r="D900" s="976" t="s">
        <v>1834</v>
      </c>
      <c r="E900" s="976" t="s">
        <v>1484</v>
      </c>
      <c r="F900" s="973">
        <v>29480330</v>
      </c>
      <c r="G900" s="974"/>
      <c r="H900" s="974">
        <v>14740165</v>
      </c>
      <c r="I900" s="974"/>
      <c r="J900" s="975"/>
      <c r="K900" s="974"/>
      <c r="L900" s="974">
        <f t="shared" si="61"/>
        <v>14740165</v>
      </c>
      <c r="M900" s="976"/>
      <c r="N900" s="1013">
        <f t="shared" si="60"/>
        <v>14740165</v>
      </c>
      <c r="O900" s="976"/>
      <c r="P900" s="977"/>
      <c r="Q900" s="974"/>
      <c r="R900" s="1147"/>
      <c r="S900" s="974"/>
      <c r="T900" s="976"/>
      <c r="X900" s="686"/>
      <c r="Y900" s="686"/>
    </row>
    <row r="901" spans="2:25" x14ac:dyDescent="0.25">
      <c r="B901" s="1187" t="s">
        <v>671</v>
      </c>
      <c r="C901" s="1015">
        <v>1062</v>
      </c>
      <c r="D901" s="976" t="s">
        <v>1835</v>
      </c>
      <c r="E901" s="976" t="s">
        <v>1836</v>
      </c>
      <c r="F901" s="973">
        <v>61971840</v>
      </c>
      <c r="G901" s="974"/>
      <c r="H901" s="974">
        <v>61971840</v>
      </c>
      <c r="I901" s="974"/>
      <c r="J901" s="975"/>
      <c r="K901" s="974"/>
      <c r="L901" s="974">
        <f t="shared" si="61"/>
        <v>61971840</v>
      </c>
      <c r="M901" s="976"/>
      <c r="N901" s="1013">
        <f t="shared" si="60"/>
        <v>0</v>
      </c>
      <c r="O901" s="976"/>
      <c r="P901" s="977"/>
      <c r="Q901" s="974"/>
      <c r="R901" s="1147"/>
      <c r="S901" s="974"/>
      <c r="T901" s="976" t="s">
        <v>1837</v>
      </c>
      <c r="X901" s="686"/>
      <c r="Y901" s="686"/>
    </row>
    <row r="902" spans="2:25" x14ac:dyDescent="0.25">
      <c r="B902" s="1187" t="s">
        <v>671</v>
      </c>
      <c r="C902" s="1015">
        <v>1062</v>
      </c>
      <c r="D902" s="976" t="s">
        <v>1838</v>
      </c>
      <c r="E902" s="976" t="s">
        <v>1306</v>
      </c>
      <c r="F902" s="973">
        <v>933000</v>
      </c>
      <c r="G902" s="974"/>
      <c r="H902" s="974">
        <v>933000</v>
      </c>
      <c r="I902" s="974"/>
      <c r="J902" s="975"/>
      <c r="K902" s="974"/>
      <c r="L902" s="974">
        <f t="shared" si="61"/>
        <v>933000</v>
      </c>
      <c r="M902" s="976"/>
      <c r="N902" s="1013">
        <f t="shared" si="60"/>
        <v>0</v>
      </c>
      <c r="O902" s="976"/>
      <c r="P902" s="977"/>
      <c r="Q902" s="974"/>
      <c r="R902" s="1147"/>
      <c r="S902" s="974"/>
      <c r="T902" s="976"/>
      <c r="X902" s="686"/>
      <c r="Y902" s="686"/>
    </row>
    <row r="903" spans="2:25" x14ac:dyDescent="0.25">
      <c r="B903" s="1187" t="s">
        <v>671</v>
      </c>
      <c r="C903" s="1015">
        <v>1062</v>
      </c>
      <c r="D903" s="976" t="s">
        <v>657</v>
      </c>
      <c r="E903" s="976" t="s">
        <v>1839</v>
      </c>
      <c r="F903" s="973">
        <v>31010892</v>
      </c>
      <c r="G903" s="974"/>
      <c r="H903" s="974">
        <v>31010892</v>
      </c>
      <c r="I903" s="974"/>
      <c r="J903" s="975"/>
      <c r="K903" s="974"/>
      <c r="L903" s="974">
        <f t="shared" si="61"/>
        <v>31010892</v>
      </c>
      <c r="M903" s="976"/>
      <c r="N903" s="1013">
        <f t="shared" si="60"/>
        <v>0</v>
      </c>
      <c r="O903" s="976"/>
      <c r="P903" s="977"/>
      <c r="Q903" s="974"/>
      <c r="R903" s="1147"/>
      <c r="S903" s="974"/>
      <c r="T903" s="976"/>
      <c r="X903" s="686"/>
      <c r="Y903" s="686"/>
    </row>
    <row r="904" spans="2:25" x14ac:dyDescent="0.25">
      <c r="B904" s="1187" t="s">
        <v>671</v>
      </c>
      <c r="C904" s="1015">
        <v>1062</v>
      </c>
      <c r="D904" s="976" t="s">
        <v>1840</v>
      </c>
      <c r="E904" s="976" t="s">
        <v>1841</v>
      </c>
      <c r="F904" s="973">
        <v>17820000</v>
      </c>
      <c r="G904" s="974"/>
      <c r="H904" s="974">
        <v>17820000</v>
      </c>
      <c r="I904" s="974"/>
      <c r="J904" s="975"/>
      <c r="K904" s="974"/>
      <c r="L904" s="974">
        <f t="shared" si="61"/>
        <v>17820000</v>
      </c>
      <c r="M904" s="976"/>
      <c r="N904" s="1013">
        <f t="shared" si="60"/>
        <v>0</v>
      </c>
      <c r="O904" s="976"/>
      <c r="P904" s="977"/>
      <c r="Q904" s="974"/>
      <c r="R904" s="1147"/>
      <c r="S904" s="974"/>
      <c r="T904" s="976"/>
      <c r="X904" s="686"/>
      <c r="Y904" s="686"/>
    </row>
    <row r="905" spans="2:25" x14ac:dyDescent="0.25">
      <c r="B905" s="1187" t="s">
        <v>671</v>
      </c>
      <c r="C905" s="1015">
        <v>1062</v>
      </c>
      <c r="D905" s="976" t="s">
        <v>1705</v>
      </c>
      <c r="E905" s="976" t="s">
        <v>1400</v>
      </c>
      <c r="F905" s="973">
        <v>72980000</v>
      </c>
      <c r="G905" s="974"/>
      <c r="H905" s="974">
        <v>30000000</v>
      </c>
      <c r="I905" s="974"/>
      <c r="J905" s="975"/>
      <c r="K905" s="974"/>
      <c r="L905" s="974">
        <f t="shared" si="61"/>
        <v>30000000</v>
      </c>
      <c r="M905" s="976"/>
      <c r="N905" s="1013">
        <f t="shared" si="60"/>
        <v>42980000</v>
      </c>
      <c r="O905" s="976"/>
      <c r="P905" s="977"/>
      <c r="Q905" s="974"/>
      <c r="R905" s="1147"/>
      <c r="S905" s="974"/>
      <c r="T905" s="976"/>
      <c r="X905" s="686"/>
      <c r="Y905" s="686"/>
    </row>
    <row r="906" spans="2:25" x14ac:dyDescent="0.25">
      <c r="B906" s="1187" t="s">
        <v>671</v>
      </c>
      <c r="C906" s="1015">
        <v>1062</v>
      </c>
      <c r="D906" s="976" t="s">
        <v>1842</v>
      </c>
      <c r="E906" s="976" t="s">
        <v>1843</v>
      </c>
      <c r="F906" s="973">
        <v>330000</v>
      </c>
      <c r="G906" s="974"/>
      <c r="H906" s="974">
        <v>330000</v>
      </c>
      <c r="I906" s="974"/>
      <c r="J906" s="975"/>
      <c r="K906" s="974"/>
      <c r="L906" s="974">
        <f t="shared" si="61"/>
        <v>330000</v>
      </c>
      <c r="M906" s="976"/>
      <c r="N906" s="1013">
        <f t="shared" si="60"/>
        <v>0</v>
      </c>
      <c r="O906" s="976"/>
      <c r="P906" s="977"/>
      <c r="Q906" s="974"/>
      <c r="R906" s="1147"/>
      <c r="S906" s="974"/>
      <c r="T906" s="976"/>
      <c r="X906" s="686"/>
      <c r="Y906" s="686"/>
    </row>
    <row r="907" spans="2:25" x14ac:dyDescent="0.25">
      <c r="B907" s="1187" t="s">
        <v>671</v>
      </c>
      <c r="C907" s="1015">
        <v>1062</v>
      </c>
      <c r="D907" s="976" t="s">
        <v>1745</v>
      </c>
      <c r="E907" s="976" t="s">
        <v>1844</v>
      </c>
      <c r="F907" s="973">
        <v>4389000</v>
      </c>
      <c r="G907" s="974"/>
      <c r="H907" s="974">
        <v>2194500</v>
      </c>
      <c r="I907" s="974"/>
      <c r="J907" s="975"/>
      <c r="K907" s="974"/>
      <c r="L907" s="974">
        <f t="shared" si="61"/>
        <v>2194500</v>
      </c>
      <c r="M907" s="976"/>
      <c r="N907" s="1013">
        <f t="shared" si="60"/>
        <v>2194500</v>
      </c>
      <c r="O907" s="976"/>
      <c r="P907" s="977"/>
      <c r="Q907" s="974"/>
      <c r="R907" s="1147"/>
      <c r="S907" s="974"/>
      <c r="T907" s="976" t="s">
        <v>1323</v>
      </c>
      <c r="X907" s="686"/>
      <c r="Y907" s="686"/>
    </row>
    <row r="908" spans="2:25" x14ac:dyDescent="0.25">
      <c r="B908" s="1187" t="s">
        <v>671</v>
      </c>
      <c r="C908" s="1015">
        <v>1062</v>
      </c>
      <c r="D908" s="976" t="s">
        <v>1845</v>
      </c>
      <c r="E908" s="976" t="s">
        <v>1118</v>
      </c>
      <c r="F908" s="973">
        <v>241078000</v>
      </c>
      <c r="G908" s="974"/>
      <c r="H908" s="974">
        <v>72323400</v>
      </c>
      <c r="I908" s="974"/>
      <c r="J908" s="975"/>
      <c r="K908" s="974"/>
      <c r="L908" s="974">
        <f t="shared" si="61"/>
        <v>72323400</v>
      </c>
      <c r="M908" s="976"/>
      <c r="N908" s="1013">
        <f t="shared" si="60"/>
        <v>168754600</v>
      </c>
      <c r="O908" s="976"/>
      <c r="P908" s="977"/>
      <c r="Q908" s="974"/>
      <c r="R908" s="1147"/>
      <c r="S908" s="974"/>
      <c r="T908" s="976"/>
      <c r="X908" s="686"/>
      <c r="Y908" s="686"/>
    </row>
    <row r="909" spans="2:25" x14ac:dyDescent="0.25">
      <c r="B909" s="1187" t="s">
        <v>671</v>
      </c>
      <c r="C909" s="1015">
        <v>1062</v>
      </c>
      <c r="D909" s="976" t="s">
        <v>1846</v>
      </c>
      <c r="E909" s="976" t="s">
        <v>1090</v>
      </c>
      <c r="F909" s="973">
        <v>648000</v>
      </c>
      <c r="G909" s="974"/>
      <c r="H909" s="974">
        <v>648000</v>
      </c>
      <c r="I909" s="974"/>
      <c r="J909" s="975"/>
      <c r="K909" s="974"/>
      <c r="L909" s="974">
        <f t="shared" si="61"/>
        <v>648000</v>
      </c>
      <c r="M909" s="976"/>
      <c r="N909" s="1013">
        <f t="shared" si="60"/>
        <v>0</v>
      </c>
      <c r="O909" s="976"/>
      <c r="P909" s="977"/>
      <c r="Q909" s="974"/>
      <c r="R909" s="1147"/>
      <c r="S909" s="974"/>
      <c r="T909" s="976"/>
      <c r="X909" s="686"/>
      <c r="Y909" s="686"/>
    </row>
    <row r="910" spans="2:25" x14ac:dyDescent="0.25">
      <c r="B910" s="1187" t="s">
        <v>671</v>
      </c>
      <c r="C910" s="1015">
        <v>1062</v>
      </c>
      <c r="D910" s="976" t="s">
        <v>1610</v>
      </c>
      <c r="E910" s="976" t="s">
        <v>1611</v>
      </c>
      <c r="F910" s="973">
        <v>87444500</v>
      </c>
      <c r="G910" s="974"/>
      <c r="H910" s="974">
        <v>26233350</v>
      </c>
      <c r="I910" s="974">
        <v>34977800</v>
      </c>
      <c r="J910" s="975"/>
      <c r="K910" s="974"/>
      <c r="L910" s="974">
        <f t="shared" si="61"/>
        <v>61211150</v>
      </c>
      <c r="M910" s="976"/>
      <c r="N910" s="1013">
        <f t="shared" si="60"/>
        <v>26233350</v>
      </c>
      <c r="O910" s="976"/>
      <c r="P910" s="977"/>
      <c r="Q910" s="974"/>
      <c r="R910" s="1147"/>
      <c r="S910" s="974"/>
      <c r="T910" s="976" t="s">
        <v>1323</v>
      </c>
      <c r="X910" s="686"/>
      <c r="Y910" s="686"/>
    </row>
    <row r="911" spans="2:25" x14ac:dyDescent="0.25">
      <c r="B911" s="1187" t="s">
        <v>671</v>
      </c>
      <c r="C911" s="1015">
        <v>1062</v>
      </c>
      <c r="D911" s="976" t="s">
        <v>1847</v>
      </c>
      <c r="E911" s="976" t="s">
        <v>1477</v>
      </c>
      <c r="F911" s="973">
        <v>8503000</v>
      </c>
      <c r="G911" s="974"/>
      <c r="H911" s="974">
        <v>4251500</v>
      </c>
      <c r="I911" s="974"/>
      <c r="J911" s="975"/>
      <c r="K911" s="974"/>
      <c r="L911" s="974">
        <f t="shared" si="61"/>
        <v>4251500</v>
      </c>
      <c r="M911" s="976"/>
      <c r="N911" s="1013">
        <f t="shared" si="60"/>
        <v>4251500</v>
      </c>
      <c r="O911" s="976"/>
      <c r="P911" s="977"/>
      <c r="Q911" s="974"/>
      <c r="R911" s="1147"/>
      <c r="S911" s="974" t="s">
        <v>1417</v>
      </c>
      <c r="T911" s="976" t="s">
        <v>1323</v>
      </c>
      <c r="X911" s="686"/>
      <c r="Y911" s="686"/>
    </row>
    <row r="912" spans="2:25" x14ac:dyDescent="0.25">
      <c r="B912" s="1187" t="s">
        <v>671</v>
      </c>
      <c r="C912" s="1015">
        <v>1062</v>
      </c>
      <c r="D912" s="976" t="s">
        <v>1848</v>
      </c>
      <c r="E912" s="976" t="s">
        <v>1354</v>
      </c>
      <c r="F912" s="973">
        <v>1870000</v>
      </c>
      <c r="G912" s="974"/>
      <c r="H912" s="974">
        <v>1870000</v>
      </c>
      <c r="I912" s="974"/>
      <c r="J912" s="975"/>
      <c r="K912" s="974"/>
      <c r="L912" s="974">
        <f t="shared" si="61"/>
        <v>1870000</v>
      </c>
      <c r="M912" s="976"/>
      <c r="N912" s="1013">
        <f t="shared" si="60"/>
        <v>0</v>
      </c>
      <c r="O912" s="976"/>
      <c r="P912" s="977"/>
      <c r="Q912" s="974"/>
      <c r="R912" s="1147"/>
      <c r="S912" s="974" t="s">
        <v>1849</v>
      </c>
      <c r="T912" s="976" t="s">
        <v>1323</v>
      </c>
      <c r="X912" s="686"/>
      <c r="Y912" s="686"/>
    </row>
    <row r="913" spans="1:25" x14ac:dyDescent="0.25">
      <c r="B913" s="1187" t="s">
        <v>671</v>
      </c>
      <c r="C913" s="1015">
        <v>1062</v>
      </c>
      <c r="D913" s="976" t="s">
        <v>1695</v>
      </c>
      <c r="E913" s="976" t="s">
        <v>1696</v>
      </c>
      <c r="F913" s="973">
        <v>14739000</v>
      </c>
      <c r="G913" s="974"/>
      <c r="H913" s="974">
        <v>14739000</v>
      </c>
      <c r="I913" s="974"/>
      <c r="J913" s="975"/>
      <c r="K913" s="974"/>
      <c r="L913" s="974">
        <f t="shared" si="61"/>
        <v>14739000</v>
      </c>
      <c r="M913" s="976"/>
      <c r="N913" s="1013">
        <f t="shared" si="60"/>
        <v>0</v>
      </c>
      <c r="O913" s="976"/>
      <c r="P913" s="977"/>
      <c r="Q913" s="974"/>
      <c r="R913" s="1147"/>
      <c r="S913" s="974"/>
      <c r="T913" s="976"/>
      <c r="X913" s="686"/>
      <c r="Y913" s="686"/>
    </row>
    <row r="914" spans="1:25" x14ac:dyDescent="0.25">
      <c r="B914" s="1187" t="s">
        <v>671</v>
      </c>
      <c r="C914" s="1015">
        <v>1062</v>
      </c>
      <c r="D914" s="976" t="s">
        <v>1850</v>
      </c>
      <c r="E914" s="976" t="s">
        <v>1851</v>
      </c>
      <c r="F914" s="973">
        <v>73920000</v>
      </c>
      <c r="G914" s="974"/>
      <c r="H914" s="974">
        <v>66528000</v>
      </c>
      <c r="I914" s="974"/>
      <c r="J914" s="975"/>
      <c r="K914" s="974"/>
      <c r="L914" s="974">
        <f t="shared" si="61"/>
        <v>66528000</v>
      </c>
      <c r="M914" s="976"/>
      <c r="N914" s="1013">
        <f t="shared" si="60"/>
        <v>7392000</v>
      </c>
      <c r="O914" s="976"/>
      <c r="P914" s="977"/>
      <c r="Q914" s="974"/>
      <c r="R914" s="1147"/>
      <c r="S914" s="974"/>
      <c r="T914" s="976" t="s">
        <v>1323</v>
      </c>
      <c r="X914" s="686"/>
      <c r="Y914" s="686"/>
    </row>
    <row r="915" spans="1:25" x14ac:dyDescent="0.25">
      <c r="B915" s="1187" t="s">
        <v>671</v>
      </c>
      <c r="C915" s="1015">
        <v>1062</v>
      </c>
      <c r="D915" s="976" t="s">
        <v>1852</v>
      </c>
      <c r="E915" s="976" t="s">
        <v>1110</v>
      </c>
      <c r="F915" s="973">
        <v>4455000</v>
      </c>
      <c r="G915" s="974"/>
      <c r="H915" s="974">
        <v>4455000</v>
      </c>
      <c r="I915" s="974"/>
      <c r="J915" s="975"/>
      <c r="K915" s="974"/>
      <c r="L915" s="974">
        <f t="shared" si="61"/>
        <v>4455000</v>
      </c>
      <c r="M915" s="976"/>
      <c r="N915" s="1013">
        <f t="shared" si="60"/>
        <v>0</v>
      </c>
      <c r="O915" s="976"/>
      <c r="P915" s="977"/>
      <c r="Q915" s="974"/>
      <c r="R915" s="1147"/>
      <c r="S915" s="974"/>
      <c r="T915" s="976" t="s">
        <v>1323</v>
      </c>
      <c r="X915" s="686"/>
      <c r="Y915" s="686"/>
    </row>
    <row r="916" spans="1:25" x14ac:dyDescent="0.25">
      <c r="B916" s="1187" t="s">
        <v>671</v>
      </c>
      <c r="C916" s="1015">
        <v>1062</v>
      </c>
      <c r="D916" s="976" t="s">
        <v>1853</v>
      </c>
      <c r="E916" s="976" t="s">
        <v>1854</v>
      </c>
      <c r="F916" s="973">
        <v>1300000</v>
      </c>
      <c r="G916" s="974"/>
      <c r="H916" s="974">
        <v>1300000</v>
      </c>
      <c r="I916" s="974"/>
      <c r="J916" s="975"/>
      <c r="K916" s="974"/>
      <c r="L916" s="974">
        <f t="shared" si="61"/>
        <v>1300000</v>
      </c>
      <c r="M916" s="976"/>
      <c r="N916" s="1013">
        <f t="shared" si="60"/>
        <v>0</v>
      </c>
      <c r="O916" s="976"/>
      <c r="P916" s="977"/>
      <c r="Q916" s="974"/>
      <c r="R916" s="1147"/>
      <c r="S916" s="974"/>
      <c r="T916" s="976"/>
      <c r="X916" s="686"/>
      <c r="Y916" s="686"/>
    </row>
    <row r="917" spans="1:25" x14ac:dyDescent="0.25">
      <c r="B917" s="1187" t="s">
        <v>671</v>
      </c>
      <c r="C917" s="1015">
        <v>1062</v>
      </c>
      <c r="D917" s="976" t="s">
        <v>1855</v>
      </c>
      <c r="E917" s="976" t="s">
        <v>1742</v>
      </c>
      <c r="F917" s="973">
        <v>3255000</v>
      </c>
      <c r="G917" s="974"/>
      <c r="H917" s="974">
        <v>3255000</v>
      </c>
      <c r="I917" s="974"/>
      <c r="J917" s="975"/>
      <c r="K917" s="974"/>
      <c r="L917" s="974">
        <f t="shared" si="61"/>
        <v>3255000</v>
      </c>
      <c r="M917" s="976"/>
      <c r="N917" s="1013">
        <f t="shared" si="60"/>
        <v>0</v>
      </c>
      <c r="O917" s="976"/>
      <c r="P917" s="977"/>
      <c r="Q917" s="974"/>
      <c r="R917" s="1147"/>
      <c r="S917" s="974"/>
      <c r="T917" s="976"/>
      <c r="X917" s="686"/>
      <c r="Y917" s="686"/>
    </row>
    <row r="918" spans="1:25" x14ac:dyDescent="0.25">
      <c r="B918" s="1187" t="s">
        <v>671</v>
      </c>
      <c r="C918" s="1015">
        <v>1062</v>
      </c>
      <c r="D918" s="976" t="s">
        <v>1856</v>
      </c>
      <c r="E918" s="976" t="s">
        <v>1857</v>
      </c>
      <c r="F918" s="973">
        <v>7829600</v>
      </c>
      <c r="G918" s="974"/>
      <c r="H918" s="974">
        <v>7829600</v>
      </c>
      <c r="I918" s="974"/>
      <c r="J918" s="975"/>
      <c r="K918" s="974"/>
      <c r="L918" s="974">
        <f t="shared" si="61"/>
        <v>7829600</v>
      </c>
      <c r="M918" s="976"/>
      <c r="N918" s="1013">
        <f t="shared" si="60"/>
        <v>0</v>
      </c>
      <c r="O918" s="976"/>
      <c r="P918" s="977"/>
      <c r="Q918" s="974"/>
      <c r="R918" s="1147"/>
      <c r="S918" s="974"/>
      <c r="T918" s="976"/>
      <c r="X918" s="686"/>
      <c r="Y918" s="686"/>
    </row>
    <row r="919" spans="1:25" x14ac:dyDescent="0.25">
      <c r="B919" s="1187" t="s">
        <v>671</v>
      </c>
      <c r="C919" s="1015">
        <v>1062</v>
      </c>
      <c r="D919" s="976" t="s">
        <v>1858</v>
      </c>
      <c r="E919" s="976" t="s">
        <v>1266</v>
      </c>
      <c r="F919" s="973">
        <v>52140000</v>
      </c>
      <c r="G919" s="974"/>
      <c r="H919" s="974">
        <v>52140000</v>
      </c>
      <c r="I919" s="974"/>
      <c r="J919" s="975"/>
      <c r="K919" s="974"/>
      <c r="L919" s="974">
        <f t="shared" si="61"/>
        <v>52140000</v>
      </c>
      <c r="M919" s="976"/>
      <c r="N919" s="1013">
        <f t="shared" si="60"/>
        <v>0</v>
      </c>
      <c r="O919" s="976"/>
      <c r="P919" s="977"/>
      <c r="Q919" s="974"/>
      <c r="R919" s="1147"/>
      <c r="S919" s="974"/>
      <c r="T919" s="976"/>
      <c r="X919" s="686"/>
      <c r="Y919" s="686"/>
    </row>
    <row r="920" spans="1:25" x14ac:dyDescent="0.25">
      <c r="B920" s="1187" t="s">
        <v>671</v>
      </c>
      <c r="C920" s="1015">
        <v>1062</v>
      </c>
      <c r="D920" s="976" t="s">
        <v>1447</v>
      </c>
      <c r="E920" s="976" t="s">
        <v>1316</v>
      </c>
      <c r="F920" s="973">
        <v>30000000</v>
      </c>
      <c r="G920" s="974"/>
      <c r="H920" s="974">
        <v>30000000</v>
      </c>
      <c r="I920" s="974"/>
      <c r="J920" s="975"/>
      <c r="K920" s="974"/>
      <c r="L920" s="974">
        <f t="shared" si="61"/>
        <v>30000000</v>
      </c>
      <c r="M920" s="976"/>
      <c r="N920" s="1013">
        <f t="shared" si="60"/>
        <v>0</v>
      </c>
      <c r="O920" s="976"/>
      <c r="P920" s="977"/>
      <c r="Q920" s="974"/>
      <c r="R920" s="1147"/>
      <c r="S920" s="974"/>
      <c r="T920" s="976"/>
      <c r="X920" s="686"/>
      <c r="Y920" s="686"/>
    </row>
    <row r="921" spans="1:25" x14ac:dyDescent="0.25">
      <c r="B921" s="1187" t="s">
        <v>671</v>
      </c>
      <c r="C921" s="1015">
        <v>1062</v>
      </c>
      <c r="D921" s="976" t="s">
        <v>1859</v>
      </c>
      <c r="E921" s="976" t="s">
        <v>1679</v>
      </c>
      <c r="F921" s="973">
        <v>370000</v>
      </c>
      <c r="G921" s="974"/>
      <c r="H921" s="974">
        <v>370000</v>
      </c>
      <c r="I921" s="974"/>
      <c r="J921" s="975"/>
      <c r="K921" s="974"/>
      <c r="L921" s="974">
        <f t="shared" si="61"/>
        <v>370000</v>
      </c>
      <c r="M921" s="976"/>
      <c r="N921" s="1013">
        <f t="shared" si="60"/>
        <v>0</v>
      </c>
      <c r="O921" s="976"/>
      <c r="P921" s="977"/>
      <c r="Q921" s="974"/>
      <c r="R921" s="1147"/>
      <c r="S921" s="974"/>
      <c r="T921" s="976"/>
      <c r="X921" s="686"/>
      <c r="Y921" s="686"/>
    </row>
    <row r="922" spans="1:25" x14ac:dyDescent="0.25">
      <c r="B922" s="1187" t="s">
        <v>671</v>
      </c>
      <c r="C922" s="1015">
        <v>1062</v>
      </c>
      <c r="D922" s="976" t="s">
        <v>947</v>
      </c>
      <c r="E922" s="976"/>
      <c r="F922" s="973">
        <f>W922</f>
        <v>3006000</v>
      </c>
      <c r="G922" s="974"/>
      <c r="H922" s="974">
        <v>1008000</v>
      </c>
      <c r="I922" s="974">
        <v>1998000</v>
      </c>
      <c r="J922" s="975"/>
      <c r="K922" s="974"/>
      <c r="L922" s="974">
        <f t="shared" si="61"/>
        <v>3006000</v>
      </c>
      <c r="M922" s="976"/>
      <c r="N922" s="1013">
        <f t="shared" si="60"/>
        <v>0</v>
      </c>
      <c r="O922" s="976"/>
      <c r="P922" s="977"/>
      <c r="Q922" s="974"/>
      <c r="R922" s="1147"/>
      <c r="S922" s="974"/>
      <c r="T922" s="976"/>
      <c r="V922" s="1000" t="s">
        <v>948</v>
      </c>
      <c r="W922" s="1000">
        <f>SUM(W884:W898)</f>
        <v>3006000</v>
      </c>
      <c r="X922" s="686"/>
      <c r="Y922" s="686"/>
    </row>
    <row r="923" spans="1:25" ht="15.75" x14ac:dyDescent="0.25">
      <c r="A923" s="723"/>
      <c r="B923" s="720" t="s">
        <v>997</v>
      </c>
      <c r="C923" s="720"/>
      <c r="D923" s="699" t="s">
        <v>671</v>
      </c>
      <c r="E923" s="992"/>
      <c r="F923" s="993"/>
      <c r="G923" s="994"/>
      <c r="H923" s="994"/>
      <c r="I923" s="994"/>
      <c r="J923" s="995"/>
      <c r="K923" s="994"/>
      <c r="L923" s="735">
        <f>SUM(L884:L922)</f>
        <v>841037429</v>
      </c>
      <c r="M923" s="992"/>
      <c r="N923" s="1042">
        <f>SUM(N884:N922)</f>
        <v>528730763</v>
      </c>
      <c r="O923" s="992"/>
      <c r="P923" s="998"/>
      <c r="Q923" s="994"/>
      <c r="R923" s="1153"/>
      <c r="S923" s="994"/>
      <c r="T923" s="992"/>
      <c r="X923" s="686"/>
      <c r="Y923" s="686"/>
    </row>
    <row r="924" spans="1:25" x14ac:dyDescent="0.25">
      <c r="A924" s="686">
        <v>43</v>
      </c>
      <c r="B924" s="1187" t="s">
        <v>1860</v>
      </c>
      <c r="C924" s="1015">
        <v>1066</v>
      </c>
      <c r="D924" s="976" t="s">
        <v>657</v>
      </c>
      <c r="E924" s="1107" t="s">
        <v>1861</v>
      </c>
      <c r="F924" s="973">
        <v>19925313</v>
      </c>
      <c r="G924" s="974"/>
      <c r="H924" s="974">
        <v>9962656</v>
      </c>
      <c r="I924" s="974"/>
      <c r="J924" s="975"/>
      <c r="K924" s="974"/>
      <c r="L924" s="974">
        <f>SUM(H924:K924)</f>
        <v>9962656</v>
      </c>
      <c r="M924" s="976"/>
      <c r="N924" s="1013">
        <f t="shared" ref="N924:N932" si="62">IF($G924="",($F924-$L924),($G924-$L924))</f>
        <v>9962657</v>
      </c>
      <c r="O924" s="976"/>
      <c r="P924" s="977"/>
      <c r="Q924" s="974"/>
      <c r="R924" s="1147"/>
      <c r="S924" s="974"/>
      <c r="T924" s="976" t="s">
        <v>1323</v>
      </c>
      <c r="V924" s="687" t="s">
        <v>1684</v>
      </c>
      <c r="X924" s="686"/>
      <c r="Y924" s="686"/>
    </row>
    <row r="925" spans="1:25" x14ac:dyDescent="0.25">
      <c r="B925" s="1187" t="s">
        <v>1860</v>
      </c>
      <c r="C925" s="1015">
        <v>1066</v>
      </c>
      <c r="D925" s="976" t="s">
        <v>1682</v>
      </c>
      <c r="E925" s="976" t="s">
        <v>1683</v>
      </c>
      <c r="F925" s="973">
        <v>66000000</v>
      </c>
      <c r="G925" s="974"/>
      <c r="H925" s="974">
        <v>30000000</v>
      </c>
      <c r="I925" s="974"/>
      <c r="J925" s="975"/>
      <c r="K925" s="974"/>
      <c r="L925" s="974">
        <f>SUM(H925:K925)</f>
        <v>30000000</v>
      </c>
      <c r="M925" s="976"/>
      <c r="N925" s="1013">
        <f t="shared" si="62"/>
        <v>36000000</v>
      </c>
      <c r="O925" s="976"/>
      <c r="P925" s="977"/>
      <c r="Q925" s="974"/>
      <c r="R925" s="1147"/>
      <c r="S925" s="974"/>
      <c r="T925" s="976" t="s">
        <v>1323</v>
      </c>
      <c r="X925" s="686"/>
      <c r="Y925" s="686"/>
    </row>
    <row r="926" spans="1:25" x14ac:dyDescent="0.25">
      <c r="B926" s="1187" t="s">
        <v>1860</v>
      </c>
      <c r="C926" s="1015">
        <v>1066</v>
      </c>
      <c r="D926" s="976" t="s">
        <v>1862</v>
      </c>
      <c r="E926" s="976" t="s">
        <v>1432</v>
      </c>
      <c r="F926" s="973">
        <v>100570800</v>
      </c>
      <c r="G926" s="974"/>
      <c r="H926" s="974">
        <v>40228320</v>
      </c>
      <c r="I926" s="974"/>
      <c r="J926" s="975"/>
      <c r="K926" s="974"/>
      <c r="L926" s="974">
        <f t="shared" ref="L926:L932" si="63">SUM(H926:K926)</f>
        <v>40228320</v>
      </c>
      <c r="M926" s="976"/>
      <c r="N926" s="1013">
        <f t="shared" si="62"/>
        <v>60342480</v>
      </c>
      <c r="O926" s="976"/>
      <c r="P926" s="977"/>
      <c r="Q926" s="974"/>
      <c r="R926" s="1147"/>
      <c r="S926" s="974"/>
      <c r="T926" s="976" t="s">
        <v>1323</v>
      </c>
      <c r="X926" s="686"/>
      <c r="Y926" s="686"/>
    </row>
    <row r="927" spans="1:25" x14ac:dyDescent="0.25">
      <c r="B927" s="1187" t="s">
        <v>1860</v>
      </c>
      <c r="C927" s="1015">
        <v>1066</v>
      </c>
      <c r="D927" s="976" t="s">
        <v>1821</v>
      </c>
      <c r="E927" s="976" t="s">
        <v>1863</v>
      </c>
      <c r="F927" s="973">
        <v>8613000</v>
      </c>
      <c r="G927" s="974"/>
      <c r="H927" s="974">
        <v>8613000</v>
      </c>
      <c r="I927" s="974"/>
      <c r="J927" s="975"/>
      <c r="K927" s="974"/>
      <c r="L927" s="974">
        <f t="shared" si="63"/>
        <v>8613000</v>
      </c>
      <c r="M927" s="976"/>
      <c r="N927" s="1013">
        <f t="shared" si="62"/>
        <v>0</v>
      </c>
      <c r="O927" s="976"/>
      <c r="P927" s="977"/>
      <c r="Q927" s="974"/>
      <c r="R927" s="1147"/>
      <c r="S927" s="974"/>
      <c r="T927" s="976" t="s">
        <v>1323</v>
      </c>
      <c r="X927" s="686"/>
      <c r="Y927" s="686"/>
    </row>
    <row r="928" spans="1:25" x14ac:dyDescent="0.25">
      <c r="B928" s="1187" t="s">
        <v>1860</v>
      </c>
      <c r="C928" s="1015">
        <v>1066</v>
      </c>
      <c r="D928" s="976" t="s">
        <v>1685</v>
      </c>
      <c r="E928" s="976" t="s">
        <v>1686</v>
      </c>
      <c r="F928" s="973">
        <v>36000000</v>
      </c>
      <c r="G928" s="974"/>
      <c r="H928" s="974">
        <v>36000000</v>
      </c>
      <c r="I928" s="974"/>
      <c r="J928" s="975"/>
      <c r="K928" s="974"/>
      <c r="L928" s="974">
        <f t="shared" si="63"/>
        <v>36000000</v>
      </c>
      <c r="M928" s="976"/>
      <c r="N928" s="1013">
        <f t="shared" si="62"/>
        <v>0</v>
      </c>
      <c r="O928" s="976"/>
      <c r="P928" s="977"/>
      <c r="Q928" s="974"/>
      <c r="R928" s="1147"/>
      <c r="S928" s="974"/>
      <c r="T928" s="976"/>
      <c r="X928" s="686"/>
      <c r="Y928" s="686"/>
    </row>
    <row r="929" spans="1:25" x14ac:dyDescent="0.25">
      <c r="B929" s="1187" t="s">
        <v>1860</v>
      </c>
      <c r="C929" s="1015">
        <v>1066</v>
      </c>
      <c r="D929" s="976"/>
      <c r="E929" s="976"/>
      <c r="F929" s="973"/>
      <c r="G929" s="974"/>
      <c r="H929" s="974"/>
      <c r="I929" s="974"/>
      <c r="J929" s="975"/>
      <c r="K929" s="974"/>
      <c r="L929" s="974">
        <f t="shared" si="63"/>
        <v>0</v>
      </c>
      <c r="M929" s="976"/>
      <c r="N929" s="1013">
        <f t="shared" si="62"/>
        <v>0</v>
      </c>
      <c r="O929" s="976"/>
      <c r="P929" s="977"/>
      <c r="Q929" s="974"/>
      <c r="R929" s="1147"/>
      <c r="S929" s="974"/>
      <c r="T929" s="976"/>
      <c r="X929" s="686"/>
      <c r="Y929" s="686"/>
    </row>
    <row r="930" spans="1:25" x14ac:dyDescent="0.25">
      <c r="B930" s="1187" t="s">
        <v>1860</v>
      </c>
      <c r="C930" s="1015">
        <v>1066</v>
      </c>
      <c r="D930" s="976"/>
      <c r="E930" s="976"/>
      <c r="F930" s="973"/>
      <c r="G930" s="974"/>
      <c r="H930" s="974"/>
      <c r="I930" s="974"/>
      <c r="J930" s="975"/>
      <c r="K930" s="974"/>
      <c r="L930" s="974">
        <f t="shared" si="63"/>
        <v>0</v>
      </c>
      <c r="M930" s="976"/>
      <c r="N930" s="1013">
        <f t="shared" si="62"/>
        <v>0</v>
      </c>
      <c r="O930" s="976"/>
      <c r="P930" s="977"/>
      <c r="Q930" s="974"/>
      <c r="R930" s="1147"/>
      <c r="S930" s="974"/>
      <c r="T930" s="976"/>
      <c r="X930" s="686"/>
      <c r="Y930" s="686"/>
    </row>
    <row r="931" spans="1:25" x14ac:dyDescent="0.25">
      <c r="B931" s="1187" t="s">
        <v>1860</v>
      </c>
      <c r="C931" s="1015">
        <v>1066</v>
      </c>
      <c r="D931" s="976"/>
      <c r="E931" s="976"/>
      <c r="F931" s="973"/>
      <c r="G931" s="974"/>
      <c r="H931" s="974"/>
      <c r="I931" s="974"/>
      <c r="J931" s="975"/>
      <c r="K931" s="974"/>
      <c r="L931" s="974">
        <f t="shared" si="63"/>
        <v>0</v>
      </c>
      <c r="M931" s="976"/>
      <c r="N931" s="1013">
        <f t="shared" si="62"/>
        <v>0</v>
      </c>
      <c r="O931" s="976"/>
      <c r="P931" s="977"/>
      <c r="Q931" s="974"/>
      <c r="R931" s="1147"/>
      <c r="S931" s="974"/>
      <c r="T931" s="976"/>
      <c r="X931" s="686"/>
      <c r="Y931" s="686"/>
    </row>
    <row r="932" spans="1:25" x14ac:dyDescent="0.25">
      <c r="B932" s="1187" t="s">
        <v>1860</v>
      </c>
      <c r="C932" s="1015">
        <v>1066</v>
      </c>
      <c r="D932" s="976" t="s">
        <v>947</v>
      </c>
      <c r="E932" s="976"/>
      <c r="F932" s="973"/>
      <c r="G932" s="974"/>
      <c r="H932" s="974"/>
      <c r="I932" s="974"/>
      <c r="J932" s="975"/>
      <c r="K932" s="974"/>
      <c r="L932" s="974">
        <f t="shared" si="63"/>
        <v>0</v>
      </c>
      <c r="M932" s="976"/>
      <c r="N932" s="1013">
        <f t="shared" si="62"/>
        <v>0</v>
      </c>
      <c r="O932" s="976"/>
      <c r="P932" s="977"/>
      <c r="Q932" s="974"/>
      <c r="R932" s="1147"/>
      <c r="S932" s="974"/>
      <c r="T932" s="976"/>
      <c r="V932" s="1000" t="s">
        <v>948</v>
      </c>
      <c r="W932" s="1000">
        <f>SUM(W924:W931)</f>
        <v>0</v>
      </c>
      <c r="X932" s="686"/>
      <c r="Y932" s="686"/>
    </row>
    <row r="933" spans="1:25" ht="15.75" x14ac:dyDescent="0.25">
      <c r="A933" s="723"/>
      <c r="B933" s="720" t="s">
        <v>997</v>
      </c>
      <c r="C933" s="720"/>
      <c r="D933" s="699" t="s">
        <v>1860</v>
      </c>
      <c r="E933" s="992"/>
      <c r="F933" s="993"/>
      <c r="G933" s="994"/>
      <c r="H933" s="994"/>
      <c r="I933" s="994"/>
      <c r="J933" s="995"/>
      <c r="K933" s="994"/>
      <c r="L933" s="735">
        <f>SUM(L924:L932)</f>
        <v>124803976</v>
      </c>
      <c r="M933" s="992"/>
      <c r="N933" s="1042">
        <f>SUM(N924:N932)</f>
        <v>106305137</v>
      </c>
      <c r="O933" s="992"/>
      <c r="P933" s="998"/>
      <c r="Q933" s="994"/>
      <c r="R933" s="1153"/>
      <c r="S933" s="994"/>
      <c r="T933" s="992"/>
      <c r="X933" s="686"/>
      <c r="Y933" s="686"/>
    </row>
    <row r="934" spans="1:25" x14ac:dyDescent="0.25">
      <c r="A934" s="686">
        <v>44</v>
      </c>
      <c r="B934" s="1187" t="s">
        <v>669</v>
      </c>
      <c r="C934" s="1015">
        <v>1067</v>
      </c>
      <c r="D934" s="976" t="s">
        <v>1864</v>
      </c>
      <c r="E934" s="1107" t="s">
        <v>1865</v>
      </c>
      <c r="F934" s="973">
        <v>164313600</v>
      </c>
      <c r="G934" s="974"/>
      <c r="H934" s="974">
        <v>65725440</v>
      </c>
      <c r="I934" s="974">
        <v>29875200</v>
      </c>
      <c r="J934" s="975"/>
      <c r="K934" s="974"/>
      <c r="L934" s="974">
        <f>SUM(H934:K934)</f>
        <v>95600640</v>
      </c>
      <c r="M934" s="976"/>
      <c r="N934" s="1013">
        <f t="shared" si="60"/>
        <v>68712960</v>
      </c>
      <c r="O934" s="976"/>
      <c r="P934" s="977"/>
      <c r="Q934" s="974"/>
      <c r="R934" s="1147"/>
      <c r="S934" s="974" t="s">
        <v>1866</v>
      </c>
      <c r="T934" s="976" t="s">
        <v>1323</v>
      </c>
      <c r="V934" s="687" t="s">
        <v>1692</v>
      </c>
      <c r="W934" s="687">
        <v>300000</v>
      </c>
      <c r="X934" s="686"/>
      <c r="Y934" s="686"/>
    </row>
    <row r="935" spans="1:25" x14ac:dyDescent="0.25">
      <c r="B935" s="1187" t="s">
        <v>669</v>
      </c>
      <c r="C935" s="1015">
        <v>1067</v>
      </c>
      <c r="D935" s="976" t="s">
        <v>1867</v>
      </c>
      <c r="E935" s="976" t="s">
        <v>1306</v>
      </c>
      <c r="F935" s="973">
        <v>75000</v>
      </c>
      <c r="G935" s="974"/>
      <c r="H935" s="974">
        <v>75000</v>
      </c>
      <c r="I935" s="974"/>
      <c r="J935" s="975"/>
      <c r="K935" s="974"/>
      <c r="L935" s="974">
        <f>SUM(H935:K935)</f>
        <v>75000</v>
      </c>
      <c r="M935" s="976"/>
      <c r="N935" s="1013">
        <f t="shared" si="60"/>
        <v>0</v>
      </c>
      <c r="O935" s="976"/>
      <c r="P935" s="977"/>
      <c r="Q935" s="974"/>
      <c r="R935" s="1147"/>
      <c r="S935" s="974"/>
      <c r="T935" s="976"/>
      <c r="V935" s="687" t="s">
        <v>1470</v>
      </c>
      <c r="W935" s="687">
        <v>280000</v>
      </c>
      <c r="X935" s="686"/>
      <c r="Y935" s="686"/>
    </row>
    <row r="936" spans="1:25" x14ac:dyDescent="0.25">
      <c r="B936" s="1187" t="s">
        <v>669</v>
      </c>
      <c r="C936" s="1015">
        <v>1067</v>
      </c>
      <c r="D936" s="976" t="s">
        <v>1601</v>
      </c>
      <c r="E936" s="1107" t="s">
        <v>670</v>
      </c>
      <c r="F936" s="973">
        <v>2000000</v>
      </c>
      <c r="G936" s="974"/>
      <c r="H936" s="974">
        <v>2000000</v>
      </c>
      <c r="I936" s="974"/>
      <c r="J936" s="975"/>
      <c r="K936" s="974"/>
      <c r="L936" s="974">
        <f t="shared" ref="L936:L963" si="64">SUM(H936:K936)</f>
        <v>2000000</v>
      </c>
      <c r="M936" s="976"/>
      <c r="N936" s="1013">
        <f t="shared" si="60"/>
        <v>0</v>
      </c>
      <c r="O936" s="976"/>
      <c r="P936" s="977"/>
      <c r="Q936" s="974"/>
      <c r="R936" s="1147"/>
      <c r="S936" s="974"/>
      <c r="T936" s="976"/>
      <c r="V936" s="687" t="s">
        <v>1710</v>
      </c>
      <c r="W936" s="687">
        <v>1680000</v>
      </c>
      <c r="X936" s="686"/>
      <c r="Y936" s="686"/>
    </row>
    <row r="937" spans="1:25" x14ac:dyDescent="0.25">
      <c r="B937" s="1187" t="s">
        <v>669</v>
      </c>
      <c r="C937" s="1015">
        <v>1067</v>
      </c>
      <c r="D937" s="976" t="s">
        <v>1868</v>
      </c>
      <c r="E937" s="976" t="s">
        <v>1869</v>
      </c>
      <c r="F937" s="973">
        <v>75427220</v>
      </c>
      <c r="G937" s="974"/>
      <c r="H937" s="974">
        <v>34285100</v>
      </c>
      <c r="I937" s="974"/>
      <c r="J937" s="975"/>
      <c r="K937" s="974"/>
      <c r="L937" s="974">
        <f t="shared" si="64"/>
        <v>34285100</v>
      </c>
      <c r="M937" s="976"/>
      <c r="N937" s="1013">
        <f t="shared" si="60"/>
        <v>41142120</v>
      </c>
      <c r="O937" s="976"/>
      <c r="P937" s="977"/>
      <c r="Q937" s="974"/>
      <c r="R937" s="1147"/>
      <c r="S937" s="974" t="s">
        <v>1417</v>
      </c>
      <c r="T937" s="976" t="s">
        <v>1323</v>
      </c>
      <c r="V937" s="687" t="s">
        <v>1720</v>
      </c>
      <c r="W937" s="687">
        <v>1400000</v>
      </c>
      <c r="X937" s="686"/>
      <c r="Y937" s="686"/>
    </row>
    <row r="938" spans="1:25" x14ac:dyDescent="0.25">
      <c r="B938" s="1187" t="s">
        <v>669</v>
      </c>
      <c r="C938" s="1015">
        <v>1067</v>
      </c>
      <c r="D938" s="976" t="s">
        <v>1722</v>
      </c>
      <c r="E938" s="976" t="s">
        <v>1870</v>
      </c>
      <c r="F938" s="973">
        <v>122579413</v>
      </c>
      <c r="G938" s="974"/>
      <c r="H938" s="974">
        <v>49031766</v>
      </c>
      <c r="I938" s="974">
        <v>49031766</v>
      </c>
      <c r="J938" s="975"/>
      <c r="K938" s="974"/>
      <c r="L938" s="974">
        <f t="shared" si="64"/>
        <v>98063532</v>
      </c>
      <c r="M938" s="976"/>
      <c r="N938" s="1013">
        <f t="shared" si="60"/>
        <v>24515881</v>
      </c>
      <c r="O938" s="976"/>
      <c r="P938" s="977"/>
      <c r="Q938" s="974"/>
      <c r="R938" s="1147"/>
      <c r="S938" s="974" t="s">
        <v>1417</v>
      </c>
      <c r="T938" s="976" t="s">
        <v>1323</v>
      </c>
      <c r="X938" s="686"/>
      <c r="Y938" s="686"/>
    </row>
    <row r="939" spans="1:25" x14ac:dyDescent="0.25">
      <c r="B939" s="1187" t="s">
        <v>669</v>
      </c>
      <c r="C939" s="1015">
        <v>1067</v>
      </c>
      <c r="D939" s="976" t="s">
        <v>1871</v>
      </c>
      <c r="E939" s="976" t="s">
        <v>1319</v>
      </c>
      <c r="F939" s="973">
        <v>6300000</v>
      </c>
      <c r="G939" s="974"/>
      <c r="H939" s="974">
        <v>6300000</v>
      </c>
      <c r="I939" s="974"/>
      <c r="J939" s="975"/>
      <c r="K939" s="974"/>
      <c r="L939" s="974">
        <f t="shared" si="64"/>
        <v>6300000</v>
      </c>
      <c r="M939" s="976"/>
      <c r="N939" s="1013">
        <f t="shared" si="60"/>
        <v>0</v>
      </c>
      <c r="O939" s="976"/>
      <c r="P939" s="977"/>
      <c r="Q939" s="974"/>
      <c r="R939" s="1147"/>
      <c r="S939" s="974"/>
      <c r="T939" s="976"/>
      <c r="X939" s="686"/>
      <c r="Y939" s="686"/>
    </row>
    <row r="940" spans="1:25" x14ac:dyDescent="0.25">
      <c r="B940" s="1187" t="s">
        <v>669</v>
      </c>
      <c r="C940" s="1015">
        <v>1067</v>
      </c>
      <c r="D940" s="976" t="s">
        <v>1872</v>
      </c>
      <c r="E940" s="976" t="s">
        <v>1873</v>
      </c>
      <c r="F940" s="973">
        <v>87980750</v>
      </c>
      <c r="G940" s="974"/>
      <c r="H940" s="974">
        <v>33499400</v>
      </c>
      <c r="I940" s="974">
        <v>50249100</v>
      </c>
      <c r="J940" s="975"/>
      <c r="K940" s="974"/>
      <c r="L940" s="974">
        <f t="shared" si="64"/>
        <v>83748500</v>
      </c>
      <c r="M940" s="976"/>
      <c r="N940" s="1013">
        <f t="shared" si="60"/>
        <v>4232250</v>
      </c>
      <c r="O940" s="976"/>
      <c r="P940" s="977"/>
      <c r="Q940" s="974"/>
      <c r="R940" s="1147"/>
      <c r="S940" s="974" t="s">
        <v>1417</v>
      </c>
      <c r="T940" s="976" t="s">
        <v>1323</v>
      </c>
      <c r="X940" s="686"/>
      <c r="Y940" s="686"/>
    </row>
    <row r="941" spans="1:25" x14ac:dyDescent="0.25">
      <c r="B941" s="1187" t="s">
        <v>669</v>
      </c>
      <c r="C941" s="1015">
        <v>1067</v>
      </c>
      <c r="D941" s="976" t="s">
        <v>1874</v>
      </c>
      <c r="E941" s="976" t="s">
        <v>1875</v>
      </c>
      <c r="F941" s="973">
        <v>124003000</v>
      </c>
      <c r="G941" s="974"/>
      <c r="H941" s="974">
        <v>62000000</v>
      </c>
      <c r="I941" s="974"/>
      <c r="J941" s="975"/>
      <c r="K941" s="974"/>
      <c r="L941" s="974">
        <f t="shared" si="64"/>
        <v>62000000</v>
      </c>
      <c r="M941" s="976"/>
      <c r="N941" s="1013">
        <f t="shared" si="60"/>
        <v>62003000</v>
      </c>
      <c r="O941" s="976"/>
      <c r="P941" s="977"/>
      <c r="Q941" s="974"/>
      <c r="R941" s="1147"/>
      <c r="S941" s="974"/>
      <c r="T941" s="976" t="s">
        <v>1323</v>
      </c>
      <c r="X941" s="686"/>
      <c r="Y941" s="686"/>
    </row>
    <row r="942" spans="1:25" x14ac:dyDescent="0.25">
      <c r="B942" s="1187" t="s">
        <v>669</v>
      </c>
      <c r="C942" s="1015">
        <v>1067</v>
      </c>
      <c r="D942" s="976" t="s">
        <v>1876</v>
      </c>
      <c r="E942" s="976" t="s">
        <v>1458</v>
      </c>
      <c r="F942" s="973">
        <v>107082800</v>
      </c>
      <c r="G942" s="974"/>
      <c r="H942" s="974">
        <v>53541400</v>
      </c>
      <c r="I942" s="974"/>
      <c r="J942" s="975"/>
      <c r="K942" s="974"/>
      <c r="L942" s="974">
        <f t="shared" si="64"/>
        <v>53541400</v>
      </c>
      <c r="M942" s="976"/>
      <c r="N942" s="1013">
        <f t="shared" si="60"/>
        <v>53541400</v>
      </c>
      <c r="O942" s="976"/>
      <c r="P942" s="977"/>
      <c r="Q942" s="974"/>
      <c r="R942" s="1147"/>
      <c r="S942" s="974"/>
      <c r="T942" s="976"/>
      <c r="X942" s="686"/>
      <c r="Y942" s="686"/>
    </row>
    <row r="943" spans="1:25" x14ac:dyDescent="0.25">
      <c r="B943" s="1187" t="s">
        <v>669</v>
      </c>
      <c r="C943" s="1015">
        <v>1067</v>
      </c>
      <c r="D943" s="976" t="s">
        <v>1877</v>
      </c>
      <c r="E943" s="976" t="s">
        <v>1090</v>
      </c>
      <c r="F943" s="973">
        <v>1550000</v>
      </c>
      <c r="G943" s="974"/>
      <c r="H943" s="974">
        <v>1550000</v>
      </c>
      <c r="I943" s="974"/>
      <c r="J943" s="975"/>
      <c r="K943" s="974"/>
      <c r="L943" s="974">
        <f t="shared" si="64"/>
        <v>1550000</v>
      </c>
      <c r="M943" s="976"/>
      <c r="N943" s="1013">
        <f t="shared" si="60"/>
        <v>0</v>
      </c>
      <c r="O943" s="976"/>
      <c r="P943" s="977"/>
      <c r="Q943" s="974"/>
      <c r="R943" s="1147"/>
      <c r="S943" s="974"/>
      <c r="T943" s="976"/>
      <c r="X943" s="686"/>
      <c r="Y943" s="686"/>
    </row>
    <row r="944" spans="1:25" x14ac:dyDescent="0.25">
      <c r="B944" s="1187" t="s">
        <v>669</v>
      </c>
      <c r="C944" s="1015">
        <v>1067</v>
      </c>
      <c r="D944" s="976" t="s">
        <v>1878</v>
      </c>
      <c r="E944" s="976" t="s">
        <v>1400</v>
      </c>
      <c r="F944" s="973">
        <v>79199000</v>
      </c>
      <c r="G944" s="974"/>
      <c r="H944" s="974">
        <v>40000000</v>
      </c>
      <c r="I944" s="974"/>
      <c r="J944" s="975"/>
      <c r="K944" s="974"/>
      <c r="L944" s="974">
        <f t="shared" si="64"/>
        <v>40000000</v>
      </c>
      <c r="M944" s="976"/>
      <c r="N944" s="1013">
        <f t="shared" si="60"/>
        <v>39199000</v>
      </c>
      <c r="O944" s="976"/>
      <c r="P944" s="977"/>
      <c r="Q944" s="974"/>
      <c r="R944" s="1147"/>
      <c r="S944" s="974"/>
      <c r="T944" s="976"/>
      <c r="X944" s="686"/>
      <c r="Y944" s="686"/>
    </row>
    <row r="945" spans="2:25" x14ac:dyDescent="0.25">
      <c r="B945" s="1187" t="s">
        <v>669</v>
      </c>
      <c r="C945" s="1015">
        <v>1067</v>
      </c>
      <c r="D945" s="976" t="s">
        <v>1879</v>
      </c>
      <c r="E945" s="976" t="s">
        <v>1857</v>
      </c>
      <c r="F945" s="973">
        <v>6600000</v>
      </c>
      <c r="G945" s="974"/>
      <c r="H945" s="974">
        <v>6600000</v>
      </c>
      <c r="I945" s="974"/>
      <c r="J945" s="975"/>
      <c r="K945" s="974"/>
      <c r="L945" s="974">
        <f t="shared" si="64"/>
        <v>6600000</v>
      </c>
      <c r="M945" s="976"/>
      <c r="N945" s="1013">
        <f t="shared" si="60"/>
        <v>0</v>
      </c>
      <c r="O945" s="976"/>
      <c r="P945" s="977"/>
      <c r="Q945" s="974"/>
      <c r="R945" s="1147"/>
      <c r="S945" s="974"/>
      <c r="T945" s="976" t="s">
        <v>1323</v>
      </c>
      <c r="X945" s="686"/>
      <c r="Y945" s="686"/>
    </row>
    <row r="946" spans="2:25" x14ac:dyDescent="0.25">
      <c r="B946" s="1187" t="s">
        <v>669</v>
      </c>
      <c r="C946" s="1015">
        <v>1067</v>
      </c>
      <c r="D946" s="976" t="s">
        <v>1880</v>
      </c>
      <c r="E946" s="976" t="s">
        <v>1881</v>
      </c>
      <c r="F946" s="973">
        <v>140000</v>
      </c>
      <c r="G946" s="974"/>
      <c r="H946" s="974">
        <v>140000</v>
      </c>
      <c r="I946" s="974"/>
      <c r="J946" s="975"/>
      <c r="K946" s="974"/>
      <c r="L946" s="974">
        <f t="shared" si="64"/>
        <v>140000</v>
      </c>
      <c r="M946" s="976"/>
      <c r="N946" s="1013">
        <f t="shared" si="60"/>
        <v>0</v>
      </c>
      <c r="O946" s="976"/>
      <c r="P946" s="977"/>
      <c r="Q946" s="974"/>
      <c r="R946" s="1147"/>
      <c r="S946" s="974"/>
      <c r="T946" s="976"/>
      <c r="X946" s="686"/>
      <c r="Y946" s="686"/>
    </row>
    <row r="947" spans="2:25" x14ac:dyDescent="0.25">
      <c r="B947" s="1187" t="s">
        <v>669</v>
      </c>
      <c r="C947" s="1015">
        <v>1067</v>
      </c>
      <c r="D947" s="976" t="s">
        <v>1882</v>
      </c>
      <c r="E947" s="976" t="s">
        <v>1883</v>
      </c>
      <c r="F947" s="973">
        <v>100000</v>
      </c>
      <c r="G947" s="974"/>
      <c r="H947" s="974">
        <v>100000</v>
      </c>
      <c r="I947" s="974"/>
      <c r="J947" s="975"/>
      <c r="K947" s="974"/>
      <c r="L947" s="974">
        <f t="shared" si="64"/>
        <v>100000</v>
      </c>
      <c r="M947" s="976"/>
      <c r="N947" s="1013">
        <f t="shared" si="60"/>
        <v>0</v>
      </c>
      <c r="O947" s="976"/>
      <c r="P947" s="977"/>
      <c r="Q947" s="974"/>
      <c r="R947" s="1147"/>
      <c r="S947" s="974"/>
      <c r="T947" s="976"/>
      <c r="X947" s="686"/>
      <c r="Y947" s="686"/>
    </row>
    <row r="948" spans="2:25" x14ac:dyDescent="0.25">
      <c r="B948" s="1187" t="s">
        <v>669</v>
      </c>
      <c r="C948" s="1015">
        <v>1067</v>
      </c>
      <c r="D948" s="976" t="s">
        <v>1884</v>
      </c>
      <c r="E948" s="976" t="s">
        <v>1885</v>
      </c>
      <c r="F948" s="973">
        <v>6348000</v>
      </c>
      <c r="G948" s="974"/>
      <c r="H948" s="974">
        <v>6348000</v>
      </c>
      <c r="I948" s="974"/>
      <c r="J948" s="975"/>
      <c r="K948" s="974"/>
      <c r="L948" s="974">
        <f t="shared" si="64"/>
        <v>6348000</v>
      </c>
      <c r="M948" s="976"/>
      <c r="N948" s="1013">
        <f t="shared" si="60"/>
        <v>0</v>
      </c>
      <c r="O948" s="976"/>
      <c r="P948" s="977"/>
      <c r="Q948" s="974"/>
      <c r="R948" s="1147"/>
      <c r="S948" s="974"/>
      <c r="T948" s="976" t="s">
        <v>1323</v>
      </c>
      <c r="X948" s="686"/>
      <c r="Y948" s="686"/>
    </row>
    <row r="949" spans="2:25" x14ac:dyDescent="0.25">
      <c r="B949" s="1187" t="s">
        <v>669</v>
      </c>
      <c r="C949" s="1015">
        <v>1067</v>
      </c>
      <c r="D949" s="976" t="s">
        <v>1886</v>
      </c>
      <c r="E949" s="976" t="s">
        <v>1887</v>
      </c>
      <c r="F949" s="973">
        <v>9680000</v>
      </c>
      <c r="G949" s="974"/>
      <c r="H949" s="974">
        <v>4840000</v>
      </c>
      <c r="I949" s="974"/>
      <c r="J949" s="975"/>
      <c r="K949" s="974"/>
      <c r="L949" s="974">
        <f t="shared" si="64"/>
        <v>4840000</v>
      </c>
      <c r="M949" s="976"/>
      <c r="N949" s="1013">
        <f t="shared" si="60"/>
        <v>4840000</v>
      </c>
      <c r="O949" s="976"/>
      <c r="P949" s="977"/>
      <c r="Q949" s="974"/>
      <c r="R949" s="1147"/>
      <c r="S949" s="974"/>
      <c r="T949" s="976" t="s">
        <v>1323</v>
      </c>
      <c r="X949" s="686"/>
      <c r="Y949" s="686"/>
    </row>
    <row r="950" spans="2:25" x14ac:dyDescent="0.25">
      <c r="B950" s="1187" t="s">
        <v>669</v>
      </c>
      <c r="C950" s="1015">
        <v>1067</v>
      </c>
      <c r="D950" s="976" t="s">
        <v>1447</v>
      </c>
      <c r="E950" s="976" t="s">
        <v>1316</v>
      </c>
      <c r="F950" s="973">
        <v>64000000</v>
      </c>
      <c r="G950" s="974"/>
      <c r="H950" s="974">
        <v>24000000</v>
      </c>
      <c r="I950" s="974"/>
      <c r="J950" s="975"/>
      <c r="K950" s="974"/>
      <c r="L950" s="974">
        <f t="shared" si="64"/>
        <v>24000000</v>
      </c>
      <c r="M950" s="976"/>
      <c r="N950" s="1013">
        <f t="shared" si="60"/>
        <v>40000000</v>
      </c>
      <c r="O950" s="976"/>
      <c r="P950" s="977"/>
      <c r="Q950" s="974"/>
      <c r="R950" s="1147"/>
      <c r="S950" s="974"/>
      <c r="T950" s="976"/>
      <c r="X950" s="686"/>
      <c r="Y950" s="686"/>
    </row>
    <row r="951" spans="2:25" x14ac:dyDescent="0.25">
      <c r="B951" s="1187" t="s">
        <v>669</v>
      </c>
      <c r="C951" s="1015">
        <v>1067</v>
      </c>
      <c r="D951" s="976" t="s">
        <v>1888</v>
      </c>
      <c r="E951" s="976" t="s">
        <v>887</v>
      </c>
      <c r="F951" s="973">
        <v>49740000</v>
      </c>
      <c r="G951" s="974"/>
      <c r="H951" s="974">
        <v>14922000</v>
      </c>
      <c r="I951" s="974"/>
      <c r="J951" s="975"/>
      <c r="K951" s="974"/>
      <c r="L951" s="974">
        <f t="shared" si="64"/>
        <v>14922000</v>
      </c>
      <c r="M951" s="976"/>
      <c r="N951" s="1013">
        <f t="shared" si="60"/>
        <v>34818000</v>
      </c>
      <c r="O951" s="976"/>
      <c r="P951" s="977"/>
      <c r="Q951" s="974"/>
      <c r="R951" s="1147"/>
      <c r="S951" s="974"/>
      <c r="T951" s="976"/>
      <c r="X951" s="686"/>
      <c r="Y951" s="686"/>
    </row>
    <row r="952" spans="2:25" x14ac:dyDescent="0.25">
      <c r="B952" s="1187" t="s">
        <v>669</v>
      </c>
      <c r="C952" s="1015">
        <v>1067</v>
      </c>
      <c r="D952" s="976" t="s">
        <v>1889</v>
      </c>
      <c r="E952" s="976" t="s">
        <v>1890</v>
      </c>
      <c r="F952" s="973">
        <v>1391000</v>
      </c>
      <c r="G952" s="974"/>
      <c r="H952" s="974">
        <v>1391000</v>
      </c>
      <c r="I952" s="974"/>
      <c r="J952" s="975"/>
      <c r="K952" s="974"/>
      <c r="L952" s="974">
        <f t="shared" si="64"/>
        <v>1391000</v>
      </c>
      <c r="M952" s="976"/>
      <c r="N952" s="1013">
        <f t="shared" si="60"/>
        <v>0</v>
      </c>
      <c r="O952" s="976"/>
      <c r="P952" s="977"/>
      <c r="Q952" s="974"/>
      <c r="R952" s="1147"/>
      <c r="S952" s="974"/>
      <c r="T952" s="976"/>
      <c r="X952" s="686"/>
      <c r="Y952" s="686"/>
    </row>
    <row r="953" spans="2:25" x14ac:dyDescent="0.25">
      <c r="B953" s="1187" t="s">
        <v>669</v>
      </c>
      <c r="C953" s="1015">
        <v>1067</v>
      </c>
      <c r="D953" s="976" t="s">
        <v>1891</v>
      </c>
      <c r="E953" s="976" t="s">
        <v>1883</v>
      </c>
      <c r="F953" s="973">
        <v>39000</v>
      </c>
      <c r="G953" s="974"/>
      <c r="H953" s="974">
        <v>39000</v>
      </c>
      <c r="I953" s="974"/>
      <c r="J953" s="975"/>
      <c r="K953" s="974"/>
      <c r="L953" s="974">
        <f t="shared" si="64"/>
        <v>39000</v>
      </c>
      <c r="M953" s="976"/>
      <c r="N953" s="1013">
        <f t="shared" si="60"/>
        <v>0</v>
      </c>
      <c r="O953" s="976"/>
      <c r="P953" s="977"/>
      <c r="Q953" s="974"/>
      <c r="R953" s="1147"/>
      <c r="S953" s="974"/>
      <c r="T953" s="976"/>
      <c r="X953" s="686"/>
      <c r="Y953" s="686"/>
    </row>
    <row r="954" spans="2:25" x14ac:dyDescent="0.25">
      <c r="B954" s="1187" t="s">
        <v>669</v>
      </c>
      <c r="C954" s="1015">
        <v>1067</v>
      </c>
      <c r="D954" s="976" t="s">
        <v>1892</v>
      </c>
      <c r="E954" s="976" t="s">
        <v>1674</v>
      </c>
      <c r="F954" s="973">
        <v>35000000</v>
      </c>
      <c r="G954" s="974"/>
      <c r="H954" s="974">
        <v>10500000</v>
      </c>
      <c r="I954" s="974">
        <v>24500000</v>
      </c>
      <c r="J954" s="975"/>
      <c r="K954" s="974"/>
      <c r="L954" s="974">
        <f t="shared" si="64"/>
        <v>35000000</v>
      </c>
      <c r="M954" s="976"/>
      <c r="N954" s="1013">
        <f t="shared" si="60"/>
        <v>0</v>
      </c>
      <c r="O954" s="976"/>
      <c r="P954" s="977"/>
      <c r="Q954" s="974">
        <v>35000000</v>
      </c>
      <c r="R954" s="1147" t="s">
        <v>1893</v>
      </c>
      <c r="S954" s="974" t="s">
        <v>1417</v>
      </c>
      <c r="T954" s="976" t="s">
        <v>1894</v>
      </c>
      <c r="X954" s="686"/>
      <c r="Y954" s="686"/>
    </row>
    <row r="955" spans="2:25" x14ac:dyDescent="0.25">
      <c r="B955" s="1187" t="s">
        <v>669</v>
      </c>
      <c r="C955" s="1015">
        <v>1067</v>
      </c>
      <c r="D955" s="976" t="s">
        <v>1821</v>
      </c>
      <c r="E955" s="976" t="s">
        <v>1480</v>
      </c>
      <c r="F955" s="973">
        <v>8472070</v>
      </c>
      <c r="G955" s="974"/>
      <c r="H955" s="974">
        <v>8472070</v>
      </c>
      <c r="I955" s="974"/>
      <c r="J955" s="975"/>
      <c r="K955" s="974"/>
      <c r="L955" s="974">
        <f t="shared" si="64"/>
        <v>8472070</v>
      </c>
      <c r="M955" s="976"/>
      <c r="N955" s="1013">
        <f t="shared" si="60"/>
        <v>0</v>
      </c>
      <c r="O955" s="976"/>
      <c r="P955" s="977"/>
      <c r="Q955" s="974">
        <v>8472070</v>
      </c>
      <c r="R955" s="1147" t="s">
        <v>1895</v>
      </c>
      <c r="S955" s="974"/>
      <c r="T955" s="976" t="s">
        <v>1896</v>
      </c>
      <c r="X955" s="686"/>
      <c r="Y955" s="686"/>
    </row>
    <row r="956" spans="2:25" x14ac:dyDescent="0.25">
      <c r="B956" s="1187" t="s">
        <v>669</v>
      </c>
      <c r="C956" s="1015">
        <v>1067</v>
      </c>
      <c r="D956" s="976" t="s">
        <v>1897</v>
      </c>
      <c r="E956" s="976" t="s">
        <v>1480</v>
      </c>
      <c r="F956" s="973">
        <v>4765776</v>
      </c>
      <c r="G956" s="974"/>
      <c r="H956" s="974">
        <v>4765776</v>
      </c>
      <c r="I956" s="974"/>
      <c r="J956" s="975"/>
      <c r="K956" s="974"/>
      <c r="L956" s="974">
        <f t="shared" si="64"/>
        <v>4765776</v>
      </c>
      <c r="M956" s="976"/>
      <c r="N956" s="1013">
        <f t="shared" si="60"/>
        <v>0</v>
      </c>
      <c r="O956" s="976"/>
      <c r="P956" s="977"/>
      <c r="Q956" s="974">
        <v>4765776</v>
      </c>
      <c r="R956" s="1147" t="s">
        <v>1898</v>
      </c>
      <c r="S956" s="974"/>
      <c r="T956" s="976" t="s">
        <v>1896</v>
      </c>
      <c r="X956" s="686"/>
      <c r="Y956" s="686"/>
    </row>
    <row r="957" spans="2:25" x14ac:dyDescent="0.25">
      <c r="B957" s="1187" t="s">
        <v>669</v>
      </c>
      <c r="C957" s="1015">
        <v>1067</v>
      </c>
      <c r="D957" s="976" t="s">
        <v>1268</v>
      </c>
      <c r="E957" s="976" t="s">
        <v>1899</v>
      </c>
      <c r="F957" s="973">
        <v>121787600</v>
      </c>
      <c r="G957" s="974"/>
      <c r="H957" s="974">
        <v>36536280</v>
      </c>
      <c r="I957" s="974"/>
      <c r="J957" s="975"/>
      <c r="K957" s="974"/>
      <c r="L957" s="974">
        <f t="shared" si="64"/>
        <v>36536280</v>
      </c>
      <c r="M957" s="976"/>
      <c r="N957" s="1013">
        <f t="shared" si="60"/>
        <v>85251320</v>
      </c>
      <c r="O957" s="976"/>
      <c r="P957" s="977"/>
      <c r="Q957" s="974"/>
      <c r="R957" s="1147"/>
      <c r="S957" s="974"/>
      <c r="T957" s="976" t="s">
        <v>1323</v>
      </c>
      <c r="X957" s="686"/>
      <c r="Y957" s="686"/>
    </row>
    <row r="958" spans="2:25" x14ac:dyDescent="0.25">
      <c r="B958" s="1187" t="s">
        <v>669</v>
      </c>
      <c r="C958" s="1015">
        <v>1067</v>
      </c>
      <c r="D958" s="976" t="s">
        <v>1900</v>
      </c>
      <c r="E958" s="976" t="s">
        <v>1901</v>
      </c>
      <c r="F958" s="973">
        <v>16286600</v>
      </c>
      <c r="G958" s="974"/>
      <c r="H958" s="974">
        <v>8143300</v>
      </c>
      <c r="I958" s="974">
        <v>8143300</v>
      </c>
      <c r="J958" s="975"/>
      <c r="K958" s="974"/>
      <c r="L958" s="974">
        <f t="shared" si="64"/>
        <v>16286600</v>
      </c>
      <c r="M958" s="976"/>
      <c r="N958" s="1013">
        <f t="shared" si="60"/>
        <v>0</v>
      </c>
      <c r="O958" s="976"/>
      <c r="P958" s="977"/>
      <c r="Q958" s="974"/>
      <c r="R958" s="1147"/>
      <c r="S958" s="974"/>
      <c r="T958" s="976" t="s">
        <v>1323</v>
      </c>
      <c r="X958" s="686"/>
      <c r="Y958" s="686"/>
    </row>
    <row r="959" spans="2:25" x14ac:dyDescent="0.25">
      <c r="B959" s="1187" t="s">
        <v>669</v>
      </c>
      <c r="C959" s="1015">
        <v>1067</v>
      </c>
      <c r="D959" s="976" t="s">
        <v>1780</v>
      </c>
      <c r="E959" s="976" t="s">
        <v>1742</v>
      </c>
      <c r="F959" s="973">
        <v>3255000</v>
      </c>
      <c r="G959" s="974"/>
      <c r="H959" s="974">
        <v>3255000</v>
      </c>
      <c r="I959" s="974"/>
      <c r="J959" s="975"/>
      <c r="K959" s="974"/>
      <c r="L959" s="974">
        <f t="shared" si="64"/>
        <v>3255000</v>
      </c>
      <c r="M959" s="976"/>
      <c r="N959" s="1013">
        <f t="shared" si="60"/>
        <v>0</v>
      </c>
      <c r="O959" s="976"/>
      <c r="P959" s="977"/>
      <c r="Q959" s="974"/>
      <c r="R959" s="1147"/>
      <c r="S959" s="974"/>
      <c r="T959" s="976"/>
      <c r="X959" s="686"/>
      <c r="Y959" s="686"/>
    </row>
    <row r="960" spans="2:25" x14ac:dyDescent="0.25">
      <c r="B960" s="1187" t="s">
        <v>669</v>
      </c>
      <c r="C960" s="1015">
        <v>1067</v>
      </c>
      <c r="D960" s="976" t="s">
        <v>1853</v>
      </c>
      <c r="E960" s="976" t="s">
        <v>1854</v>
      </c>
      <c r="F960" s="973">
        <v>1300000</v>
      </c>
      <c r="G960" s="974"/>
      <c r="H960" s="974">
        <v>1300000</v>
      </c>
      <c r="I960" s="974"/>
      <c r="J960" s="975"/>
      <c r="K960" s="974"/>
      <c r="L960" s="974">
        <f t="shared" si="64"/>
        <v>1300000</v>
      </c>
      <c r="M960" s="976"/>
      <c r="N960" s="1013">
        <f t="shared" si="60"/>
        <v>0</v>
      </c>
      <c r="O960" s="976"/>
      <c r="P960" s="977"/>
      <c r="Q960" s="974"/>
      <c r="R960" s="1147"/>
      <c r="S960" s="974"/>
      <c r="T960" s="976"/>
      <c r="X960" s="686"/>
      <c r="Y960" s="686"/>
    </row>
    <row r="961" spans="1:25" x14ac:dyDescent="0.25">
      <c r="B961" s="1187" t="s">
        <v>669</v>
      </c>
      <c r="C961" s="1015">
        <v>1067</v>
      </c>
      <c r="D961" s="976" t="s">
        <v>1676</v>
      </c>
      <c r="E961" s="976" t="s">
        <v>1677</v>
      </c>
      <c r="F961" s="973">
        <v>15702500</v>
      </c>
      <c r="G961" s="974"/>
      <c r="H961" s="974">
        <v>15702500</v>
      </c>
      <c r="I961" s="974"/>
      <c r="J961" s="975"/>
      <c r="K961" s="974"/>
      <c r="L961" s="974">
        <f t="shared" si="64"/>
        <v>15702500</v>
      </c>
      <c r="M961" s="976"/>
      <c r="N961" s="1013">
        <f t="shared" si="60"/>
        <v>0</v>
      </c>
      <c r="O961" s="976"/>
      <c r="P961" s="977"/>
      <c r="Q961" s="974"/>
      <c r="R961" s="1147"/>
      <c r="S961" s="974"/>
      <c r="T961" s="976"/>
      <c r="X961" s="686"/>
      <c r="Y961" s="686"/>
    </row>
    <row r="962" spans="1:25" x14ac:dyDescent="0.25">
      <c r="B962" s="1187" t="s">
        <v>669</v>
      </c>
      <c r="C962" s="1015">
        <v>1067</v>
      </c>
      <c r="D962" s="976" t="s">
        <v>1902</v>
      </c>
      <c r="E962" s="976" t="s">
        <v>1903</v>
      </c>
      <c r="F962" s="973">
        <v>37323000</v>
      </c>
      <c r="G962" s="974"/>
      <c r="H962" s="974">
        <v>37323000</v>
      </c>
      <c r="I962" s="974"/>
      <c r="J962" s="975"/>
      <c r="K962" s="974"/>
      <c r="L962" s="974">
        <f t="shared" si="64"/>
        <v>37323000</v>
      </c>
      <c r="M962" s="976"/>
      <c r="N962" s="1013">
        <f t="shared" si="60"/>
        <v>0</v>
      </c>
      <c r="O962" s="976"/>
      <c r="P962" s="977"/>
      <c r="Q962" s="974"/>
      <c r="R962" s="1147"/>
      <c r="S962" s="974"/>
      <c r="T962" s="976"/>
      <c r="X962" s="686"/>
      <c r="Y962" s="686"/>
    </row>
    <row r="963" spans="1:25" x14ac:dyDescent="0.25">
      <c r="B963" s="1187" t="s">
        <v>669</v>
      </c>
      <c r="C963" s="1015">
        <v>1067</v>
      </c>
      <c r="D963" s="976" t="s">
        <v>1902</v>
      </c>
      <c r="E963" s="976" t="s">
        <v>1437</v>
      </c>
      <c r="F963" s="973">
        <v>792000</v>
      </c>
      <c r="G963" s="974"/>
      <c r="H963" s="974">
        <v>792000</v>
      </c>
      <c r="I963" s="974"/>
      <c r="J963" s="975"/>
      <c r="K963" s="974"/>
      <c r="L963" s="974">
        <f t="shared" si="64"/>
        <v>792000</v>
      </c>
      <c r="M963" s="976"/>
      <c r="N963" s="1013">
        <f t="shared" si="60"/>
        <v>0</v>
      </c>
      <c r="O963" s="976"/>
      <c r="P963" s="977"/>
      <c r="Q963" s="974"/>
      <c r="R963" s="1147"/>
      <c r="S963" s="974"/>
      <c r="T963" s="976"/>
      <c r="X963" s="686"/>
      <c r="Y963" s="686"/>
    </row>
    <row r="964" spans="1:25" x14ac:dyDescent="0.25">
      <c r="B964" s="1187" t="s">
        <v>669</v>
      </c>
      <c r="C964" s="1015">
        <v>1067</v>
      </c>
      <c r="D964" s="976" t="s">
        <v>947</v>
      </c>
      <c r="E964" s="976"/>
      <c r="F964" s="973">
        <f>W964</f>
        <v>3660000</v>
      </c>
      <c r="G964" s="974"/>
      <c r="H964" s="974">
        <v>300000</v>
      </c>
      <c r="I964" s="974">
        <v>280000</v>
      </c>
      <c r="J964" s="975">
        <v>1680000</v>
      </c>
      <c r="K964" s="974">
        <v>1400000</v>
      </c>
      <c r="L964" s="974">
        <f t="shared" ref="L964" si="65">SUM(H964:K964)</f>
        <v>3660000</v>
      </c>
      <c r="M964" s="976"/>
      <c r="N964" s="1013">
        <f t="shared" si="60"/>
        <v>0</v>
      </c>
      <c r="O964" s="976"/>
      <c r="P964" s="977"/>
      <c r="Q964" s="974"/>
      <c r="R964" s="1147"/>
      <c r="S964" s="974"/>
      <c r="T964" s="976"/>
      <c r="V964" s="1000" t="s">
        <v>948</v>
      </c>
      <c r="W964" s="1000">
        <f>SUM(W934:W947)</f>
        <v>3660000</v>
      </c>
      <c r="X964" s="686"/>
      <c r="Y964" s="686"/>
    </row>
    <row r="965" spans="1:25" ht="15.75" x14ac:dyDescent="0.25">
      <c r="A965" s="723"/>
      <c r="B965" s="720" t="s">
        <v>997</v>
      </c>
      <c r="C965" s="720"/>
      <c r="D965" s="699" t="s">
        <v>669</v>
      </c>
      <c r="E965" s="992"/>
      <c r="F965" s="993"/>
      <c r="G965" s="994"/>
      <c r="H965" s="994"/>
      <c r="I965" s="994"/>
      <c r="J965" s="995"/>
      <c r="K965" s="994"/>
      <c r="L965" s="735">
        <f>SUM(L934:L964)</f>
        <v>698637398</v>
      </c>
      <c r="M965" s="992"/>
      <c r="N965" s="1042">
        <f>SUM(N934:N964)</f>
        <v>458255931</v>
      </c>
      <c r="O965" s="992"/>
      <c r="P965" s="998"/>
      <c r="Q965" s="994"/>
      <c r="R965" s="1153"/>
      <c r="S965" s="994"/>
      <c r="T965" s="992"/>
      <c r="X965" s="686"/>
      <c r="Y965" s="686"/>
    </row>
    <row r="966" spans="1:25" x14ac:dyDescent="0.25">
      <c r="A966" s="686">
        <v>45</v>
      </c>
      <c r="B966" s="1187" t="s">
        <v>1904</v>
      </c>
      <c r="C966" s="1015">
        <v>1063</v>
      </c>
      <c r="D966" s="976" t="s">
        <v>1905</v>
      </c>
      <c r="E966" s="1107" t="s">
        <v>1906</v>
      </c>
      <c r="F966" s="973">
        <v>107800000</v>
      </c>
      <c r="G966" s="974"/>
      <c r="H966" s="974">
        <v>39200000</v>
      </c>
      <c r="I966" s="974">
        <v>68600000</v>
      </c>
      <c r="J966" s="975"/>
      <c r="K966" s="974"/>
      <c r="L966" s="974">
        <f>SUM(H966:K966)</f>
        <v>107800000</v>
      </c>
      <c r="M966" s="976"/>
      <c r="N966" s="1013">
        <f t="shared" si="60"/>
        <v>0</v>
      </c>
      <c r="O966" s="976"/>
      <c r="P966" s="977"/>
      <c r="Q966" s="974"/>
      <c r="R966" s="1147"/>
      <c r="S966" s="974"/>
      <c r="T966" s="976" t="s">
        <v>1323</v>
      </c>
      <c r="V966" s="687" t="s">
        <v>1684</v>
      </c>
      <c r="X966" s="686"/>
      <c r="Y966" s="686"/>
    </row>
    <row r="967" spans="1:25" x14ac:dyDescent="0.25">
      <c r="B967" s="1187" t="s">
        <v>1904</v>
      </c>
      <c r="C967" s="1015">
        <v>1063</v>
      </c>
      <c r="D967" s="976"/>
      <c r="E967" s="976"/>
      <c r="F967" s="973"/>
      <c r="G967" s="974"/>
      <c r="H967" s="974"/>
      <c r="I967" s="974"/>
      <c r="J967" s="975"/>
      <c r="K967" s="974"/>
      <c r="L967" s="974">
        <f>SUM(H967:K967)</f>
        <v>0</v>
      </c>
      <c r="M967" s="976"/>
      <c r="N967" s="1013">
        <f t="shared" si="60"/>
        <v>0</v>
      </c>
      <c r="O967" s="976"/>
      <c r="P967" s="977"/>
      <c r="Q967" s="974"/>
      <c r="R967" s="1147"/>
      <c r="S967" s="974"/>
      <c r="T967" s="976"/>
      <c r="X967" s="686"/>
      <c r="Y967" s="686"/>
    </row>
    <row r="968" spans="1:25" x14ac:dyDescent="0.25">
      <c r="B968" s="1187" t="s">
        <v>1904</v>
      </c>
      <c r="C968" s="1015">
        <v>1063</v>
      </c>
      <c r="D968" s="976"/>
      <c r="E968" s="1107"/>
      <c r="F968" s="973"/>
      <c r="G968" s="974"/>
      <c r="H968" s="974"/>
      <c r="I968" s="974"/>
      <c r="J968" s="975"/>
      <c r="K968" s="974"/>
      <c r="L968" s="974">
        <f t="shared" ref="L968:L976" si="66">SUM(H968:K968)</f>
        <v>0</v>
      </c>
      <c r="M968" s="976"/>
      <c r="N968" s="1013">
        <f t="shared" si="60"/>
        <v>0</v>
      </c>
      <c r="O968" s="976"/>
      <c r="P968" s="977"/>
      <c r="Q968" s="974"/>
      <c r="R968" s="1147"/>
      <c r="S968" s="974"/>
      <c r="T968" s="976"/>
      <c r="X968" s="686"/>
      <c r="Y968" s="686"/>
    </row>
    <row r="969" spans="1:25" x14ac:dyDescent="0.25">
      <c r="B969" s="1187" t="s">
        <v>1904</v>
      </c>
      <c r="C969" s="1015">
        <v>1063</v>
      </c>
      <c r="D969" s="976"/>
      <c r="E969" s="976"/>
      <c r="F969" s="973"/>
      <c r="G969" s="974"/>
      <c r="H969" s="974"/>
      <c r="I969" s="974"/>
      <c r="J969" s="975"/>
      <c r="K969" s="974"/>
      <c r="L969" s="974">
        <f t="shared" si="66"/>
        <v>0</v>
      </c>
      <c r="M969" s="976"/>
      <c r="N969" s="1013">
        <f t="shared" si="60"/>
        <v>0</v>
      </c>
      <c r="O969" s="976"/>
      <c r="P969" s="977"/>
      <c r="Q969" s="974"/>
      <c r="R969" s="1147"/>
      <c r="S969" s="974"/>
      <c r="T969" s="976"/>
      <c r="X969" s="686"/>
      <c r="Y969" s="686"/>
    </row>
    <row r="970" spans="1:25" x14ac:dyDescent="0.25">
      <c r="B970" s="1187" t="s">
        <v>1904</v>
      </c>
      <c r="C970" s="1015">
        <v>1063</v>
      </c>
      <c r="D970" s="976"/>
      <c r="E970" s="976"/>
      <c r="F970" s="973"/>
      <c r="G970" s="974"/>
      <c r="H970" s="974"/>
      <c r="I970" s="974"/>
      <c r="J970" s="975"/>
      <c r="K970" s="974"/>
      <c r="L970" s="974">
        <f t="shared" si="66"/>
        <v>0</v>
      </c>
      <c r="M970" s="976"/>
      <c r="N970" s="1013">
        <f t="shared" si="60"/>
        <v>0</v>
      </c>
      <c r="O970" s="976"/>
      <c r="P970" s="977"/>
      <c r="Q970" s="974"/>
      <c r="R970" s="1147"/>
      <c r="S970" s="974"/>
      <c r="T970" s="976"/>
      <c r="X970" s="686"/>
      <c r="Y970" s="686"/>
    </row>
    <row r="971" spans="1:25" x14ac:dyDescent="0.25">
      <c r="B971" s="1187" t="s">
        <v>1904</v>
      </c>
      <c r="C971" s="1015">
        <v>1063</v>
      </c>
      <c r="D971" s="976"/>
      <c r="E971" s="976"/>
      <c r="F971" s="973"/>
      <c r="G971" s="974"/>
      <c r="H971" s="974"/>
      <c r="I971" s="974"/>
      <c r="J971" s="975"/>
      <c r="K971" s="974"/>
      <c r="L971" s="974">
        <f t="shared" si="66"/>
        <v>0</v>
      </c>
      <c r="M971" s="976"/>
      <c r="N971" s="1013">
        <f t="shared" si="60"/>
        <v>0</v>
      </c>
      <c r="O971" s="976"/>
      <c r="P971" s="977"/>
      <c r="Q971" s="974"/>
      <c r="R971" s="1147"/>
      <c r="S971" s="974"/>
      <c r="T971" s="976"/>
      <c r="X971" s="686"/>
      <c r="Y971" s="686"/>
    </row>
    <row r="972" spans="1:25" x14ac:dyDescent="0.25">
      <c r="B972" s="1187" t="s">
        <v>1904</v>
      </c>
      <c r="C972" s="1015">
        <v>1063</v>
      </c>
      <c r="D972" s="976"/>
      <c r="E972" s="976"/>
      <c r="F972" s="973"/>
      <c r="G972" s="974"/>
      <c r="H972" s="974"/>
      <c r="I972" s="974"/>
      <c r="J972" s="975"/>
      <c r="K972" s="974"/>
      <c r="L972" s="974">
        <f t="shared" si="66"/>
        <v>0</v>
      </c>
      <c r="M972" s="976"/>
      <c r="N972" s="1013">
        <f t="shared" si="60"/>
        <v>0</v>
      </c>
      <c r="O972" s="976"/>
      <c r="P972" s="977"/>
      <c r="Q972" s="974"/>
      <c r="R972" s="1147"/>
      <c r="S972" s="974"/>
      <c r="T972" s="976"/>
      <c r="X972" s="686"/>
      <c r="Y972" s="686"/>
    </row>
    <row r="973" spans="1:25" x14ac:dyDescent="0.25">
      <c r="B973" s="1187" t="s">
        <v>1904</v>
      </c>
      <c r="C973" s="1015">
        <v>1063</v>
      </c>
      <c r="D973" s="976"/>
      <c r="E973" s="976"/>
      <c r="F973" s="973"/>
      <c r="G973" s="974"/>
      <c r="H973" s="974"/>
      <c r="I973" s="974"/>
      <c r="J973" s="975"/>
      <c r="K973" s="974"/>
      <c r="L973" s="974">
        <f t="shared" si="66"/>
        <v>0</v>
      </c>
      <c r="M973" s="976"/>
      <c r="N973" s="1013">
        <f t="shared" si="60"/>
        <v>0</v>
      </c>
      <c r="O973" s="976"/>
      <c r="P973" s="977"/>
      <c r="Q973" s="974"/>
      <c r="R973" s="1147"/>
      <c r="S973" s="974"/>
      <c r="T973" s="976"/>
      <c r="X973" s="686"/>
      <c r="Y973" s="686"/>
    </row>
    <row r="974" spans="1:25" x14ac:dyDescent="0.25">
      <c r="B974" s="1187" t="s">
        <v>1904</v>
      </c>
      <c r="C974" s="1015">
        <v>1063</v>
      </c>
      <c r="D974" s="976"/>
      <c r="E974" s="976"/>
      <c r="F974" s="973"/>
      <c r="G974" s="974"/>
      <c r="H974" s="974"/>
      <c r="I974" s="974"/>
      <c r="J974" s="975"/>
      <c r="K974" s="974"/>
      <c r="L974" s="974">
        <f t="shared" si="66"/>
        <v>0</v>
      </c>
      <c r="M974" s="976"/>
      <c r="N974" s="1013">
        <f t="shared" si="60"/>
        <v>0</v>
      </c>
      <c r="O974" s="976"/>
      <c r="P974" s="977"/>
      <c r="Q974" s="974"/>
      <c r="R974" s="1147"/>
      <c r="S974" s="974"/>
      <c r="T974" s="976"/>
      <c r="X974" s="686"/>
      <c r="Y974" s="686"/>
    </row>
    <row r="975" spans="1:25" x14ac:dyDescent="0.25">
      <c r="B975" s="1187" t="s">
        <v>1904</v>
      </c>
      <c r="C975" s="1015">
        <v>1063</v>
      </c>
      <c r="D975" s="976"/>
      <c r="E975" s="976"/>
      <c r="F975" s="973"/>
      <c r="G975" s="974"/>
      <c r="H975" s="974"/>
      <c r="I975" s="974"/>
      <c r="J975" s="975"/>
      <c r="K975" s="974"/>
      <c r="L975" s="974">
        <f t="shared" si="66"/>
        <v>0</v>
      </c>
      <c r="M975" s="976"/>
      <c r="N975" s="1013">
        <f t="shared" si="60"/>
        <v>0</v>
      </c>
      <c r="O975" s="976"/>
      <c r="P975" s="977"/>
      <c r="Q975" s="974"/>
      <c r="R975" s="1147"/>
      <c r="S975" s="974"/>
      <c r="T975" s="976"/>
      <c r="X975" s="686"/>
      <c r="Y975" s="686"/>
    </row>
    <row r="976" spans="1:25" x14ac:dyDescent="0.25">
      <c r="B976" s="1187" t="s">
        <v>1904</v>
      </c>
      <c r="C976" s="1015">
        <v>1063</v>
      </c>
      <c r="D976" s="976"/>
      <c r="E976" s="976"/>
      <c r="F976" s="973"/>
      <c r="G976" s="974"/>
      <c r="H976" s="974"/>
      <c r="I976" s="974"/>
      <c r="J976" s="975"/>
      <c r="K976" s="974"/>
      <c r="L976" s="974">
        <f t="shared" si="66"/>
        <v>0</v>
      </c>
      <c r="M976" s="976"/>
      <c r="N976" s="1013">
        <f t="shared" si="60"/>
        <v>0</v>
      </c>
      <c r="O976" s="976"/>
      <c r="P976" s="977"/>
      <c r="Q976" s="974"/>
      <c r="R976" s="1147"/>
      <c r="S976" s="974"/>
      <c r="T976" s="976"/>
      <c r="X976" s="686"/>
      <c r="Y976" s="686"/>
    </row>
    <row r="977" spans="1:25" x14ac:dyDescent="0.25">
      <c r="B977" s="1187" t="s">
        <v>1904</v>
      </c>
      <c r="C977" s="1015">
        <v>1063</v>
      </c>
      <c r="D977" s="976"/>
      <c r="E977" s="976"/>
      <c r="F977" s="973"/>
      <c r="G977" s="974"/>
      <c r="H977" s="974"/>
      <c r="I977" s="974"/>
      <c r="J977" s="975"/>
      <c r="K977" s="974"/>
      <c r="L977" s="974"/>
      <c r="M977" s="976"/>
      <c r="N977" s="1013">
        <f t="shared" si="60"/>
        <v>0</v>
      </c>
      <c r="O977" s="976"/>
      <c r="P977" s="977"/>
      <c r="Q977" s="974"/>
      <c r="R977" s="1147"/>
      <c r="S977" s="974"/>
      <c r="T977" s="976"/>
      <c r="X977" s="686"/>
      <c r="Y977" s="686"/>
    </row>
    <row r="978" spans="1:25" x14ac:dyDescent="0.25">
      <c r="B978" s="1187" t="s">
        <v>1904</v>
      </c>
      <c r="C978" s="1015">
        <v>1063</v>
      </c>
      <c r="D978" s="976"/>
      <c r="E978" s="976"/>
      <c r="F978" s="973"/>
      <c r="G978" s="974"/>
      <c r="H978" s="974"/>
      <c r="I978" s="974"/>
      <c r="J978" s="975"/>
      <c r="K978" s="974"/>
      <c r="L978" s="974"/>
      <c r="M978" s="976"/>
      <c r="N978" s="1013">
        <f t="shared" si="60"/>
        <v>0</v>
      </c>
      <c r="O978" s="976"/>
      <c r="P978" s="977"/>
      <c r="Q978" s="974"/>
      <c r="R978" s="1147"/>
      <c r="S978" s="974"/>
      <c r="T978" s="976"/>
      <c r="X978" s="686"/>
      <c r="Y978" s="686"/>
    </row>
    <row r="979" spans="1:25" x14ac:dyDescent="0.25">
      <c r="B979" s="1187" t="s">
        <v>1904</v>
      </c>
      <c r="C979" s="1015">
        <v>1063</v>
      </c>
      <c r="D979" s="976"/>
      <c r="E979" s="976"/>
      <c r="F979" s="973"/>
      <c r="G979" s="974"/>
      <c r="H979" s="974"/>
      <c r="I979" s="974"/>
      <c r="J979" s="975"/>
      <c r="K979" s="974"/>
      <c r="L979" s="974"/>
      <c r="M979" s="976"/>
      <c r="N979" s="1013">
        <f t="shared" si="60"/>
        <v>0</v>
      </c>
      <c r="O979" s="976"/>
      <c r="P979" s="977"/>
      <c r="Q979" s="974"/>
      <c r="R979" s="1147"/>
      <c r="S979" s="974"/>
      <c r="T979" s="976"/>
      <c r="X979" s="686"/>
      <c r="Y979" s="686"/>
    </row>
    <row r="980" spans="1:25" x14ac:dyDescent="0.25">
      <c r="B980" s="1187" t="s">
        <v>1904</v>
      </c>
      <c r="C980" s="1015">
        <v>1063</v>
      </c>
      <c r="D980" s="976" t="s">
        <v>947</v>
      </c>
      <c r="E980" s="976"/>
      <c r="F980" s="973"/>
      <c r="G980" s="974"/>
      <c r="H980" s="974"/>
      <c r="I980" s="974"/>
      <c r="J980" s="975"/>
      <c r="K980" s="974"/>
      <c r="L980" s="974">
        <f t="shared" ref="L980" si="67">SUM(H980:K980)</f>
        <v>0</v>
      </c>
      <c r="M980" s="976"/>
      <c r="N980" s="1013">
        <f t="shared" si="60"/>
        <v>0</v>
      </c>
      <c r="O980" s="976"/>
      <c r="P980" s="977"/>
      <c r="Q980" s="974"/>
      <c r="R980" s="1147"/>
      <c r="S980" s="974"/>
      <c r="T980" s="976"/>
      <c r="V980" s="1000" t="s">
        <v>948</v>
      </c>
      <c r="W980" s="1000">
        <f>SUM(W966:W979)</f>
        <v>0</v>
      </c>
      <c r="X980" s="686"/>
      <c r="Y980" s="686"/>
    </row>
    <row r="981" spans="1:25" ht="15.75" x14ac:dyDescent="0.25">
      <c r="A981" s="723"/>
      <c r="B981" s="720" t="s">
        <v>997</v>
      </c>
      <c r="C981" s="720"/>
      <c r="D981" s="699" t="s">
        <v>1904</v>
      </c>
      <c r="E981" s="992"/>
      <c r="F981" s="993"/>
      <c r="G981" s="994"/>
      <c r="H981" s="994"/>
      <c r="I981" s="994"/>
      <c r="J981" s="995"/>
      <c r="K981" s="994"/>
      <c r="L981" s="735">
        <f>SUM(L966:L980)</f>
        <v>107800000</v>
      </c>
      <c r="M981" s="992"/>
      <c r="N981" s="1042">
        <f>SUM(N966:N980)</f>
        <v>0</v>
      </c>
      <c r="O981" s="992"/>
      <c r="P981" s="998"/>
      <c r="Q981" s="994"/>
      <c r="R981" s="1153"/>
      <c r="S981" s="994"/>
      <c r="T981" s="992"/>
      <c r="X981" s="686"/>
      <c r="Y981" s="686"/>
    </row>
    <row r="982" spans="1:25" x14ac:dyDescent="0.25">
      <c r="A982" s="686">
        <v>46</v>
      </c>
      <c r="B982" s="1187" t="s">
        <v>1907</v>
      </c>
      <c r="C982" s="1015">
        <v>1073</v>
      </c>
      <c r="D982" s="976" t="s">
        <v>1821</v>
      </c>
      <c r="E982" s="976" t="s">
        <v>1480</v>
      </c>
      <c r="F982" s="973">
        <v>1452000</v>
      </c>
      <c r="G982" s="974"/>
      <c r="H982" s="974">
        <v>1452000</v>
      </c>
      <c r="I982" s="974"/>
      <c r="J982" s="975"/>
      <c r="K982" s="974"/>
      <c r="L982" s="974">
        <f>SUM(H982:K982)</f>
        <v>1452000</v>
      </c>
      <c r="M982" s="976"/>
      <c r="N982" s="1013">
        <f t="shared" si="60"/>
        <v>0</v>
      </c>
      <c r="O982" s="976"/>
      <c r="P982" s="977"/>
      <c r="Q982" s="974">
        <v>1452000</v>
      </c>
      <c r="R982" s="1147" t="s">
        <v>1908</v>
      </c>
      <c r="S982" s="974"/>
      <c r="T982" s="976" t="s">
        <v>1909</v>
      </c>
      <c r="V982" s="687" t="s">
        <v>1684</v>
      </c>
      <c r="X982" s="686"/>
      <c r="Y982" s="686"/>
    </row>
    <row r="983" spans="1:25" x14ac:dyDescent="0.25">
      <c r="B983" s="1187" t="s">
        <v>1907</v>
      </c>
      <c r="C983" s="1015">
        <v>1073</v>
      </c>
      <c r="D983" s="976" t="s">
        <v>1827</v>
      </c>
      <c r="E983" s="976" t="s">
        <v>1160</v>
      </c>
      <c r="F983" s="973">
        <v>5000000</v>
      </c>
      <c r="G983" s="974"/>
      <c r="H983" s="974">
        <v>5000000</v>
      </c>
      <c r="I983" s="974"/>
      <c r="J983" s="975"/>
      <c r="K983" s="974"/>
      <c r="L983" s="974">
        <f>SUM(H983:K983)</f>
        <v>5000000</v>
      </c>
      <c r="M983" s="976"/>
      <c r="N983" s="1013">
        <f t="shared" ref="N983:N996" si="68">IF($G983="",($F983-$L983),($G983-$L983))</f>
        <v>0</v>
      </c>
      <c r="O983" s="976"/>
      <c r="P983" s="977"/>
      <c r="Q983" s="974"/>
      <c r="R983" s="1147"/>
      <c r="S983" s="974"/>
      <c r="T983" s="976"/>
      <c r="X983" s="686"/>
      <c r="Y983" s="686"/>
    </row>
    <row r="984" spans="1:25" x14ac:dyDescent="0.25">
      <c r="B984" s="1187" t="s">
        <v>1907</v>
      </c>
      <c r="C984" s="1015">
        <v>1073</v>
      </c>
      <c r="D984" s="976" t="s">
        <v>1910</v>
      </c>
      <c r="E984" s="1107" t="s">
        <v>1911</v>
      </c>
      <c r="F984" s="973">
        <v>59000</v>
      </c>
      <c r="G984" s="974"/>
      <c r="H984" s="974">
        <v>59000</v>
      </c>
      <c r="I984" s="974"/>
      <c r="J984" s="975"/>
      <c r="K984" s="974"/>
      <c r="L984" s="974">
        <f t="shared" ref="L984:L992" si="69">SUM(H984:K984)</f>
        <v>59000</v>
      </c>
      <c r="M984" s="976"/>
      <c r="N984" s="1013">
        <f t="shared" si="68"/>
        <v>0</v>
      </c>
      <c r="O984" s="976"/>
      <c r="P984" s="977"/>
      <c r="Q984" s="974"/>
      <c r="R984" s="1147"/>
      <c r="S984" s="974"/>
      <c r="T984" s="976"/>
      <c r="X984" s="686"/>
      <c r="Y984" s="686"/>
    </row>
    <row r="985" spans="1:25" x14ac:dyDescent="0.25">
      <c r="B985" s="1187" t="s">
        <v>1907</v>
      </c>
      <c r="C985" s="1015">
        <v>1073</v>
      </c>
      <c r="D985" s="1171" t="s">
        <v>1912</v>
      </c>
      <c r="E985" s="976" t="s">
        <v>1865</v>
      </c>
      <c r="F985" s="973">
        <v>133740200</v>
      </c>
      <c r="G985" s="974"/>
      <c r="H985" s="974">
        <v>48632800</v>
      </c>
      <c r="I985" s="974"/>
      <c r="J985" s="975"/>
      <c r="K985" s="974"/>
      <c r="L985" s="974">
        <f t="shared" si="69"/>
        <v>48632800</v>
      </c>
      <c r="M985" s="976"/>
      <c r="N985" s="1013">
        <f t="shared" si="68"/>
        <v>85107400</v>
      </c>
      <c r="O985" s="976"/>
      <c r="P985" s="977"/>
      <c r="Q985" s="974"/>
      <c r="R985" s="1147"/>
      <c r="S985" s="974"/>
      <c r="T985" s="976"/>
      <c r="X985" s="686"/>
      <c r="Y985" s="686"/>
    </row>
    <row r="986" spans="1:25" x14ac:dyDescent="0.25">
      <c r="B986" s="1187" t="s">
        <v>1907</v>
      </c>
      <c r="C986" s="1015">
        <v>1073</v>
      </c>
      <c r="D986" s="976"/>
      <c r="E986" s="976"/>
      <c r="F986" s="973"/>
      <c r="G986" s="974"/>
      <c r="H986" s="974"/>
      <c r="I986" s="974"/>
      <c r="J986" s="975"/>
      <c r="K986" s="974"/>
      <c r="L986" s="974">
        <f t="shared" si="69"/>
        <v>0</v>
      </c>
      <c r="M986" s="976"/>
      <c r="N986" s="1013">
        <f t="shared" si="68"/>
        <v>0</v>
      </c>
      <c r="O986" s="976"/>
      <c r="P986" s="977"/>
      <c r="Q986" s="974"/>
      <c r="R986" s="1147"/>
      <c r="S986" s="974"/>
      <c r="T986" s="976"/>
      <c r="X986" s="686"/>
      <c r="Y986" s="686"/>
    </row>
    <row r="987" spans="1:25" x14ac:dyDescent="0.25">
      <c r="B987" s="1187" t="s">
        <v>1907</v>
      </c>
      <c r="C987" s="1015">
        <v>1073</v>
      </c>
      <c r="D987" s="976"/>
      <c r="E987" s="976"/>
      <c r="F987" s="973"/>
      <c r="G987" s="974"/>
      <c r="H987" s="974"/>
      <c r="I987" s="974"/>
      <c r="J987" s="975"/>
      <c r="K987" s="974"/>
      <c r="L987" s="974">
        <f t="shared" si="69"/>
        <v>0</v>
      </c>
      <c r="M987" s="976"/>
      <c r="N987" s="1013">
        <f t="shared" si="68"/>
        <v>0</v>
      </c>
      <c r="O987" s="976"/>
      <c r="P987" s="977"/>
      <c r="Q987" s="974"/>
      <c r="R987" s="1147"/>
      <c r="S987" s="974"/>
      <c r="T987" s="976"/>
      <c r="X987" s="686"/>
      <c r="Y987" s="686"/>
    </row>
    <row r="988" spans="1:25" x14ac:dyDescent="0.25">
      <c r="B988" s="1187" t="s">
        <v>1907</v>
      </c>
      <c r="C988" s="1015">
        <v>1073</v>
      </c>
      <c r="D988" s="976"/>
      <c r="E988" s="976"/>
      <c r="F988" s="973"/>
      <c r="G988" s="974"/>
      <c r="H988" s="974"/>
      <c r="I988" s="974"/>
      <c r="J988" s="975"/>
      <c r="K988" s="974"/>
      <c r="L988" s="974">
        <f t="shared" si="69"/>
        <v>0</v>
      </c>
      <c r="M988" s="976"/>
      <c r="N988" s="1013">
        <f t="shared" si="68"/>
        <v>0</v>
      </c>
      <c r="O988" s="976"/>
      <c r="P988" s="977"/>
      <c r="Q988" s="974"/>
      <c r="R988" s="1147"/>
      <c r="S988" s="974"/>
      <c r="T988" s="976"/>
      <c r="X988" s="686"/>
      <c r="Y988" s="686"/>
    </row>
    <row r="989" spans="1:25" x14ac:dyDescent="0.25">
      <c r="B989" s="1187" t="s">
        <v>1907</v>
      </c>
      <c r="C989" s="1015">
        <v>1073</v>
      </c>
      <c r="D989" s="976"/>
      <c r="E989" s="976"/>
      <c r="F989" s="973"/>
      <c r="G989" s="974"/>
      <c r="H989" s="974"/>
      <c r="I989" s="974"/>
      <c r="J989" s="975"/>
      <c r="K989" s="974"/>
      <c r="L989" s="974">
        <f t="shared" si="69"/>
        <v>0</v>
      </c>
      <c r="M989" s="976"/>
      <c r="N989" s="1013">
        <f t="shared" si="68"/>
        <v>0</v>
      </c>
      <c r="O989" s="976"/>
      <c r="P989" s="977"/>
      <c r="Q989" s="974"/>
      <c r="R989" s="1147"/>
      <c r="S989" s="974"/>
      <c r="T989" s="976"/>
      <c r="X989" s="686"/>
      <c r="Y989" s="686"/>
    </row>
    <row r="990" spans="1:25" x14ac:dyDescent="0.25">
      <c r="B990" s="1187" t="s">
        <v>1907</v>
      </c>
      <c r="C990" s="1015">
        <v>1073</v>
      </c>
      <c r="D990" s="976"/>
      <c r="E990" s="976"/>
      <c r="F990" s="973"/>
      <c r="G990" s="974"/>
      <c r="H990" s="974"/>
      <c r="I990" s="974"/>
      <c r="J990" s="975"/>
      <c r="K990" s="974"/>
      <c r="L990" s="974">
        <f t="shared" si="69"/>
        <v>0</v>
      </c>
      <c r="M990" s="976"/>
      <c r="N990" s="1013">
        <f t="shared" si="68"/>
        <v>0</v>
      </c>
      <c r="O990" s="976"/>
      <c r="P990" s="977"/>
      <c r="Q990" s="974"/>
      <c r="R990" s="1147"/>
      <c r="S990" s="974"/>
      <c r="T990" s="976"/>
      <c r="X990" s="686"/>
      <c r="Y990" s="686"/>
    </row>
    <row r="991" spans="1:25" x14ac:dyDescent="0.25">
      <c r="B991" s="1187" t="s">
        <v>1907</v>
      </c>
      <c r="C991" s="1015">
        <v>1073</v>
      </c>
      <c r="D991" s="976"/>
      <c r="E991" s="976"/>
      <c r="F991" s="973"/>
      <c r="G991" s="974"/>
      <c r="H991" s="974"/>
      <c r="I991" s="974"/>
      <c r="J991" s="975"/>
      <c r="K991" s="974"/>
      <c r="L991" s="974">
        <f t="shared" si="69"/>
        <v>0</v>
      </c>
      <c r="M991" s="976"/>
      <c r="N991" s="1013">
        <f t="shared" si="68"/>
        <v>0</v>
      </c>
      <c r="O991" s="976"/>
      <c r="P991" s="977"/>
      <c r="Q991" s="974"/>
      <c r="R991" s="1147"/>
      <c r="S991" s="974"/>
      <c r="T991" s="976"/>
      <c r="X991" s="686"/>
      <c r="Y991" s="686"/>
    </row>
    <row r="992" spans="1:25" x14ac:dyDescent="0.25">
      <c r="B992" s="1187" t="s">
        <v>1907</v>
      </c>
      <c r="C992" s="1015">
        <v>1073</v>
      </c>
      <c r="D992" s="976"/>
      <c r="E992" s="976"/>
      <c r="F992" s="973"/>
      <c r="G992" s="974"/>
      <c r="H992" s="974"/>
      <c r="I992" s="974"/>
      <c r="J992" s="975"/>
      <c r="K992" s="974"/>
      <c r="L992" s="974">
        <f t="shared" si="69"/>
        <v>0</v>
      </c>
      <c r="M992" s="976"/>
      <c r="N992" s="1013">
        <f t="shared" si="68"/>
        <v>0</v>
      </c>
      <c r="O992" s="976"/>
      <c r="P992" s="977"/>
      <c r="Q992" s="974"/>
      <c r="R992" s="1147"/>
      <c r="S992" s="974"/>
      <c r="T992" s="976"/>
      <c r="X992" s="686"/>
      <c r="Y992" s="686"/>
    </row>
    <row r="993" spans="1:25" x14ac:dyDescent="0.25">
      <c r="B993" s="1187" t="s">
        <v>1907</v>
      </c>
      <c r="C993" s="1015">
        <v>1073</v>
      </c>
      <c r="D993" s="976"/>
      <c r="E993" s="976"/>
      <c r="F993" s="973"/>
      <c r="G993" s="974"/>
      <c r="H993" s="974"/>
      <c r="I993" s="974"/>
      <c r="J993" s="975"/>
      <c r="K993" s="974"/>
      <c r="L993" s="974"/>
      <c r="M993" s="976"/>
      <c r="N993" s="1013">
        <f t="shared" si="68"/>
        <v>0</v>
      </c>
      <c r="O993" s="976"/>
      <c r="P993" s="977"/>
      <c r="Q993" s="974"/>
      <c r="R993" s="1147"/>
      <c r="S993" s="974"/>
      <c r="T993" s="976"/>
      <c r="X993" s="686"/>
      <c r="Y993" s="686"/>
    </row>
    <row r="994" spans="1:25" x14ac:dyDescent="0.25">
      <c r="B994" s="1187" t="s">
        <v>1907</v>
      </c>
      <c r="C994" s="1015">
        <v>1073</v>
      </c>
      <c r="D994" s="976"/>
      <c r="E994" s="976"/>
      <c r="F994" s="973"/>
      <c r="G994" s="974"/>
      <c r="H994" s="974"/>
      <c r="I994" s="974"/>
      <c r="J994" s="975"/>
      <c r="K994" s="974"/>
      <c r="L994" s="974"/>
      <c r="M994" s="976"/>
      <c r="N994" s="1013">
        <f t="shared" si="68"/>
        <v>0</v>
      </c>
      <c r="O994" s="976"/>
      <c r="P994" s="977"/>
      <c r="Q994" s="974"/>
      <c r="R994" s="1147"/>
      <c r="S994" s="974"/>
      <c r="T994" s="976"/>
      <c r="X994" s="686"/>
      <c r="Y994" s="686"/>
    </row>
    <row r="995" spans="1:25" x14ac:dyDescent="0.25">
      <c r="B995" s="1187" t="s">
        <v>1907</v>
      </c>
      <c r="C995" s="1015">
        <v>1073</v>
      </c>
      <c r="D995" s="976"/>
      <c r="E995" s="976"/>
      <c r="F995" s="973"/>
      <c r="G995" s="974"/>
      <c r="H995" s="974"/>
      <c r="I995" s="974"/>
      <c r="J995" s="975"/>
      <c r="K995" s="974"/>
      <c r="L995" s="974"/>
      <c r="M995" s="976"/>
      <c r="N995" s="1013">
        <f t="shared" si="68"/>
        <v>0</v>
      </c>
      <c r="O995" s="976"/>
      <c r="P995" s="977"/>
      <c r="Q995" s="974"/>
      <c r="R995" s="1147"/>
      <c r="S995" s="974"/>
      <c r="T995" s="976"/>
      <c r="X995" s="686"/>
      <c r="Y995" s="686"/>
    </row>
    <row r="996" spans="1:25" x14ac:dyDescent="0.25">
      <c r="B996" s="1187" t="s">
        <v>1907</v>
      </c>
      <c r="C996" s="1015">
        <v>1073</v>
      </c>
      <c r="D996" s="976" t="s">
        <v>947</v>
      </c>
      <c r="E996" s="976"/>
      <c r="F996" s="973"/>
      <c r="G996" s="974"/>
      <c r="H996" s="974"/>
      <c r="I996" s="974"/>
      <c r="J996" s="975"/>
      <c r="K996" s="974"/>
      <c r="L996" s="974">
        <f t="shared" ref="L996" si="70">SUM(H996:K996)</f>
        <v>0</v>
      </c>
      <c r="M996" s="976"/>
      <c r="N996" s="1013">
        <f t="shared" si="68"/>
        <v>0</v>
      </c>
      <c r="O996" s="976"/>
      <c r="P996" s="977"/>
      <c r="Q996" s="974"/>
      <c r="R996" s="1147"/>
      <c r="S996" s="974"/>
      <c r="T996" s="976"/>
      <c r="V996" s="1000" t="s">
        <v>948</v>
      </c>
      <c r="W996" s="1000">
        <f>SUM(W982:W995)</f>
        <v>0</v>
      </c>
      <c r="X996" s="686"/>
      <c r="Y996" s="686"/>
    </row>
    <row r="997" spans="1:25" ht="15.75" x14ac:dyDescent="0.25">
      <c r="A997" s="723"/>
      <c r="B997" s="720" t="s">
        <v>997</v>
      </c>
      <c r="C997" s="720"/>
      <c r="D997" s="699" t="s">
        <v>669</v>
      </c>
      <c r="E997" s="992"/>
      <c r="F997" s="993"/>
      <c r="G997" s="994"/>
      <c r="H997" s="994"/>
      <c r="I997" s="994"/>
      <c r="J997" s="995"/>
      <c r="K997" s="994"/>
      <c r="L997" s="735">
        <f>SUM(L982:L996)</f>
        <v>55143800</v>
      </c>
      <c r="M997" s="992"/>
      <c r="N997" s="1042">
        <f>SUM(N982:N996)</f>
        <v>85107400</v>
      </c>
      <c r="O997" s="992"/>
      <c r="P997" s="998"/>
      <c r="Q997" s="994"/>
      <c r="R997" s="1153"/>
      <c r="S997" s="994"/>
      <c r="T997" s="992"/>
      <c r="X997" s="686"/>
      <c r="Y997" s="686"/>
    </row>
    <row r="998" spans="1:25" x14ac:dyDescent="0.25">
      <c r="A998" s="686">
        <v>47</v>
      </c>
      <c r="B998" s="1187" t="s">
        <v>1913</v>
      </c>
      <c r="C998" s="1015"/>
      <c r="D998" s="976" t="s">
        <v>1914</v>
      </c>
      <c r="E998" s="976" t="s">
        <v>1319</v>
      </c>
      <c r="F998" s="973">
        <v>4200000</v>
      </c>
      <c r="G998" s="974"/>
      <c r="H998" s="974">
        <v>4200000</v>
      </c>
      <c r="I998" s="974"/>
      <c r="J998" s="975"/>
      <c r="K998" s="974"/>
      <c r="L998" s="974">
        <f>SUM(H998:K998)</f>
        <v>4200000</v>
      </c>
      <c r="M998" s="976"/>
      <c r="N998" s="1013">
        <f t="shared" ref="N998:N1012" si="71">IF($G998="",($F998-$L998),($G998-$L998))</f>
        <v>0</v>
      </c>
      <c r="O998" s="976"/>
      <c r="P998" s="977"/>
      <c r="Q998" s="974"/>
      <c r="R998" s="1147"/>
      <c r="S998" s="974"/>
      <c r="T998" s="976"/>
      <c r="V998" s="687" t="s">
        <v>1684</v>
      </c>
      <c r="X998" s="686"/>
      <c r="Y998" s="686"/>
    </row>
    <row r="999" spans="1:25" x14ac:dyDescent="0.25">
      <c r="B999" s="1187" t="s">
        <v>1913</v>
      </c>
      <c r="C999" s="1015"/>
      <c r="D999" s="976"/>
      <c r="E999" s="976"/>
      <c r="F999" s="973"/>
      <c r="G999" s="974"/>
      <c r="H999" s="974"/>
      <c r="I999" s="974"/>
      <c r="J999" s="975"/>
      <c r="K999" s="974"/>
      <c r="L999" s="974">
        <f>SUM(H999:K999)</f>
        <v>0</v>
      </c>
      <c r="M999" s="976"/>
      <c r="N999" s="1013">
        <f t="shared" si="71"/>
        <v>0</v>
      </c>
      <c r="O999" s="976"/>
      <c r="P999" s="977"/>
      <c r="Q999" s="974"/>
      <c r="R999" s="1147"/>
      <c r="S999" s="974"/>
      <c r="T999" s="976"/>
      <c r="X999" s="686"/>
      <c r="Y999" s="686"/>
    </row>
    <row r="1000" spans="1:25" x14ac:dyDescent="0.25">
      <c r="B1000" s="1187" t="s">
        <v>1913</v>
      </c>
      <c r="C1000" s="1015"/>
      <c r="D1000" s="976"/>
      <c r="E1000" s="1107"/>
      <c r="F1000" s="973"/>
      <c r="G1000" s="974"/>
      <c r="H1000" s="974"/>
      <c r="I1000" s="974"/>
      <c r="J1000" s="975"/>
      <c r="K1000" s="974"/>
      <c r="L1000" s="974">
        <f t="shared" ref="L1000:L1008" si="72">SUM(H1000:K1000)</f>
        <v>0</v>
      </c>
      <c r="M1000" s="976"/>
      <c r="N1000" s="1013">
        <f t="shared" si="71"/>
        <v>0</v>
      </c>
      <c r="O1000" s="976"/>
      <c r="P1000" s="977"/>
      <c r="Q1000" s="974"/>
      <c r="R1000" s="1147"/>
      <c r="S1000" s="974"/>
      <c r="T1000" s="976"/>
      <c r="X1000" s="686"/>
      <c r="Y1000" s="686"/>
    </row>
    <row r="1001" spans="1:25" x14ac:dyDescent="0.25">
      <c r="B1001" s="1187" t="s">
        <v>1913</v>
      </c>
      <c r="C1001" s="1015"/>
      <c r="D1001" s="1171"/>
      <c r="E1001" s="976"/>
      <c r="F1001" s="973"/>
      <c r="G1001" s="974"/>
      <c r="H1001" s="974"/>
      <c r="I1001" s="974"/>
      <c r="J1001" s="975"/>
      <c r="K1001" s="974"/>
      <c r="L1001" s="974">
        <f t="shared" si="72"/>
        <v>0</v>
      </c>
      <c r="M1001" s="976"/>
      <c r="N1001" s="1013">
        <f t="shared" si="71"/>
        <v>0</v>
      </c>
      <c r="O1001" s="976"/>
      <c r="P1001" s="977"/>
      <c r="Q1001" s="974"/>
      <c r="R1001" s="1147"/>
      <c r="S1001" s="974"/>
      <c r="T1001" s="976"/>
      <c r="X1001" s="686"/>
      <c r="Y1001" s="686"/>
    </row>
    <row r="1002" spans="1:25" x14ac:dyDescent="0.25">
      <c r="B1002" s="1187" t="s">
        <v>1913</v>
      </c>
      <c r="C1002" s="1015"/>
      <c r="D1002" s="976"/>
      <c r="E1002" s="976"/>
      <c r="F1002" s="973"/>
      <c r="G1002" s="974"/>
      <c r="H1002" s="974"/>
      <c r="I1002" s="974"/>
      <c r="J1002" s="975"/>
      <c r="K1002" s="974"/>
      <c r="L1002" s="974">
        <f t="shared" si="72"/>
        <v>0</v>
      </c>
      <c r="M1002" s="976"/>
      <c r="N1002" s="1013">
        <f t="shared" si="71"/>
        <v>0</v>
      </c>
      <c r="O1002" s="976"/>
      <c r="P1002" s="977"/>
      <c r="Q1002" s="974"/>
      <c r="R1002" s="1147"/>
      <c r="S1002" s="974"/>
      <c r="T1002" s="976"/>
      <c r="X1002" s="686"/>
      <c r="Y1002" s="686"/>
    </row>
    <row r="1003" spans="1:25" x14ac:dyDescent="0.25">
      <c r="B1003" s="1187" t="s">
        <v>1913</v>
      </c>
      <c r="C1003" s="1015"/>
      <c r="D1003" s="976"/>
      <c r="E1003" s="976"/>
      <c r="F1003" s="973"/>
      <c r="G1003" s="974"/>
      <c r="H1003" s="974"/>
      <c r="I1003" s="974"/>
      <c r="J1003" s="975"/>
      <c r="K1003" s="974"/>
      <c r="L1003" s="974">
        <f t="shared" si="72"/>
        <v>0</v>
      </c>
      <c r="M1003" s="976"/>
      <c r="N1003" s="1013">
        <f t="shared" si="71"/>
        <v>0</v>
      </c>
      <c r="O1003" s="976"/>
      <c r="P1003" s="977"/>
      <c r="Q1003" s="974"/>
      <c r="R1003" s="1147"/>
      <c r="S1003" s="974"/>
      <c r="T1003" s="976"/>
      <c r="X1003" s="686"/>
      <c r="Y1003" s="686"/>
    </row>
    <row r="1004" spans="1:25" x14ac:dyDescent="0.25">
      <c r="B1004" s="1187" t="s">
        <v>1913</v>
      </c>
      <c r="C1004" s="1015"/>
      <c r="D1004" s="976"/>
      <c r="E1004" s="976"/>
      <c r="F1004" s="973"/>
      <c r="G1004" s="974"/>
      <c r="H1004" s="974"/>
      <c r="I1004" s="974"/>
      <c r="J1004" s="975"/>
      <c r="K1004" s="974"/>
      <c r="L1004" s="974">
        <f t="shared" si="72"/>
        <v>0</v>
      </c>
      <c r="M1004" s="976"/>
      <c r="N1004" s="1013">
        <f t="shared" si="71"/>
        <v>0</v>
      </c>
      <c r="O1004" s="976"/>
      <c r="P1004" s="977"/>
      <c r="Q1004" s="974"/>
      <c r="R1004" s="1147"/>
      <c r="S1004" s="974"/>
      <c r="T1004" s="976"/>
      <c r="X1004" s="686"/>
      <c r="Y1004" s="686"/>
    </row>
    <row r="1005" spans="1:25" x14ac:dyDescent="0.25">
      <c r="B1005" s="1187" t="s">
        <v>1913</v>
      </c>
      <c r="C1005" s="1015"/>
      <c r="D1005" s="976"/>
      <c r="E1005" s="976"/>
      <c r="F1005" s="973"/>
      <c r="G1005" s="974"/>
      <c r="H1005" s="974"/>
      <c r="I1005" s="974"/>
      <c r="J1005" s="975"/>
      <c r="K1005" s="974"/>
      <c r="L1005" s="974">
        <f t="shared" si="72"/>
        <v>0</v>
      </c>
      <c r="M1005" s="976"/>
      <c r="N1005" s="1013">
        <f t="shared" si="71"/>
        <v>0</v>
      </c>
      <c r="O1005" s="976"/>
      <c r="P1005" s="977"/>
      <c r="Q1005" s="974"/>
      <c r="R1005" s="1147"/>
      <c r="S1005" s="974"/>
      <c r="T1005" s="976"/>
      <c r="X1005" s="686"/>
      <c r="Y1005" s="686"/>
    </row>
    <row r="1006" spans="1:25" x14ac:dyDescent="0.25">
      <c r="B1006" s="1187" t="s">
        <v>1913</v>
      </c>
      <c r="C1006" s="1015"/>
      <c r="D1006" s="976"/>
      <c r="E1006" s="976"/>
      <c r="F1006" s="973"/>
      <c r="G1006" s="974"/>
      <c r="H1006" s="974"/>
      <c r="I1006" s="974"/>
      <c r="J1006" s="975"/>
      <c r="K1006" s="974"/>
      <c r="L1006" s="974">
        <f t="shared" si="72"/>
        <v>0</v>
      </c>
      <c r="M1006" s="976"/>
      <c r="N1006" s="1013">
        <f t="shared" si="71"/>
        <v>0</v>
      </c>
      <c r="O1006" s="976"/>
      <c r="P1006" s="977"/>
      <c r="Q1006" s="974"/>
      <c r="R1006" s="1147"/>
      <c r="S1006" s="974"/>
      <c r="T1006" s="976"/>
      <c r="X1006" s="686"/>
      <c r="Y1006" s="686"/>
    </row>
    <row r="1007" spans="1:25" x14ac:dyDescent="0.25">
      <c r="B1007" s="1187" t="s">
        <v>1913</v>
      </c>
      <c r="C1007" s="1015"/>
      <c r="D1007" s="976"/>
      <c r="E1007" s="976"/>
      <c r="F1007" s="973"/>
      <c r="G1007" s="974"/>
      <c r="H1007" s="974"/>
      <c r="I1007" s="974"/>
      <c r="J1007" s="975"/>
      <c r="K1007" s="974"/>
      <c r="L1007" s="974">
        <f t="shared" si="72"/>
        <v>0</v>
      </c>
      <c r="M1007" s="976"/>
      <c r="N1007" s="1013">
        <f t="shared" si="71"/>
        <v>0</v>
      </c>
      <c r="O1007" s="976"/>
      <c r="P1007" s="977"/>
      <c r="Q1007" s="974"/>
      <c r="R1007" s="1147"/>
      <c r="S1007" s="974"/>
      <c r="T1007" s="976"/>
      <c r="X1007" s="686"/>
      <c r="Y1007" s="686"/>
    </row>
    <row r="1008" spans="1:25" x14ac:dyDescent="0.25">
      <c r="B1008" s="1187" t="s">
        <v>1913</v>
      </c>
      <c r="C1008" s="1015"/>
      <c r="D1008" s="976"/>
      <c r="E1008" s="976"/>
      <c r="F1008" s="973"/>
      <c r="G1008" s="974"/>
      <c r="H1008" s="974"/>
      <c r="I1008" s="974"/>
      <c r="J1008" s="975"/>
      <c r="K1008" s="974"/>
      <c r="L1008" s="974">
        <f t="shared" si="72"/>
        <v>0</v>
      </c>
      <c r="M1008" s="976"/>
      <c r="N1008" s="1013">
        <f t="shared" si="71"/>
        <v>0</v>
      </c>
      <c r="O1008" s="976"/>
      <c r="P1008" s="977"/>
      <c r="Q1008" s="974"/>
      <c r="R1008" s="1147"/>
      <c r="S1008" s="974"/>
      <c r="T1008" s="976"/>
      <c r="X1008" s="686"/>
      <c r="Y1008" s="686"/>
    </row>
    <row r="1009" spans="1:25" x14ac:dyDescent="0.25">
      <c r="B1009" s="1187" t="s">
        <v>1913</v>
      </c>
      <c r="C1009" s="1015"/>
      <c r="D1009" s="976"/>
      <c r="E1009" s="976"/>
      <c r="F1009" s="973"/>
      <c r="G1009" s="974"/>
      <c r="H1009" s="974"/>
      <c r="I1009" s="974"/>
      <c r="J1009" s="975"/>
      <c r="K1009" s="974"/>
      <c r="L1009" s="974"/>
      <c r="M1009" s="976"/>
      <c r="N1009" s="1013">
        <f t="shared" si="71"/>
        <v>0</v>
      </c>
      <c r="O1009" s="976"/>
      <c r="P1009" s="977"/>
      <c r="Q1009" s="974"/>
      <c r="R1009" s="1147"/>
      <c r="S1009" s="974"/>
      <c r="T1009" s="976"/>
      <c r="X1009" s="686"/>
      <c r="Y1009" s="686"/>
    </row>
    <row r="1010" spans="1:25" x14ac:dyDescent="0.25">
      <c r="B1010" s="1187" t="s">
        <v>1913</v>
      </c>
      <c r="C1010" s="1015"/>
      <c r="D1010" s="976"/>
      <c r="E1010" s="976"/>
      <c r="F1010" s="973"/>
      <c r="G1010" s="974"/>
      <c r="H1010" s="974"/>
      <c r="I1010" s="974"/>
      <c r="J1010" s="975"/>
      <c r="K1010" s="974"/>
      <c r="L1010" s="974"/>
      <c r="M1010" s="976"/>
      <c r="N1010" s="1013">
        <f t="shared" si="71"/>
        <v>0</v>
      </c>
      <c r="O1010" s="976"/>
      <c r="P1010" s="977"/>
      <c r="Q1010" s="974"/>
      <c r="R1010" s="1147"/>
      <c r="S1010" s="974"/>
      <c r="T1010" s="976"/>
      <c r="X1010" s="686"/>
      <c r="Y1010" s="686"/>
    </row>
    <row r="1011" spans="1:25" x14ac:dyDescent="0.25">
      <c r="B1011" s="1187" t="s">
        <v>1913</v>
      </c>
      <c r="C1011" s="1015"/>
      <c r="D1011" s="976"/>
      <c r="E1011" s="976"/>
      <c r="F1011" s="973"/>
      <c r="G1011" s="974"/>
      <c r="H1011" s="974"/>
      <c r="I1011" s="974"/>
      <c r="J1011" s="975"/>
      <c r="K1011" s="974"/>
      <c r="L1011" s="974"/>
      <c r="M1011" s="976"/>
      <c r="N1011" s="1013">
        <f t="shared" si="71"/>
        <v>0</v>
      </c>
      <c r="O1011" s="976"/>
      <c r="P1011" s="977"/>
      <c r="Q1011" s="974"/>
      <c r="R1011" s="1147"/>
      <c r="S1011" s="974"/>
      <c r="T1011" s="976"/>
      <c r="X1011" s="686"/>
      <c r="Y1011" s="686"/>
    </row>
    <row r="1012" spans="1:25" x14ac:dyDescent="0.25">
      <c r="B1012" s="1187" t="s">
        <v>1913</v>
      </c>
      <c r="C1012" s="1015"/>
      <c r="D1012" s="976" t="s">
        <v>947</v>
      </c>
      <c r="E1012" s="976"/>
      <c r="F1012" s="973"/>
      <c r="G1012" s="974"/>
      <c r="H1012" s="974"/>
      <c r="I1012" s="974"/>
      <c r="J1012" s="975"/>
      <c r="K1012" s="974"/>
      <c r="L1012" s="974">
        <f t="shared" ref="L1012" si="73">SUM(H1012:K1012)</f>
        <v>0</v>
      </c>
      <c r="M1012" s="976"/>
      <c r="N1012" s="1013">
        <f t="shared" si="71"/>
        <v>0</v>
      </c>
      <c r="O1012" s="976"/>
      <c r="P1012" s="977"/>
      <c r="Q1012" s="974"/>
      <c r="R1012" s="1147"/>
      <c r="S1012" s="974"/>
      <c r="T1012" s="976"/>
      <c r="V1012" s="1000" t="s">
        <v>948</v>
      </c>
      <c r="W1012" s="1000">
        <f>SUM(W998:W1011)</f>
        <v>0</v>
      </c>
      <c r="X1012" s="686"/>
      <c r="Y1012" s="686"/>
    </row>
    <row r="1013" spans="1:25" ht="15.75" x14ac:dyDescent="0.25">
      <c r="A1013" s="723"/>
      <c r="B1013" s="720" t="s">
        <v>997</v>
      </c>
      <c r="C1013" s="720"/>
      <c r="D1013" s="699" t="s">
        <v>1913</v>
      </c>
      <c r="E1013" s="992"/>
      <c r="F1013" s="993"/>
      <c r="G1013" s="994"/>
      <c r="H1013" s="994"/>
      <c r="I1013" s="994"/>
      <c r="J1013" s="995"/>
      <c r="K1013" s="994"/>
      <c r="L1013" s="735">
        <f>SUM(L998:L1012)</f>
        <v>4200000</v>
      </c>
      <c r="M1013" s="992"/>
      <c r="N1013" s="1042">
        <f>SUM(N998:N1012)</f>
        <v>0</v>
      </c>
      <c r="O1013" s="992"/>
      <c r="P1013" s="998"/>
      <c r="Q1013" s="994"/>
      <c r="R1013" s="1153"/>
      <c r="S1013" s="994"/>
      <c r="T1013" s="992"/>
      <c r="X1013" s="686"/>
      <c r="Y1013" s="686"/>
    </row>
    <row r="1014" spans="1:25" ht="15.75" x14ac:dyDescent="0.25">
      <c r="A1014" s="723"/>
      <c r="B1014" s="1034"/>
      <c r="C1014" s="1034"/>
      <c r="D1014" s="1035"/>
      <c r="E1014" s="1036"/>
      <c r="F1014" s="1037"/>
      <c r="G1014" s="1038"/>
      <c r="H1014" s="1038"/>
      <c r="I1014" s="1038"/>
      <c r="J1014" s="1039"/>
      <c r="K1014" s="1038"/>
      <c r="L1014" s="1040"/>
      <c r="M1014" s="1036"/>
      <c r="N1014" s="1043"/>
      <c r="O1014" s="1036"/>
      <c r="P1014" s="1041"/>
      <c r="Q1014" s="1038"/>
      <c r="R1014" s="1038"/>
      <c r="S1014" s="1038"/>
      <c r="T1014" s="1036"/>
      <c r="X1014" s="686"/>
      <c r="Y1014" s="686"/>
    </row>
    <row r="1015" spans="1:25" ht="15.75" x14ac:dyDescent="0.25">
      <c r="A1015" s="723"/>
      <c r="B1015" s="1034"/>
      <c r="C1015" s="1034"/>
      <c r="D1015" s="1035"/>
      <c r="E1015" s="1036"/>
      <c r="F1015" s="1037"/>
      <c r="G1015" s="1038"/>
      <c r="H1015" s="1038"/>
      <c r="I1015" s="1038"/>
      <c r="J1015" s="1039"/>
      <c r="K1015" s="1038"/>
      <c r="L1015" s="1040"/>
      <c r="M1015" s="1036"/>
      <c r="N1015" s="1043"/>
      <c r="O1015" s="1036"/>
      <c r="P1015" s="1041"/>
      <c r="Q1015" s="1038"/>
      <c r="R1015" s="1038"/>
      <c r="S1015" s="1038"/>
      <c r="T1015" s="1036"/>
      <c r="X1015" s="686"/>
      <c r="Y1015" s="686"/>
    </row>
    <row r="1017" spans="1:25" ht="18.75" x14ac:dyDescent="0.3">
      <c r="L1017" s="1022" t="s">
        <v>1915</v>
      </c>
      <c r="N1017" s="1021">
        <f>N16+N30+N79+N103+N111+N147+N190+N208+N241+N277+N294+N330+N376+N386+N456+N486+N521+N551+N558+N563+N568+N571+N594+N635+N644+N648+N677+N690+N708+N712+N751+N762+N776+N784+N792+N828+N855+N865+N883+N923+N933+N965+N981+N997+N1013</f>
        <v>4909018403.7857141</v>
      </c>
    </row>
    <row r="1029" spans="2:25" ht="15.75" x14ac:dyDescent="0.25">
      <c r="B1029" s="686"/>
      <c r="C1029" s="686"/>
      <c r="F1029" s="686"/>
      <c r="G1029" s="686"/>
      <c r="H1029" s="686"/>
      <c r="I1029" s="715" t="s">
        <v>1133</v>
      </c>
      <c r="J1029" s="728"/>
      <c r="L1029" s="714">
        <f>L16+L30+L79+L103+L111+L147+L152+L190+L208+L241+L277+L294+L330+L337+L376+L386+L456+L486+L521+L551+L558+L563+L568+L571+L594+L635+L644+L648+L677+L690+L708+L712+L751+L762+L776+L784+L792+L828+L855+L865+L883+L923+L933+L965+L981+L997+L1013</f>
        <v>25840239021.099998</v>
      </c>
      <c r="M1029" s="714" t="e">
        <f>M386+M376+M337+M330+M294+M277+M241+M208+M190+M152+M147+M111+M103+M79+M30+M16</f>
        <v>#REF!</v>
      </c>
      <c r="N1029" s="871"/>
      <c r="T1029" s="698"/>
      <c r="V1029" s="686"/>
      <c r="W1029" s="686"/>
      <c r="X1029" s="686"/>
      <c r="Y1029" s="686"/>
    </row>
    <row r="1030" spans="2:25" x14ac:dyDescent="0.25">
      <c r="B1030" s="686"/>
      <c r="C1030" s="686"/>
      <c r="F1030" s="686"/>
      <c r="G1030" s="686"/>
      <c r="I1030" s="694"/>
      <c r="L1030" s="719"/>
      <c r="V1030" s="686"/>
      <c r="W1030" s="686"/>
      <c r="X1030" s="686"/>
      <c r="Y1030" s="686"/>
    </row>
    <row r="1031" spans="2:25" x14ac:dyDescent="0.25">
      <c r="B1031" s="686"/>
      <c r="C1031" s="686"/>
      <c r="F1031" s="686"/>
      <c r="G1031" s="686"/>
      <c r="I1031" s="718"/>
      <c r="L1031" s="719"/>
      <c r="V1031" s="686"/>
      <c r="W1031" s="686"/>
      <c r="X1031" s="686"/>
      <c r="Y1031" s="686"/>
    </row>
    <row r="1032" spans="2:25" x14ac:dyDescent="0.25">
      <c r="L1032" s="698"/>
    </row>
    <row r="1036" spans="2:25" x14ac:dyDescent="0.25">
      <c r="R1036" s="687">
        <v>0</v>
      </c>
    </row>
  </sheetData>
  <autoFilter ref="A5:Z1026"/>
  <mergeCells count="6">
    <mergeCell ref="B1:T3"/>
    <mergeCell ref="E32:E33"/>
    <mergeCell ref="E50:E51"/>
    <mergeCell ref="G595:G596"/>
    <mergeCell ref="N595:N596"/>
    <mergeCell ref="T595:T596"/>
  </mergeCells>
  <pageMargins left="0" right="0" top="0" bottom="0" header="0.31496062992125984" footer="0.31496062992125984"/>
  <pageSetup paperSize="9" orientation="landscape" horizontalDpi="300" verticalDpi="300" r:id="rId1"/>
  <ignoredErrors>
    <ignoredError sqref="L306 L295:L300 L281 L262:L263 L256 L253 L248:L250 L232 L218:L226 L209:L212 L200:L202 L191:L195 L180:L181 L167:L174 L159:L164 L153:L155 L127 L112:L121 L105:L107 L84:L86 L67 L63 L54:L55 L48 L39:L43 L35:L36 L320 L329 L336 L344:L351 L498 L31:L32 L331:L334 L339:L342 L325:L327" formulaRange="1"/>
    <ignoredError sqref="L294 N294 L277 L241 N241 L208 N208 L190 L152 N152 L147 L111 N111 L103 L30 N30 N16 L330 N337 L376 N386" formula="1"/>
    <ignoredError sqref="L245:L247 L242:L244 L108 L337" formula="1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DỰ ÁN 2019</vt:lpstr>
      <vt:lpstr>Chi phí lương NC </vt:lpstr>
      <vt:lpstr>THI CÔNG TẠM ỨNG</vt:lpstr>
      <vt:lpstr>DỰ ÁN 2020</vt:lpstr>
      <vt:lpstr>DU AN 2020-HANH in </vt:lpstr>
      <vt:lpstr>DA GIAI CHI</vt:lpstr>
      <vt:lpstr>DU AN 2021 (2)</vt:lpstr>
      <vt:lpstr>DU AN 2021</vt:lpstr>
      <vt:lpstr>DU AN 2020</vt:lpstr>
      <vt:lpstr>CHI VP</vt:lpstr>
      <vt:lpstr> BCAO DU AN 2020 IN</vt:lpstr>
      <vt:lpstr>Sheet1</vt:lpstr>
      <vt:lpstr>'DỰ ÁN 2020'!Print_Area</vt:lpstr>
      <vt:lpstr>'DU AN 2021'!y</vt:lpstr>
      <vt:lpstr>'DU AN 2021 (2)'!y</vt:lpstr>
      <vt:lpstr>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HPZ400</dc:creator>
  <cp:keywords/>
  <dc:description/>
  <cp:lastModifiedBy>Hoang Duy. Nguyen</cp:lastModifiedBy>
  <cp:revision/>
  <dcterms:created xsi:type="dcterms:W3CDTF">2020-01-07T01:44:59Z</dcterms:created>
  <dcterms:modified xsi:type="dcterms:W3CDTF">2021-01-06T15:58:37Z</dcterms:modified>
  <cp:category/>
  <cp:contentStatus/>
</cp:coreProperties>
</file>