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10117\Nam_2020\"/>
    </mc:Choice>
  </mc:AlternateContent>
  <bookViews>
    <workbookView xWindow="0" yWindow="0" windowWidth="20730" windowHeight="11760"/>
  </bookViews>
  <sheets>
    <sheet name="BC CHI PHÍ T01-T12.2020" sheetId="3" r:id="rId1"/>
    <sheet name="T01" sheetId="8" r:id="rId2"/>
    <sheet name="T02" sheetId="13" r:id="rId3"/>
    <sheet name="T03" sheetId="14" r:id="rId4"/>
    <sheet name="T04" sheetId="15" r:id="rId5"/>
    <sheet name="T05" sheetId="16" r:id="rId6"/>
    <sheet name="T06" sheetId="19" r:id="rId7"/>
    <sheet name="T07" sheetId="20" r:id="rId8"/>
    <sheet name="T08" sheetId="21" r:id="rId9"/>
    <sheet name="T09" sheetId="22" r:id="rId10"/>
    <sheet name="T10" sheetId="26" r:id="rId11"/>
    <sheet name="T11" sheetId="27" r:id="rId12"/>
    <sheet name="T12" sheetId="28" r:id="rId13"/>
  </sheets>
  <externalReferences>
    <externalReference r:id="rId14"/>
    <externalReference r:id="rId15"/>
    <externalReference r:id="rId1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3" l="1"/>
  <c r="J74" i="3"/>
  <c r="J13" i="3"/>
  <c r="N75" i="3"/>
  <c r="N74" i="3"/>
  <c r="M75" i="3"/>
  <c r="M74" i="3"/>
  <c r="L75" i="3"/>
  <c r="L74" i="3"/>
  <c r="K75" i="3"/>
  <c r="K74" i="3"/>
  <c r="I75" i="3"/>
  <c r="I74" i="3"/>
  <c r="H75" i="3"/>
  <c r="H74" i="3"/>
  <c r="G75" i="3"/>
  <c r="G74" i="3"/>
  <c r="F75" i="3"/>
  <c r="F74" i="3"/>
  <c r="E75" i="3"/>
  <c r="E74" i="3"/>
  <c r="D75" i="3"/>
  <c r="D74" i="3"/>
  <c r="C75" i="3"/>
  <c r="C74" i="3"/>
  <c r="D17" i="3"/>
  <c r="M8" i="28" l="1"/>
  <c r="K103" i="26" l="1"/>
  <c r="J103" i="26"/>
  <c r="J102" i="26" s="1"/>
  <c r="I103" i="26"/>
  <c r="I102" i="26" s="1"/>
  <c r="H103" i="26"/>
  <c r="G103" i="26"/>
  <c r="G102" i="26" s="1"/>
  <c r="F103" i="26"/>
  <c r="L103" i="26" s="1"/>
  <c r="K102" i="26"/>
  <c r="H102" i="26"/>
  <c r="E102" i="26"/>
  <c r="D102" i="26"/>
  <c r="C102" i="26"/>
  <c r="L100" i="26"/>
  <c r="E100" i="26"/>
  <c r="K99" i="26"/>
  <c r="J99" i="26"/>
  <c r="I99" i="26"/>
  <c r="H99" i="26"/>
  <c r="L99" i="26" s="1"/>
  <c r="G99" i="26"/>
  <c r="F99" i="26"/>
  <c r="E99" i="26"/>
  <c r="L98" i="26"/>
  <c r="L97" i="26"/>
  <c r="K96" i="26"/>
  <c r="J96" i="26"/>
  <c r="I96" i="26"/>
  <c r="H96" i="26"/>
  <c r="G96" i="26"/>
  <c r="F96" i="26"/>
  <c r="L96" i="26" s="1"/>
  <c r="L95" i="26"/>
  <c r="L94" i="26" s="1"/>
  <c r="K94" i="26"/>
  <c r="J94" i="26"/>
  <c r="I94" i="26"/>
  <c r="H94" i="26"/>
  <c r="G94" i="26"/>
  <c r="E94" i="26"/>
  <c r="D94" i="26"/>
  <c r="C94" i="26"/>
  <c r="L93" i="26"/>
  <c r="K92" i="26"/>
  <c r="J92" i="26"/>
  <c r="I92" i="26"/>
  <c r="H92" i="26"/>
  <c r="G92" i="26"/>
  <c r="F92" i="26"/>
  <c r="L92" i="26" s="1"/>
  <c r="L91" i="26"/>
  <c r="K90" i="26"/>
  <c r="J90" i="26"/>
  <c r="J86" i="26" s="1"/>
  <c r="I90" i="26"/>
  <c r="I86" i="26" s="1"/>
  <c r="H90" i="26"/>
  <c r="G90" i="26"/>
  <c r="F90" i="26"/>
  <c r="L90" i="26" s="1"/>
  <c r="L89" i="26"/>
  <c r="L88" i="26"/>
  <c r="L87" i="26"/>
  <c r="K86" i="26"/>
  <c r="H86" i="26"/>
  <c r="G86" i="26"/>
  <c r="E86" i="26"/>
  <c r="D86" i="26"/>
  <c r="C86" i="26"/>
  <c r="L85" i="26"/>
  <c r="L84" i="26"/>
  <c r="L83" i="26"/>
  <c r="L82" i="26"/>
  <c r="L81" i="26" s="1"/>
  <c r="K81" i="26"/>
  <c r="J81" i="26"/>
  <c r="I81" i="26"/>
  <c r="H81" i="26"/>
  <c r="G81" i="26"/>
  <c r="F81" i="26"/>
  <c r="E81" i="26"/>
  <c r="D81" i="26"/>
  <c r="C81" i="26"/>
  <c r="L74" i="26"/>
  <c r="K73" i="26"/>
  <c r="J73" i="26"/>
  <c r="I73" i="26"/>
  <c r="H73" i="26"/>
  <c r="H71" i="26" s="1"/>
  <c r="H8" i="26" s="1"/>
  <c r="G73" i="26"/>
  <c r="F73" i="26"/>
  <c r="L72" i="26"/>
  <c r="E72" i="26"/>
  <c r="K71" i="26"/>
  <c r="J71" i="26"/>
  <c r="I71" i="26"/>
  <c r="G71" i="26"/>
  <c r="F71" i="26"/>
  <c r="E71" i="26"/>
  <c r="D71" i="26"/>
  <c r="C71" i="26"/>
  <c r="L70" i="26"/>
  <c r="L69" i="26"/>
  <c r="L68" i="26"/>
  <c r="L67" i="26"/>
  <c r="L66" i="26"/>
  <c r="L65" i="26"/>
  <c r="L64" i="26"/>
  <c r="L63" i="26"/>
  <c r="L62" i="26"/>
  <c r="L61" i="26"/>
  <c r="L60" i="26"/>
  <c r="L59" i="26"/>
  <c r="L58" i="26"/>
  <c r="L57" i="26"/>
  <c r="K56" i="26"/>
  <c r="J56" i="26"/>
  <c r="I56" i="26"/>
  <c r="H56" i="26"/>
  <c r="G56" i="26"/>
  <c r="F56" i="26"/>
  <c r="L56" i="26" s="1"/>
  <c r="K55" i="26"/>
  <c r="J55" i="26"/>
  <c r="I55" i="26"/>
  <c r="H55" i="26"/>
  <c r="L55" i="26" s="1"/>
  <c r="G55" i="26"/>
  <c r="F55" i="26"/>
  <c r="K54" i="26"/>
  <c r="J54" i="26"/>
  <c r="I54" i="26"/>
  <c r="H54" i="26"/>
  <c r="G54" i="26"/>
  <c r="L54" i="26" s="1"/>
  <c r="F54" i="26"/>
  <c r="L53" i="26"/>
  <c r="J52" i="26"/>
  <c r="I52" i="26"/>
  <c r="H52" i="26"/>
  <c r="G52" i="26"/>
  <c r="F52" i="26"/>
  <c r="L52" i="26" s="1"/>
  <c r="L51" i="26"/>
  <c r="K50" i="26"/>
  <c r="J50" i="26"/>
  <c r="I50" i="26"/>
  <c r="H50" i="26"/>
  <c r="G50" i="26"/>
  <c r="F50" i="26"/>
  <c r="L50" i="26" s="1"/>
  <c r="K49" i="26"/>
  <c r="J49" i="26"/>
  <c r="I49" i="26"/>
  <c r="H49" i="26"/>
  <c r="G49" i="26"/>
  <c r="F49" i="26"/>
  <c r="L49" i="26" s="1"/>
  <c r="L48" i="26"/>
  <c r="L47" i="26"/>
  <c r="J46" i="26"/>
  <c r="L46" i="26" s="1"/>
  <c r="K45" i="26"/>
  <c r="J45" i="26"/>
  <c r="I45" i="26"/>
  <c r="H45" i="26"/>
  <c r="L45" i="26" s="1"/>
  <c r="G45" i="26"/>
  <c r="F45" i="26"/>
  <c r="K44" i="26"/>
  <c r="J44" i="26"/>
  <c r="I44" i="26"/>
  <c r="H44" i="26"/>
  <c r="G44" i="26"/>
  <c r="L44" i="26" s="1"/>
  <c r="F44" i="26"/>
  <c r="K43" i="26"/>
  <c r="J43" i="26"/>
  <c r="I43" i="26"/>
  <c r="H43" i="26"/>
  <c r="G43" i="26"/>
  <c r="F43" i="26"/>
  <c r="L43" i="26" s="1"/>
  <c r="K42" i="26"/>
  <c r="J42" i="26"/>
  <c r="I42" i="26"/>
  <c r="H42" i="26"/>
  <c r="G42" i="26"/>
  <c r="F42" i="26"/>
  <c r="L42" i="26" s="1"/>
  <c r="K41" i="26"/>
  <c r="J41" i="26"/>
  <c r="I41" i="26"/>
  <c r="H41" i="26"/>
  <c r="L41" i="26" s="1"/>
  <c r="G41" i="26"/>
  <c r="F41" i="26"/>
  <c r="K40" i="26"/>
  <c r="J40" i="26"/>
  <c r="I40" i="26"/>
  <c r="H40" i="26"/>
  <c r="G40" i="26"/>
  <c r="L40" i="26" s="1"/>
  <c r="F40" i="26"/>
  <c r="K39" i="26"/>
  <c r="J39" i="26"/>
  <c r="I39" i="26"/>
  <c r="H39" i="26"/>
  <c r="G39" i="26"/>
  <c r="F39" i="26"/>
  <c r="L39" i="26" s="1"/>
  <c r="K38" i="26"/>
  <c r="J38" i="26"/>
  <c r="I38" i="26"/>
  <c r="H38" i="26"/>
  <c r="G38" i="26"/>
  <c r="F38" i="26"/>
  <c r="L38" i="26" s="1"/>
  <c r="K37" i="26"/>
  <c r="J37" i="26"/>
  <c r="I37" i="26"/>
  <c r="H37" i="26"/>
  <c r="L37" i="26" s="1"/>
  <c r="G37" i="26"/>
  <c r="F37" i="26"/>
  <c r="K36" i="26"/>
  <c r="J36" i="26"/>
  <c r="I36" i="26"/>
  <c r="H36" i="26"/>
  <c r="G36" i="26"/>
  <c r="L36" i="26" s="1"/>
  <c r="F36" i="26"/>
  <c r="K35" i="26"/>
  <c r="K31" i="26" s="1"/>
  <c r="J35" i="26"/>
  <c r="I35" i="26"/>
  <c r="H35" i="26"/>
  <c r="G35" i="26"/>
  <c r="G31" i="26" s="1"/>
  <c r="F35" i="26"/>
  <c r="L35" i="26" s="1"/>
  <c r="K34" i="26"/>
  <c r="J34" i="26"/>
  <c r="J31" i="26" s="1"/>
  <c r="I34" i="26"/>
  <c r="H34" i="26"/>
  <c r="G34" i="26"/>
  <c r="F34" i="26"/>
  <c r="L34" i="26" s="1"/>
  <c r="K33" i="26"/>
  <c r="J33" i="26"/>
  <c r="I33" i="26"/>
  <c r="I31" i="26" s="1"/>
  <c r="H33" i="26"/>
  <c r="L33" i="26" s="1"/>
  <c r="L31" i="26" s="1"/>
  <c r="G33" i="26"/>
  <c r="F33" i="26"/>
  <c r="L32" i="26"/>
  <c r="H31" i="26"/>
  <c r="K19" i="26"/>
  <c r="J19" i="26"/>
  <c r="I19" i="26"/>
  <c r="H19" i="26"/>
  <c r="G19" i="26"/>
  <c r="L19" i="26" s="1"/>
  <c r="F19" i="26"/>
  <c r="K18" i="26"/>
  <c r="J18" i="26"/>
  <c r="I18" i="26"/>
  <c r="H18" i="26"/>
  <c r="G18" i="26"/>
  <c r="F18" i="26"/>
  <c r="L18" i="26" s="1"/>
  <c r="K17" i="26"/>
  <c r="J17" i="26"/>
  <c r="I17" i="26"/>
  <c r="H17" i="26"/>
  <c r="G17" i="26"/>
  <c r="F17" i="26"/>
  <c r="L17" i="26" s="1"/>
  <c r="L16" i="26"/>
  <c r="L15" i="26"/>
  <c r="K14" i="26"/>
  <c r="J14" i="26"/>
  <c r="I14" i="26"/>
  <c r="H14" i="26"/>
  <c r="G14" i="26"/>
  <c r="F14" i="26"/>
  <c r="L14" i="26" s="1"/>
  <c r="L13" i="26"/>
  <c r="K12" i="26"/>
  <c r="K10" i="26" s="1"/>
  <c r="K8" i="26" s="1"/>
  <c r="J12" i="26"/>
  <c r="I12" i="26"/>
  <c r="H12" i="26"/>
  <c r="G12" i="26"/>
  <c r="G10" i="26" s="1"/>
  <c r="G8" i="26" s="1"/>
  <c r="F12" i="26"/>
  <c r="L12" i="26" s="1"/>
  <c r="K11" i="26"/>
  <c r="J11" i="26"/>
  <c r="J10" i="26" s="1"/>
  <c r="J8" i="26" s="1"/>
  <c r="I11" i="26"/>
  <c r="I10" i="26" s="1"/>
  <c r="I8" i="26" s="1"/>
  <c r="H11" i="26"/>
  <c r="G11" i="26"/>
  <c r="F11" i="26"/>
  <c r="L11" i="26" s="1"/>
  <c r="H10" i="26"/>
  <c r="L7" i="26"/>
  <c r="L6" i="26"/>
  <c r="I6" i="26"/>
  <c r="L5" i="26"/>
  <c r="L86" i="26" l="1"/>
  <c r="L71" i="26"/>
  <c r="L73" i="26"/>
  <c r="F94" i="26"/>
  <c r="F10" i="26"/>
  <c r="F31" i="26"/>
  <c r="F102" i="26"/>
  <c r="L102" i="26" s="1"/>
  <c r="F86" i="26"/>
  <c r="K103" i="19"/>
  <c r="K102" i="19" s="1"/>
  <c r="J103" i="19"/>
  <c r="I103" i="19"/>
  <c r="I102" i="19" s="1"/>
  <c r="H103" i="19"/>
  <c r="G103" i="19"/>
  <c r="G102" i="19" s="1"/>
  <c r="F103" i="19"/>
  <c r="L103" i="19" s="1"/>
  <c r="J102" i="19"/>
  <c r="H102" i="19"/>
  <c r="E102" i="19"/>
  <c r="D102" i="19"/>
  <c r="C102" i="19"/>
  <c r="L100" i="19"/>
  <c r="E100" i="19"/>
  <c r="K99" i="19"/>
  <c r="J99" i="19"/>
  <c r="I99" i="19"/>
  <c r="H99" i="19"/>
  <c r="G99" i="19"/>
  <c r="F99" i="19"/>
  <c r="E99" i="19"/>
  <c r="L98" i="19"/>
  <c r="L97" i="19"/>
  <c r="K96" i="19"/>
  <c r="J96" i="19"/>
  <c r="I96" i="19"/>
  <c r="H96" i="19"/>
  <c r="H94" i="19" s="1"/>
  <c r="G96" i="19"/>
  <c r="F96" i="19"/>
  <c r="L95" i="19"/>
  <c r="K94" i="19"/>
  <c r="J94" i="19"/>
  <c r="I94" i="19"/>
  <c r="G94" i="19"/>
  <c r="F94" i="19"/>
  <c r="E94" i="19"/>
  <c r="D94" i="19"/>
  <c r="C94" i="19"/>
  <c r="L93" i="19"/>
  <c r="F93" i="19"/>
  <c r="K92" i="19"/>
  <c r="J92" i="19"/>
  <c r="I92" i="19"/>
  <c r="H92" i="19"/>
  <c r="G92" i="19"/>
  <c r="F92" i="19"/>
  <c r="L92" i="19" s="1"/>
  <c r="L91" i="19"/>
  <c r="K90" i="19"/>
  <c r="K86" i="19" s="1"/>
  <c r="J90" i="19"/>
  <c r="I90" i="19"/>
  <c r="I86" i="19" s="1"/>
  <c r="H90" i="19"/>
  <c r="G90" i="19"/>
  <c r="G86" i="19" s="1"/>
  <c r="F90" i="19"/>
  <c r="L89" i="19"/>
  <c r="L88" i="19"/>
  <c r="L87" i="19"/>
  <c r="H86" i="19"/>
  <c r="E86" i="19"/>
  <c r="D86" i="19"/>
  <c r="C86" i="19"/>
  <c r="L85" i="19"/>
  <c r="L84" i="19"/>
  <c r="L83" i="19"/>
  <c r="L81" i="19" s="1"/>
  <c r="L82" i="19"/>
  <c r="K81" i="19"/>
  <c r="J81" i="19"/>
  <c r="I81" i="19"/>
  <c r="H81" i="19"/>
  <c r="G81" i="19"/>
  <c r="F81" i="19"/>
  <c r="E81" i="19"/>
  <c r="D81" i="19"/>
  <c r="C81" i="19"/>
  <c r="L74" i="19"/>
  <c r="K73" i="19"/>
  <c r="J73" i="19"/>
  <c r="I73" i="19"/>
  <c r="I71" i="19" s="1"/>
  <c r="H73" i="19"/>
  <c r="G73" i="19"/>
  <c r="G71" i="19" s="1"/>
  <c r="F73" i="19"/>
  <c r="L73" i="19" s="1"/>
  <c r="L72" i="19"/>
  <c r="E72" i="19"/>
  <c r="K71" i="19"/>
  <c r="J71" i="19"/>
  <c r="H71" i="19"/>
  <c r="E71" i="19"/>
  <c r="D71" i="19"/>
  <c r="C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L56" i="19" s="1"/>
  <c r="K55" i="19"/>
  <c r="J55" i="19"/>
  <c r="I55" i="19"/>
  <c r="H55" i="19"/>
  <c r="L55" i="19" s="1"/>
  <c r="G55" i="19"/>
  <c r="F55" i="19"/>
  <c r="K54" i="19"/>
  <c r="J54" i="19"/>
  <c r="I54" i="19"/>
  <c r="H54" i="19"/>
  <c r="G54" i="19"/>
  <c r="F54" i="19"/>
  <c r="L53" i="19"/>
  <c r="K52" i="19"/>
  <c r="J52" i="19"/>
  <c r="I52" i="19"/>
  <c r="H52" i="19"/>
  <c r="G52" i="19"/>
  <c r="F52" i="19"/>
  <c r="L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L49" i="19" s="1"/>
  <c r="L48" i="19"/>
  <c r="L47" i="19"/>
  <c r="L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L39" i="19" s="1"/>
  <c r="K38" i="19"/>
  <c r="J38" i="19"/>
  <c r="I38" i="19"/>
  <c r="H38" i="19"/>
  <c r="G38" i="19"/>
  <c r="F38" i="19"/>
  <c r="L38" i="19" s="1"/>
  <c r="K37" i="19"/>
  <c r="J37" i="19"/>
  <c r="I37" i="19"/>
  <c r="H37" i="19"/>
  <c r="G37" i="19"/>
  <c r="F37" i="19"/>
  <c r="K36" i="19"/>
  <c r="J36" i="19"/>
  <c r="I36" i="19"/>
  <c r="H36" i="19"/>
  <c r="G36" i="19"/>
  <c r="F36" i="19"/>
  <c r="L36" i="19" s="1"/>
  <c r="K35" i="19"/>
  <c r="J35" i="19"/>
  <c r="I35" i="19"/>
  <c r="H35" i="19"/>
  <c r="G35" i="19"/>
  <c r="F35" i="19"/>
  <c r="L35" i="19" s="1"/>
  <c r="K34" i="19"/>
  <c r="J34" i="19"/>
  <c r="I34" i="19"/>
  <c r="I31" i="19" s="1"/>
  <c r="H34" i="19"/>
  <c r="G34" i="19"/>
  <c r="F34" i="19"/>
  <c r="L34" i="19" s="1"/>
  <c r="K33" i="19"/>
  <c r="J33" i="19"/>
  <c r="I33" i="19"/>
  <c r="H33" i="19"/>
  <c r="L33" i="19" s="1"/>
  <c r="G33" i="19"/>
  <c r="F33" i="19"/>
  <c r="L32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L16" i="19"/>
  <c r="L15" i="19"/>
  <c r="K14" i="19"/>
  <c r="J14" i="19"/>
  <c r="I14" i="19"/>
  <c r="H14" i="19"/>
  <c r="G14" i="19"/>
  <c r="F14" i="19"/>
  <c r="L14" i="19" s="1"/>
  <c r="K13" i="19"/>
  <c r="J13" i="19"/>
  <c r="I13" i="19"/>
  <c r="H13" i="19"/>
  <c r="G13" i="19"/>
  <c r="F13" i="19"/>
  <c r="K12" i="19"/>
  <c r="J12" i="19"/>
  <c r="J10" i="19" s="1"/>
  <c r="I12" i="19"/>
  <c r="H12" i="19"/>
  <c r="G12" i="19"/>
  <c r="F12" i="19"/>
  <c r="K11" i="19"/>
  <c r="K10" i="19" s="1"/>
  <c r="J11" i="19"/>
  <c r="I11" i="19"/>
  <c r="H11" i="19"/>
  <c r="G11" i="19"/>
  <c r="L11" i="19" s="1"/>
  <c r="F11" i="19"/>
  <c r="F8" i="26" l="1"/>
  <c r="L8" i="26" s="1"/>
  <c r="L10" i="26"/>
  <c r="I10" i="19"/>
  <c r="L37" i="19"/>
  <c r="L41" i="19"/>
  <c r="L42" i="19"/>
  <c r="L44" i="19"/>
  <c r="L31" i="19" s="1"/>
  <c r="L45" i="19"/>
  <c r="L54" i="19"/>
  <c r="F71" i="19"/>
  <c r="L96" i="19"/>
  <c r="L94" i="19" s="1"/>
  <c r="H10" i="19"/>
  <c r="L13" i="19"/>
  <c r="L18" i="19"/>
  <c r="G31" i="19"/>
  <c r="K31" i="19"/>
  <c r="L40" i="19"/>
  <c r="L52" i="19"/>
  <c r="L57" i="19"/>
  <c r="J31" i="19"/>
  <c r="L43" i="19"/>
  <c r="L50" i="19"/>
  <c r="L71" i="19"/>
  <c r="L17" i="19"/>
  <c r="L19" i="19"/>
  <c r="L90" i="19"/>
  <c r="J86" i="19"/>
  <c r="L99" i="19"/>
  <c r="L86" i="19"/>
  <c r="H31" i="19"/>
  <c r="F10" i="19"/>
  <c r="G10" i="19"/>
  <c r="F31" i="19"/>
  <c r="F86" i="19"/>
  <c r="F102" i="19"/>
  <c r="L102" i="19" s="1"/>
  <c r="L12" i="19"/>
  <c r="M8" i="27" l="1"/>
  <c r="M8" i="26"/>
  <c r="L4" i="26"/>
  <c r="L10" i="19"/>
  <c r="K8" i="14" l="1"/>
  <c r="J8" i="14"/>
  <c r="I8" i="14"/>
  <c r="H8" i="14"/>
  <c r="G8" i="14"/>
  <c r="F8" i="14"/>
  <c r="L8" i="14" s="1"/>
  <c r="L7" i="14"/>
  <c r="F7" i="14"/>
  <c r="F6" i="14"/>
  <c r="L6" i="14" s="1"/>
  <c r="L5" i="14"/>
  <c r="L4" i="14" s="1"/>
  <c r="L8" i="8" l="1"/>
  <c r="L7" i="8"/>
  <c r="L6" i="8"/>
  <c r="L5" i="8"/>
  <c r="L4" i="8" s="1"/>
  <c r="L104" i="14" l="1"/>
  <c r="F104" i="14"/>
  <c r="K103" i="14"/>
  <c r="K102" i="14" s="1"/>
  <c r="J103" i="14"/>
  <c r="I103" i="14"/>
  <c r="H103" i="14"/>
  <c r="G103" i="14"/>
  <c r="G102" i="14" s="1"/>
  <c r="F103" i="14"/>
  <c r="L103" i="14" s="1"/>
  <c r="J102" i="14"/>
  <c r="I102" i="14"/>
  <c r="H102" i="14"/>
  <c r="F102" i="14"/>
  <c r="L102" i="14" s="1"/>
  <c r="E102" i="14"/>
  <c r="D102" i="14"/>
  <c r="C102" i="14"/>
  <c r="L100" i="14"/>
  <c r="E100" i="14"/>
  <c r="K99" i="14"/>
  <c r="J99" i="14"/>
  <c r="I99" i="14"/>
  <c r="H99" i="14"/>
  <c r="G99" i="14"/>
  <c r="F99" i="14"/>
  <c r="L99" i="14" s="1"/>
  <c r="E99" i="14"/>
  <c r="L98" i="14"/>
  <c r="L97" i="14"/>
  <c r="K96" i="14"/>
  <c r="K94" i="14" s="1"/>
  <c r="J96" i="14"/>
  <c r="I96" i="14"/>
  <c r="H96" i="14"/>
  <c r="H94" i="14" s="1"/>
  <c r="G96" i="14"/>
  <c r="G94" i="14" s="1"/>
  <c r="F96" i="14"/>
  <c r="F94" i="14" s="1"/>
  <c r="L95" i="14"/>
  <c r="J94" i="14"/>
  <c r="I94" i="14"/>
  <c r="E94" i="14"/>
  <c r="D94" i="14"/>
  <c r="C94" i="14"/>
  <c r="L93" i="14"/>
  <c r="F93" i="14"/>
  <c r="K92" i="14"/>
  <c r="J92" i="14"/>
  <c r="I92" i="14"/>
  <c r="H92" i="14"/>
  <c r="G92" i="14"/>
  <c r="F92" i="14"/>
  <c r="L91" i="14"/>
  <c r="K90" i="14"/>
  <c r="K86" i="14" s="1"/>
  <c r="J90" i="14"/>
  <c r="I90" i="14"/>
  <c r="H90" i="14"/>
  <c r="G90" i="14"/>
  <c r="G86" i="14" s="1"/>
  <c r="F90" i="14"/>
  <c r="F86" i="14" s="1"/>
  <c r="L89" i="14"/>
  <c r="L88" i="14"/>
  <c r="L87" i="14"/>
  <c r="J86" i="14"/>
  <c r="I86" i="14"/>
  <c r="E86" i="14"/>
  <c r="D86" i="14"/>
  <c r="C86" i="14"/>
  <c r="L85" i="14"/>
  <c r="F84" i="14"/>
  <c r="L84" i="14" s="1"/>
  <c r="L83" i="14"/>
  <c r="L82" i="14"/>
  <c r="L81" i="14" s="1"/>
  <c r="F82" i="14"/>
  <c r="K81" i="14"/>
  <c r="J81" i="14"/>
  <c r="I81" i="14"/>
  <c r="H81" i="14"/>
  <c r="G81" i="14"/>
  <c r="F81" i="14"/>
  <c r="E81" i="14"/>
  <c r="D81" i="14"/>
  <c r="C81" i="14"/>
  <c r="L74" i="14"/>
  <c r="K73" i="14"/>
  <c r="K71" i="14" s="1"/>
  <c r="J73" i="14"/>
  <c r="I73" i="14"/>
  <c r="I71" i="14" s="1"/>
  <c r="H73" i="14"/>
  <c r="H71" i="14" s="1"/>
  <c r="G73" i="14"/>
  <c r="F73" i="14"/>
  <c r="L72" i="14"/>
  <c r="E72" i="14"/>
  <c r="J71" i="14"/>
  <c r="F71" i="14"/>
  <c r="E71" i="14"/>
  <c r="D71" i="14"/>
  <c r="C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K57" i="14"/>
  <c r="J57" i="14"/>
  <c r="I57" i="14"/>
  <c r="H57" i="14"/>
  <c r="G57" i="14"/>
  <c r="F57" i="14"/>
  <c r="K56" i="14"/>
  <c r="J56" i="14"/>
  <c r="I56" i="14"/>
  <c r="H56" i="14"/>
  <c r="G56" i="14"/>
  <c r="F56" i="14"/>
  <c r="K55" i="14"/>
  <c r="J55" i="14"/>
  <c r="I55" i="14"/>
  <c r="H55" i="14"/>
  <c r="G55" i="14"/>
  <c r="F55" i="14"/>
  <c r="K54" i="14"/>
  <c r="J54" i="14"/>
  <c r="I54" i="14"/>
  <c r="H54" i="14"/>
  <c r="G54" i="14"/>
  <c r="F54" i="14"/>
  <c r="L54" i="14" s="1"/>
  <c r="L53" i="14"/>
  <c r="K52" i="14"/>
  <c r="J52" i="14"/>
  <c r="I52" i="14"/>
  <c r="H52" i="14"/>
  <c r="G52" i="14"/>
  <c r="F52" i="14"/>
  <c r="L51" i="14"/>
  <c r="K50" i="14"/>
  <c r="J50" i="14"/>
  <c r="I50" i="14"/>
  <c r="H50" i="14"/>
  <c r="G50" i="14"/>
  <c r="F50" i="14"/>
  <c r="L50" i="14" s="1"/>
  <c r="K49" i="14"/>
  <c r="J49" i="14"/>
  <c r="I49" i="14"/>
  <c r="H49" i="14"/>
  <c r="G49" i="14"/>
  <c r="F49" i="14"/>
  <c r="L49" i="14" s="1"/>
  <c r="L48" i="14"/>
  <c r="L47" i="14"/>
  <c r="L46" i="14"/>
  <c r="K45" i="14"/>
  <c r="J45" i="14"/>
  <c r="I45" i="14"/>
  <c r="H45" i="14"/>
  <c r="G45" i="14"/>
  <c r="F45" i="14"/>
  <c r="K44" i="14"/>
  <c r="J44" i="14"/>
  <c r="I44" i="14"/>
  <c r="H44" i="14"/>
  <c r="G44" i="14"/>
  <c r="F44" i="14"/>
  <c r="K43" i="14"/>
  <c r="J43" i="14"/>
  <c r="I43" i="14"/>
  <c r="H43" i="14"/>
  <c r="G43" i="14"/>
  <c r="F43" i="14"/>
  <c r="L43" i="14" s="1"/>
  <c r="K42" i="14"/>
  <c r="J42" i="14"/>
  <c r="I42" i="14"/>
  <c r="H42" i="14"/>
  <c r="L42" i="14" s="1"/>
  <c r="G42" i="14"/>
  <c r="F42" i="14"/>
  <c r="K41" i="14"/>
  <c r="J41" i="14"/>
  <c r="I41" i="14"/>
  <c r="H41" i="14"/>
  <c r="G41" i="14"/>
  <c r="F41" i="14"/>
  <c r="K40" i="14"/>
  <c r="J40" i="14"/>
  <c r="I40" i="14"/>
  <c r="H40" i="14"/>
  <c r="G40" i="14"/>
  <c r="F40" i="14"/>
  <c r="K39" i="14"/>
  <c r="J39" i="14"/>
  <c r="I39" i="14"/>
  <c r="H39" i="14"/>
  <c r="G39" i="14"/>
  <c r="F39" i="14"/>
  <c r="L39" i="14" s="1"/>
  <c r="K38" i="14"/>
  <c r="J38" i="14"/>
  <c r="I38" i="14"/>
  <c r="H38" i="14"/>
  <c r="L38" i="14" s="1"/>
  <c r="G38" i="14"/>
  <c r="F38" i="14"/>
  <c r="K37" i="14"/>
  <c r="J37" i="14"/>
  <c r="I37" i="14"/>
  <c r="H37" i="14"/>
  <c r="G37" i="14"/>
  <c r="F37" i="14"/>
  <c r="K36" i="14"/>
  <c r="J36" i="14"/>
  <c r="I36" i="14"/>
  <c r="H36" i="14"/>
  <c r="G36" i="14"/>
  <c r="F36" i="14"/>
  <c r="K35" i="14"/>
  <c r="J35" i="14"/>
  <c r="I35" i="14"/>
  <c r="H35" i="14"/>
  <c r="G35" i="14"/>
  <c r="F35" i="14"/>
  <c r="L35" i="14" s="1"/>
  <c r="K34" i="14"/>
  <c r="J34" i="14"/>
  <c r="I34" i="14"/>
  <c r="H34" i="14"/>
  <c r="L34" i="14" s="1"/>
  <c r="G34" i="14"/>
  <c r="F34" i="14"/>
  <c r="K33" i="14"/>
  <c r="K31" i="14" s="1"/>
  <c r="J33" i="14"/>
  <c r="I33" i="14"/>
  <c r="H33" i="14"/>
  <c r="G33" i="14"/>
  <c r="F33" i="14"/>
  <c r="L32" i="14"/>
  <c r="G31" i="14"/>
  <c r="K19" i="14"/>
  <c r="J19" i="14"/>
  <c r="I19" i="14"/>
  <c r="H19" i="14"/>
  <c r="G19" i="14"/>
  <c r="F19" i="14"/>
  <c r="L19" i="14" s="1"/>
  <c r="K18" i="14"/>
  <c r="J18" i="14"/>
  <c r="I18" i="14"/>
  <c r="H18" i="14"/>
  <c r="G18" i="14"/>
  <c r="F18" i="14"/>
  <c r="K17" i="14"/>
  <c r="J17" i="14"/>
  <c r="I17" i="14"/>
  <c r="H17" i="14"/>
  <c r="G17" i="14"/>
  <c r="F17" i="14"/>
  <c r="L16" i="14"/>
  <c r="L15" i="14"/>
  <c r="K14" i="14"/>
  <c r="J14" i="14"/>
  <c r="I14" i="14"/>
  <c r="H14" i="14"/>
  <c r="G14" i="14"/>
  <c r="F14" i="14"/>
  <c r="L14" i="14" s="1"/>
  <c r="K13" i="14"/>
  <c r="J13" i="14"/>
  <c r="I13" i="14"/>
  <c r="H13" i="14"/>
  <c r="L13" i="14" s="1"/>
  <c r="G13" i="14"/>
  <c r="F13" i="14"/>
  <c r="K12" i="14"/>
  <c r="K10" i="14" s="1"/>
  <c r="J12" i="14"/>
  <c r="I12" i="14"/>
  <c r="H12" i="14"/>
  <c r="G12" i="14"/>
  <c r="F12" i="14"/>
  <c r="K11" i="14"/>
  <c r="J11" i="14"/>
  <c r="I11" i="14"/>
  <c r="H11" i="14"/>
  <c r="H10" i="14" s="1"/>
  <c r="G11" i="14"/>
  <c r="F11" i="14"/>
  <c r="I10" i="14"/>
  <c r="L12" i="14" l="1"/>
  <c r="L33" i="14"/>
  <c r="L37" i="14"/>
  <c r="L41" i="14"/>
  <c r="L92" i="14"/>
  <c r="L11" i="14"/>
  <c r="J10" i="14"/>
  <c r="L18" i="14"/>
  <c r="F31" i="14"/>
  <c r="L36" i="14"/>
  <c r="J31" i="14"/>
  <c r="L40" i="14"/>
  <c r="L44" i="14"/>
  <c r="L52" i="14"/>
  <c r="H86" i="14"/>
  <c r="L17" i="14"/>
  <c r="G10" i="14"/>
  <c r="I31" i="14"/>
  <c r="L55" i="14"/>
  <c r="L56" i="14"/>
  <c r="L57" i="14"/>
  <c r="L73" i="14"/>
  <c r="L71" i="14" s="1"/>
  <c r="L45" i="14"/>
  <c r="L31" i="14"/>
  <c r="H31" i="14"/>
  <c r="G71" i="14"/>
  <c r="L90" i="14"/>
  <c r="L86" i="14" s="1"/>
  <c r="L96" i="14"/>
  <c r="L94" i="14" s="1"/>
  <c r="F10" i="14"/>
  <c r="L10" i="14" s="1"/>
  <c r="F6" i="8" l="1"/>
  <c r="F5" i="8"/>
  <c r="N67" i="3" l="1"/>
  <c r="M67" i="3"/>
  <c r="M54" i="3"/>
  <c r="N54" i="3"/>
  <c r="M46" i="3"/>
  <c r="N46" i="3"/>
  <c r="M42" i="3"/>
  <c r="N42" i="3"/>
  <c r="M38" i="3"/>
  <c r="N38" i="3"/>
  <c r="M12" i="3"/>
  <c r="M62" i="3" s="1"/>
  <c r="N12" i="3"/>
  <c r="M5" i="3"/>
  <c r="N5" i="3"/>
  <c r="N62" i="3" l="1"/>
  <c r="N72" i="3" s="1"/>
  <c r="M72" i="3"/>
  <c r="O71" i="3" l="1"/>
  <c r="O68" i="3"/>
  <c r="O66" i="3"/>
  <c r="O56" i="3"/>
  <c r="O57" i="3"/>
  <c r="O58" i="3"/>
  <c r="O59" i="3"/>
  <c r="O60" i="3"/>
  <c r="O55" i="3"/>
  <c r="O48" i="3"/>
  <c r="O49" i="3"/>
  <c r="O50" i="3"/>
  <c r="O51" i="3"/>
  <c r="O52" i="3"/>
  <c r="O53" i="3"/>
  <c r="O47" i="3"/>
  <c r="O44" i="3"/>
  <c r="O45" i="3"/>
  <c r="O43" i="3"/>
  <c r="O40" i="3"/>
  <c r="O41" i="3"/>
  <c r="O39" i="3"/>
  <c r="O14" i="3"/>
  <c r="O15" i="3"/>
  <c r="O16" i="3"/>
  <c r="O18" i="3"/>
  <c r="O19" i="3"/>
  <c r="O20" i="3"/>
  <c r="O21" i="3"/>
  <c r="O22" i="3"/>
  <c r="O23" i="3"/>
  <c r="O24" i="3"/>
  <c r="O25" i="3"/>
  <c r="O26" i="3"/>
  <c r="O27" i="3"/>
  <c r="O28" i="3"/>
  <c r="O30" i="3"/>
  <c r="O31" i="3"/>
  <c r="O32" i="3"/>
  <c r="O33" i="3"/>
  <c r="O35" i="3"/>
  <c r="O37" i="3"/>
  <c r="O7" i="3"/>
  <c r="O8" i="3"/>
  <c r="O10" i="3"/>
  <c r="O11" i="3"/>
  <c r="O6" i="3"/>
  <c r="O13" i="3" l="1"/>
  <c r="E17" i="3"/>
  <c r="K29" i="3" l="1"/>
  <c r="I36" i="3" l="1"/>
  <c r="O36" i="3" s="1"/>
  <c r="H29" i="3" l="1"/>
  <c r="O29" i="3" s="1"/>
  <c r="L34" i="3" l="1"/>
  <c r="O34" i="3" s="1"/>
  <c r="J17" i="3" l="1"/>
  <c r="O17" i="3" s="1"/>
  <c r="I65" i="3" l="1"/>
  <c r="J65" i="3"/>
  <c r="K65" i="3"/>
  <c r="L65" i="3"/>
  <c r="I67" i="3"/>
  <c r="J67" i="3"/>
  <c r="K67" i="3"/>
  <c r="L67" i="3"/>
  <c r="I54" i="3" l="1"/>
  <c r="J54" i="3"/>
  <c r="K54" i="3"/>
  <c r="L54" i="3"/>
  <c r="I46" i="3"/>
  <c r="J46" i="3"/>
  <c r="K46" i="3"/>
  <c r="L46" i="3"/>
  <c r="I42" i="3"/>
  <c r="J42" i="3"/>
  <c r="K42" i="3"/>
  <c r="L42" i="3"/>
  <c r="I38" i="3"/>
  <c r="J38" i="3"/>
  <c r="K38" i="3"/>
  <c r="L38" i="3"/>
  <c r="I12" i="3"/>
  <c r="J12" i="3"/>
  <c r="K12" i="3"/>
  <c r="L12" i="3"/>
  <c r="I5" i="3"/>
  <c r="J5" i="3"/>
  <c r="K5" i="3"/>
  <c r="L5" i="3"/>
  <c r="J62" i="3" l="1"/>
  <c r="J72" i="3" s="1"/>
  <c r="K62" i="3"/>
  <c r="K72" i="3" s="1"/>
  <c r="I62" i="3"/>
  <c r="I72" i="3" s="1"/>
  <c r="L62" i="3"/>
  <c r="L72" i="3" s="1"/>
  <c r="E9" i="3" l="1"/>
  <c r="O9" i="3" s="1"/>
  <c r="D65" i="3" l="1"/>
  <c r="E65" i="3"/>
  <c r="F65" i="3"/>
  <c r="G65" i="3"/>
  <c r="H65" i="3"/>
  <c r="C65" i="3"/>
  <c r="D67" i="3"/>
  <c r="E67" i="3"/>
  <c r="F67" i="3"/>
  <c r="G67" i="3"/>
  <c r="H67" i="3"/>
  <c r="C67" i="3"/>
  <c r="O67" i="3" s="1"/>
  <c r="O65" i="3" l="1"/>
  <c r="C5" i="3"/>
  <c r="D5" i="3"/>
  <c r="F5" i="3" l="1"/>
  <c r="G5" i="3" l="1"/>
  <c r="E5" i="3"/>
  <c r="O5" i="3" l="1"/>
  <c r="H5" i="3"/>
  <c r="D54" i="3"/>
  <c r="E54" i="3"/>
  <c r="F54" i="3"/>
  <c r="G54" i="3"/>
  <c r="H54" i="3"/>
  <c r="C54" i="3"/>
  <c r="O54" i="3" s="1"/>
  <c r="D46" i="3"/>
  <c r="E46" i="3"/>
  <c r="F46" i="3"/>
  <c r="G46" i="3"/>
  <c r="H46" i="3"/>
  <c r="C46" i="3"/>
  <c r="D42" i="3"/>
  <c r="E42" i="3"/>
  <c r="F42" i="3"/>
  <c r="G42" i="3"/>
  <c r="H42" i="3"/>
  <c r="C42" i="3"/>
  <c r="O42" i="3" s="1"/>
  <c r="D38" i="3"/>
  <c r="E38" i="3"/>
  <c r="F38" i="3"/>
  <c r="G38" i="3"/>
  <c r="H38" i="3"/>
  <c r="C38" i="3"/>
  <c r="D12" i="3"/>
  <c r="E12" i="3"/>
  <c r="F12" i="3"/>
  <c r="G12" i="3"/>
  <c r="H12" i="3"/>
  <c r="C12" i="3"/>
  <c r="O12" i="3" l="1"/>
  <c r="O38" i="3"/>
  <c r="O46" i="3"/>
  <c r="C62" i="3"/>
  <c r="C72" i="3" s="1"/>
  <c r="H62" i="3"/>
  <c r="H72" i="3" s="1"/>
  <c r="D62" i="3"/>
  <c r="F62" i="3"/>
  <c r="F72" i="3" s="1"/>
  <c r="G62" i="3"/>
  <c r="G72" i="3" s="1"/>
  <c r="E62" i="3"/>
  <c r="E72" i="3" s="1"/>
  <c r="O62" i="3" l="1"/>
  <c r="D72" i="3"/>
  <c r="O72" i="3" l="1"/>
</calcChain>
</file>

<file path=xl/comments1.xml><?xml version="1.0" encoding="utf-8"?>
<comments xmlns="http://schemas.openxmlformats.org/spreadsheetml/2006/main">
  <authors>
    <author>HPZ400</author>
    <author>User</author>
    <author>Hoang Duy. Nguyen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Thêm 22.000 vào phí ngân hàng ngày 27/10 SHB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Lương và trợ cấp Mr Đồng : 29.534.615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CÓ THÊM CP THUÊ VP ĐÀ NẴNG 6 THÁNG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 xml:space="preserve">co them CP thue vp ngoai HN
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Thuê kho tháng 10+11/2019 &amp; 01+02/2020 (đc giảm t12.2019)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tiền điện lấy từ bảng chi phí 06 tháng</t>
        </r>
      </text>
    </comment>
    <comment ref="K29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công đoàn : 500.000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Vé xe tết + lì xì đầu năm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Hỗ trợ chị Kim mất xe:5tr
Hỗ trợ sửa xe anh Hòa: 3tr
Mua BH covid : 5tr580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Phúc lợi Mr Thảo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 xml:space="preserve">User: </t>
        </r>
        <r>
          <rPr>
            <sz val="9"/>
            <color indexed="81"/>
            <rFont val="Tahoma"/>
            <family val="2"/>
          </rPr>
          <t>Phúc lợi Mr Tùng Linh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Mừng con anh Trí</t>
        </r>
      </text>
    </comment>
    <comment ref="K5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Phúc Lợi Ms Tiên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Phúc lợi Mr Thành</t>
        </r>
      </text>
    </comment>
    <comment ref="E75" authorId="2" shapeId="0">
      <text>
        <r>
          <rPr>
            <b/>
            <sz val="9"/>
            <color indexed="81"/>
            <rFont val="Tahoma"/>
            <charset val="1"/>
          </rPr>
          <t>Hoang Duy. Nguyen:</t>
        </r>
        <r>
          <rPr>
            <sz val="9"/>
            <color indexed="81"/>
            <rFont val="Tahoma"/>
            <charset val="1"/>
          </rPr>
          <t xml:space="preserve">
tien dien chenh lech lay tu bang chi phi 6 thang</t>
        </r>
      </text>
    </comment>
    <comment ref="H75" authorId="2" shapeId="0">
      <text>
        <r>
          <rPr>
            <b/>
            <sz val="9"/>
            <color indexed="81"/>
            <rFont val="Tahoma"/>
            <charset val="1"/>
          </rPr>
          <t>Hoang Duy. Nguyen:</t>
        </r>
        <r>
          <rPr>
            <sz val="9"/>
            <color indexed="81"/>
            <rFont val="Tahoma"/>
            <charset val="1"/>
          </rPr>
          <t xml:space="preserve">
tien chi ho cua BHXH</t>
        </r>
      </text>
    </comment>
    <comment ref="J75" authorId="2" shapeId="0">
      <text>
        <r>
          <rPr>
            <b/>
            <sz val="9"/>
            <color indexed="81"/>
            <rFont val="Tahoma"/>
            <charset val="1"/>
          </rPr>
          <t>Hoang Duy. Nguyen:</t>
        </r>
        <r>
          <rPr>
            <sz val="9"/>
            <color indexed="81"/>
            <rFont val="Tahoma"/>
            <charset val="1"/>
          </rPr>
          <t xml:space="preserve">
chi phí lương Mr Đồng đãcó ở sheet chi tiet thang 8</t>
        </r>
      </text>
    </comment>
  </commentList>
</comments>
</file>

<file path=xl/comments2.xml><?xml version="1.0" encoding="utf-8"?>
<comments xmlns="http://schemas.openxmlformats.org/spreadsheetml/2006/main">
  <authors>
    <author>HPZ400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2.980.000 chi hộ cho BHXH anh Trí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-2.980.000 bằng chi phí ở báo cáo chi phí T01-T10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Thêm 3.000.000 công đoàn luôn</t>
        </r>
      </text>
    </comment>
  </commentList>
</comments>
</file>

<file path=xl/comments3.xml><?xml version="1.0" encoding="utf-8"?>
<comments xmlns="http://schemas.openxmlformats.org/spreadsheetml/2006/main">
  <authors>
    <author>HPZ400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2.980.000 chi hộ cho BHXH anh Trí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-2.980.000 bằng chi phí ở báo cáo chi phí T01-T10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Thêm 3.000.000 công đoàn luôn</t>
        </r>
      </text>
    </comment>
  </commentList>
</comments>
</file>

<file path=xl/comments4.xml><?xml version="1.0" encoding="utf-8"?>
<comments xmlns="http://schemas.openxmlformats.org/spreadsheetml/2006/main">
  <authors>
    <author>HPZ400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2.980.000 chi hộ cho BHXH anh Trí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-2.980.000 bằng chi phí ở báo cáo chi phí T01-T10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Thêm 3.000.000 công đoàn luôn</t>
        </r>
      </text>
    </comment>
  </commentList>
</comments>
</file>

<file path=xl/comments5.xml><?xml version="1.0" encoding="utf-8"?>
<comments xmlns="http://schemas.openxmlformats.org/spreadsheetml/2006/main">
  <authors>
    <author>HPZ400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2.980.000 chi hộ cho BHXH anh Trí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-2.980.000 bằng chi phí ở báo cáo chi phí T01-T10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Thêm 3.000.000 công đoàn luôn</t>
        </r>
      </text>
    </comment>
  </commentList>
</comments>
</file>

<file path=xl/comments6.xml><?xml version="1.0" encoding="utf-8"?>
<comments xmlns="http://schemas.openxmlformats.org/spreadsheetml/2006/main">
  <authors>
    <author>HPZ400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Thêm 22.000 vào phí ngân hàng ngày 27/10/2020 SHB</t>
        </r>
      </text>
    </comment>
  </commentList>
</comments>
</file>

<file path=xl/comments7.xml><?xml version="1.0" encoding="utf-8"?>
<comments xmlns="http://schemas.openxmlformats.org/spreadsheetml/2006/main">
  <authors>
    <author>HPZ400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Thêm 22.000 vào phí ngân hàng ngày 27/10/2020 SHB</t>
        </r>
      </text>
    </comment>
  </commentList>
</comments>
</file>

<file path=xl/comments8.xml><?xml version="1.0" encoding="utf-8"?>
<comments xmlns="http://schemas.openxmlformats.org/spreadsheetml/2006/main">
  <authors>
    <author>HPZ400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Thêm 22.000 vào phí ngân hàng ngày 27/10/2020 SHB</t>
        </r>
      </text>
    </comment>
  </commentList>
</comments>
</file>

<file path=xl/sharedStrings.xml><?xml version="1.0" encoding="utf-8"?>
<sst xmlns="http://schemas.openxmlformats.org/spreadsheetml/2006/main" count="1160" uniqueCount="176">
  <si>
    <t>BÁO CÁO CHI PHÍ</t>
  </si>
  <si>
    <t>STT</t>
  </si>
  <si>
    <t>NỘI DUNG</t>
  </si>
  <si>
    <t>THÁNG 1</t>
  </si>
  <si>
    <t>THÁNG 2</t>
  </si>
  <si>
    <t>THÁNG 3</t>
  </si>
  <si>
    <t>THÁNG 4</t>
  </si>
  <si>
    <t>THÁNG 5</t>
  </si>
  <si>
    <t>THÁNG 6</t>
  </si>
  <si>
    <t>I</t>
  </si>
  <si>
    <t>CHI PHÍ CÔNG TRÌNH</t>
  </si>
  <si>
    <t>Lương thợ phụ các công trình</t>
  </si>
  <si>
    <t>Chi phí phường, phạt, khác,…</t>
  </si>
  <si>
    <t>CHI PHÍ VĂN PHÒNG</t>
  </si>
  <si>
    <t>BHXH</t>
  </si>
  <si>
    <t>Thuê văn phòng</t>
  </si>
  <si>
    <t>Thuê kho</t>
  </si>
  <si>
    <t>Điện nước</t>
  </si>
  <si>
    <t>Điện thoại</t>
  </si>
  <si>
    <t>Rác</t>
  </si>
  <si>
    <t>Giữ xe nhân viên</t>
  </si>
  <si>
    <t>Chi phi tuyển dụng nhân sự</t>
  </si>
  <si>
    <t>Chi phí phát sinh khác</t>
  </si>
  <si>
    <t>Phí ngân hàng</t>
  </si>
  <si>
    <t>Đồng phục</t>
  </si>
  <si>
    <t>Lãi gốc vay mua xe</t>
  </si>
  <si>
    <t>MUA SẮM TRANG THIẾT BỊ</t>
  </si>
  <si>
    <t>Máy tính</t>
  </si>
  <si>
    <t>Công cụ, dụng Cụ</t>
  </si>
  <si>
    <t>Khác,…</t>
  </si>
  <si>
    <t>CÔNG TÁC PHÍ</t>
  </si>
  <si>
    <t>Thuê xe, xăng xe</t>
  </si>
  <si>
    <t>Khách sạn, phòng nghỉ</t>
  </si>
  <si>
    <t>Tiếp khách</t>
  </si>
  <si>
    <t>PHÚC LỢI</t>
  </si>
  <si>
    <t>Chi sinh nhật</t>
  </si>
  <si>
    <t>Chi tiền cưới hỏi, thăm bệnh, tang lễ, …</t>
  </si>
  <si>
    <t>THUẾ, PHÍ, LỆ PHÍ</t>
  </si>
  <si>
    <t>Thuế môn bài</t>
  </si>
  <si>
    <t>Thuế GTGT</t>
  </si>
  <si>
    <t>Khác</t>
  </si>
  <si>
    <t>CÁ NHÂN SẾP MỸ</t>
  </si>
  <si>
    <t>A</t>
  </si>
  <si>
    <t>B</t>
  </si>
  <si>
    <t>C</t>
  </si>
  <si>
    <t>D</t>
  </si>
  <si>
    <t>E</t>
  </si>
  <si>
    <t>F</t>
  </si>
  <si>
    <t>G</t>
  </si>
  <si>
    <t>H</t>
  </si>
  <si>
    <t>K</t>
  </si>
  <si>
    <t xml:space="preserve">CHI HỘ </t>
  </si>
  <si>
    <t>Bảo hiểm xã hội</t>
  </si>
  <si>
    <t>TỔNG CỘNG CHI PHÍ :</t>
  </si>
  <si>
    <t>TỔNG CHI:</t>
  </si>
  <si>
    <t>Lãi vay mua nhà</t>
  </si>
  <si>
    <t>Chi tiền thưởng, quà tặng nhân viên</t>
  </si>
  <si>
    <t>Chi chiết khấu</t>
  </si>
  <si>
    <t>Chi mua trang thiết bị vật tư ( thi công phụ trách gồm tạm ứng và giải chi ) ( BP THI CONG)</t>
  </si>
  <si>
    <t>Chi phí liên hoan, du lịch, …</t>
  </si>
  <si>
    <t>Dịch vụ VAT</t>
  </si>
  <si>
    <t>Internet, gia hạn tên miền</t>
  </si>
  <si>
    <t>Sữa chữa máy tính, máy in, bơm mực</t>
  </si>
  <si>
    <t>Từ thiện</t>
  </si>
  <si>
    <t>Phụ cấp cô dọn vệ sinh</t>
  </si>
  <si>
    <t>Đồ dùng văn phòng, đồ cúng …</t>
  </si>
  <si>
    <t>Vệ sinh văn phòng</t>
  </si>
  <si>
    <t>In ấn hồ sơ dự thầu, in bao thư, công chứng hồ sơ</t>
  </si>
  <si>
    <t>Phí vận chuyển: Chuyển phát nhanh, Grab</t>
  </si>
  <si>
    <t>Mua sắm, ăn uống tiếp khách qua máy Pos</t>
  </si>
  <si>
    <t>CP tài chính: bảo lãnh</t>
  </si>
  <si>
    <t>Khám sức khỏe, bảo hiểm, hoàn tiền bảo hiểm,..</t>
  </si>
  <si>
    <t>Sữa chữa kho, văn phòng</t>
  </si>
  <si>
    <t>Chi trả cho Nhà cung cấp (QS + TK + KD + KT)</t>
  </si>
  <si>
    <t>KÝ QUỸ TÒA NHÀ, ĐẶT CỌC THI CÔNG CÔNG TRÌNH</t>
  </si>
  <si>
    <t>CỌC DỰ THẦU</t>
  </si>
  <si>
    <t>Sửa xe, Bảo dưỡng xe</t>
  </si>
  <si>
    <t>Chi phí tổ chức tiệc tất niên 2019</t>
  </si>
  <si>
    <t>Thực phẩm, nước chia tay</t>
  </si>
  <si>
    <t>CHI KHÁC: QUẢNG BÁ THƯƠNG HIỆU</t>
  </si>
  <si>
    <t>O</t>
  </si>
  <si>
    <t>TỔNG</t>
  </si>
  <si>
    <t>Trả tiền thanh lý xe o to</t>
  </si>
  <si>
    <t>Anh Mỹ gửi anh Vũ</t>
  </si>
  <si>
    <t>THÁNG 7</t>
  </si>
  <si>
    <t>THÁNG 8</t>
  </si>
  <si>
    <t>THÁNG 9</t>
  </si>
  <si>
    <t>THÁNG 10</t>
  </si>
  <si>
    <t>Lương nhân viên + lương GĐ 100TR</t>
  </si>
  <si>
    <t>THÁNG 11</t>
  </si>
  <si>
    <t>THÁNG 12</t>
  </si>
  <si>
    <t>(Từ Tháng 01 - Tháng 12 năm 2020)</t>
  </si>
  <si>
    <t>BÁO CÁO CHI PHÍ THÁNG 01.2020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</si>
  <si>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</si>
  <si>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</si>
  <si>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</si>
  <si>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</si>
  <si>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</si>
  <si>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01.01-21.01</t>
  </si>
  <si>
    <t>32.01-32.01</t>
  </si>
  <si>
    <t>Tổng</t>
  </si>
  <si>
    <t>Ghi chú</t>
  </si>
  <si>
    <t>Chi trả cho Nhà cung cấp</t>
  </si>
  <si>
    <t xml:space="preserve">Chi chiết khấu </t>
  </si>
  <si>
    <t>Chi mua trang thiết bị vật tư (thi công phụ trách)</t>
  </si>
  <si>
    <t>CP tài chính</t>
  </si>
  <si>
    <t>Chi phí cảm ơn Localize</t>
  </si>
  <si>
    <t>Ký quỹ ngân hàng</t>
  </si>
  <si>
    <t>Khảo sát mặt bằng ,chi phí hồ sơ</t>
  </si>
  <si>
    <t>Chi phí khác</t>
  </si>
  <si>
    <t xml:space="preserve">Lương nhân viên </t>
  </si>
  <si>
    <t>Điện nước văn phòng</t>
  </si>
  <si>
    <t>Điện nước kho</t>
  </si>
  <si>
    <t>Đồ dùng văn phòng:Ky rác, GVS, ổ khóa…</t>
  </si>
  <si>
    <t>Grab</t>
  </si>
  <si>
    <t>In ấn hồ sơ dự thầu, in bao thư, công chứng hồ sơ, in danh thiếp</t>
  </si>
  <si>
    <t>Sữa chữa máy móc, thiết bị: Thay máy lọc khí, thay mực máy in</t>
  </si>
  <si>
    <t>CP phát sinh khác:  Mua trái cây, CPN,Phí hủy HĐ, mua quà tặng đối tác,cúng rằm ,mua cá,xăng xe</t>
  </si>
  <si>
    <t>Sửa xe, Bảo dưỡng xe, Bảo hiểm xe</t>
  </si>
  <si>
    <t xml:space="preserve">Tiệc VP </t>
  </si>
  <si>
    <t xml:space="preserve">Chi phí huấn luyện , đào tạo nhân sự </t>
  </si>
  <si>
    <t>Phí ngân hàng, phí phát hành thẻ mới</t>
  </si>
  <si>
    <t xml:space="preserve">Lãi gốc vay mua xe </t>
  </si>
  <si>
    <t>Công Đoàn</t>
  </si>
  <si>
    <t>Nước chia tay</t>
  </si>
  <si>
    <t>Công cụ, dụng Cụ: Máy lọc khí Samsung, Bàn làm việc,loa JBL……</t>
  </si>
  <si>
    <t>Tiếp khách CT Localize…</t>
  </si>
  <si>
    <t>Khác (vé xe tết)</t>
  </si>
  <si>
    <t>CỌC DỰ THẦU:CT Data Center Tân Thuận</t>
  </si>
  <si>
    <t>Vay mua nhà</t>
  </si>
  <si>
    <t>Mua sắm,ăn uống tiếp khách qua máy Pos,trích nợ sao kê….</t>
  </si>
  <si>
    <t>CHI KHÁC: RÚT TIỀN &amp; CÁC KHOẢN CHI ĐÃ HOÀN</t>
  </si>
  <si>
    <t>BÁO CÁO CHI PHÍ THÁNG 02.2020</t>
  </si>
  <si>
    <t>01.02-29.02</t>
  </si>
  <si>
    <t>32.02-32.02</t>
  </si>
  <si>
    <t xml:space="preserve">Tiếp khách </t>
  </si>
  <si>
    <t xml:space="preserve">Khác </t>
  </si>
  <si>
    <t>Mua sắm….</t>
  </si>
  <si>
    <t>BÁO CÁO CHI PHÍ THÁNG 03.2020</t>
  </si>
  <si>
    <t>01.03-31.03</t>
  </si>
  <si>
    <t>32.03-32.03</t>
  </si>
  <si>
    <t>BÁO CÁO CHI PHÍ THÁNG 04.2020</t>
  </si>
  <si>
    <t>01.04-30.04</t>
  </si>
  <si>
    <t>32.04-32.04</t>
  </si>
  <si>
    <t>01.05-31.05</t>
  </si>
  <si>
    <t>32.05-32.05</t>
  </si>
  <si>
    <t>Thực phẩm ,nước chia tay</t>
  </si>
  <si>
    <t>BÁO CÁO CHI PHÍ THÁNG 05.2020</t>
  </si>
  <si>
    <t>Đồ dùng văn phòng:Ky rác, GVS, ổ khóa,thực phẩm…</t>
  </si>
  <si>
    <t>CP phát sinh khác:  Mua trái cây, CPN,Phí hủy HĐ, mua quà tặng đối tác,cúng rằm ,mua cá,xăng xe,mua bánh kem</t>
  </si>
  <si>
    <t>BÁO CÁO CHI PHÍ THÁNG 06.2020</t>
  </si>
  <si>
    <t>01.06-30.06</t>
  </si>
  <si>
    <t>32.06-32.06</t>
  </si>
  <si>
    <t>Khác (mừng con anh Trí)</t>
  </si>
  <si>
    <t>BÁO CÁO CHI PHÍ THÁNG 07.2020</t>
  </si>
  <si>
    <t>01.07-31.07</t>
  </si>
  <si>
    <t>32.07-32.07</t>
  </si>
  <si>
    <t>CP phát sinh khác:  Mua trái cây, CPN,Phí hủy HĐ, mua quà tặng đối tác,cúng rằm ,mua cá,xăng xe,bánh sinh nhật</t>
  </si>
  <si>
    <t>01.08-31.08</t>
  </si>
  <si>
    <t>32.08-32.08</t>
  </si>
  <si>
    <t>Lương nhân viên trợ cấp thôi việc Nguyễn Văn Đồng</t>
  </si>
  <si>
    <t>BÁO CÁO CHI PHÍ THÁNG 08.2020</t>
  </si>
  <si>
    <t>BÁO CÁO CHI PHÍ THÁNG 09.2020</t>
  </si>
  <si>
    <t>01.09-30.09</t>
  </si>
  <si>
    <t>32.09-32.09</t>
  </si>
  <si>
    <t>Khác (Phúc Lợi Ms Tiên)</t>
  </si>
  <si>
    <t>BÁO CÁO CHI PHÍ THÁNG 10.2020</t>
  </si>
  <si>
    <t>01.10-01.10</t>
  </si>
  <si>
    <t>02.10-08.10</t>
  </si>
  <si>
    <t>09.10-15.10</t>
  </si>
  <si>
    <t>16.10-22.10</t>
  </si>
  <si>
    <t>23.10-29.10</t>
  </si>
  <si>
    <t>30.10-31.10</t>
  </si>
  <si>
    <t>Khác (Phúc Lợi : Huỳnh Kim Thành)</t>
  </si>
  <si>
    <t xml:space="preserve">Chi phí tổ chức tiệc tất niên </t>
  </si>
  <si>
    <t>CP phát sinh khác:  Mua trái cây, CPN,Phí hủy HĐ, mua quà tặng đối tác,cúng rằm ,mua cá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</si>
</sst>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4" x14ac:knownFonts="1">
    <font>
      <sz val="10"/>
      <color rgb="FF000000"/>
      <name val="Arial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26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7"/>
      <color theme="1"/>
      <name val="Times New Roman"/>
      <family val="1"/>
    </font>
    <font>
      <b/>
      <sz val="17"/>
      <color rgb="FF000000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u/>
      <sz val="16"/>
      <name val="Times New Roman"/>
      <family val="1"/>
    </font>
    <font>
      <b/>
      <u/>
      <sz val="16"/>
      <name val="Times New Roman"/>
      <family val="1"/>
    </font>
    <font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theme="1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b/>
      <sz val="13"/>
      <name val="Times New Roman"/>
      <family val="1"/>
    </font>
    <font>
      <b/>
      <sz val="16"/>
      <color rgb="FFFF0000"/>
      <name val="Times New Roman"/>
      <family val="1"/>
    </font>
    <font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5"/>
      <color rgb="FF000000"/>
      <name val="Times New Roman"/>
      <family val="1"/>
    </font>
    <font>
      <sz val="13"/>
      <name val="Times New Roman"/>
      <family val="1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rgb="FFD9D9D9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39997558519241921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D9D9D9"/>
      </patternFill>
    </fill>
    <fill>
      <patternFill patternType="solid">
        <fgColor theme="0" tint="-0.249977111117893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81">
    <xf numFmtId="0" fontId="0" fillId="0" borderId="0" xfId="0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165" fontId="4" fillId="0" borderId="0" xfId="1" applyNumberFormat="1" applyFont="1" applyAlignment="1">
      <alignment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5" fontId="7" fillId="3" borderId="2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left" wrapText="1"/>
    </xf>
    <xf numFmtId="165" fontId="9" fillId="2" borderId="4" xfId="1" applyNumberFormat="1" applyFont="1" applyFill="1" applyBorder="1" applyAlignment="1">
      <alignment horizontal="left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 wrapText="1"/>
    </xf>
    <xf numFmtId="165" fontId="4" fillId="0" borderId="6" xfId="1" applyNumberFormat="1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0" fontId="12" fillId="0" borderId="0" xfId="0" applyFont="1" applyAlignment="1"/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 wrapText="1"/>
    </xf>
    <xf numFmtId="165" fontId="9" fillId="2" borderId="2" xfId="1" applyNumberFormat="1" applyFont="1" applyFill="1" applyBorder="1" applyAlignment="1">
      <alignment horizontal="left" wrapText="1"/>
    </xf>
    <xf numFmtId="0" fontId="9" fillId="0" borderId="0" xfId="0" applyFont="1" applyAlignment="1"/>
    <xf numFmtId="0" fontId="4" fillId="0" borderId="6" xfId="0" applyFont="1" applyBorder="1" applyAlignment="1">
      <alignment horizontal="left"/>
    </xf>
    <xf numFmtId="165" fontId="4" fillId="0" borderId="6" xfId="1" applyNumberFormat="1" applyFont="1" applyBorder="1" applyAlignment="1">
      <alignment horizontal="left"/>
    </xf>
    <xf numFmtId="0" fontId="10" fillId="0" borderId="0" xfId="0" applyFont="1" applyAlignment="1"/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left" wrapText="1"/>
    </xf>
    <xf numFmtId="165" fontId="12" fillId="2" borderId="2" xfId="1" applyNumberFormat="1" applyFont="1" applyFill="1" applyBorder="1" applyAlignment="1">
      <alignment horizontal="left" wrapText="1"/>
    </xf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left" wrapText="1"/>
    </xf>
    <xf numFmtId="165" fontId="13" fillId="4" borderId="2" xfId="1" applyNumberFormat="1" applyFont="1" applyFill="1" applyBorder="1" applyAlignment="1">
      <alignment horizontal="left" wrapText="1"/>
    </xf>
    <xf numFmtId="0" fontId="13" fillId="4" borderId="3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left" wrapText="1"/>
    </xf>
    <xf numFmtId="165" fontId="13" fillId="4" borderId="4" xfId="1" applyNumberFormat="1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left" wrapText="1"/>
    </xf>
    <xf numFmtId="165" fontId="13" fillId="0" borderId="4" xfId="1" applyNumberFormat="1" applyFont="1" applyFill="1" applyBorder="1" applyAlignment="1">
      <alignment horizontal="left" wrapText="1"/>
    </xf>
    <xf numFmtId="165" fontId="11" fillId="0" borderId="4" xfId="1" applyNumberFormat="1" applyFont="1" applyFill="1" applyBorder="1" applyAlignment="1">
      <alignment horizontal="left" wrapText="1"/>
    </xf>
    <xf numFmtId="0" fontId="14" fillId="5" borderId="3" xfId="0" applyFont="1" applyFill="1" applyBorder="1" applyAlignment="1"/>
    <xf numFmtId="0" fontId="15" fillId="5" borderId="4" xfId="0" applyFont="1" applyFill="1" applyBorder="1" applyAlignment="1">
      <alignment horizontal="center" wrapText="1"/>
    </xf>
    <xf numFmtId="165" fontId="15" fillId="5" borderId="4" xfId="1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165" fontId="16" fillId="0" borderId="0" xfId="1" applyNumberFormat="1" applyFont="1" applyAlignment="1">
      <alignment horizontal="left" wrapText="1"/>
    </xf>
    <xf numFmtId="165" fontId="5" fillId="0" borderId="0" xfId="1" applyNumberFormat="1" applyFont="1" applyAlignment="1"/>
    <xf numFmtId="0" fontId="16" fillId="0" borderId="0" xfId="0" applyFont="1" applyFill="1" applyAlignment="1"/>
    <xf numFmtId="0" fontId="16" fillId="0" borderId="0" xfId="0" applyFont="1" applyFill="1" applyAlignment="1">
      <alignment wrapText="1"/>
    </xf>
    <xf numFmtId="165" fontId="16" fillId="0" borderId="0" xfId="1" applyNumberFormat="1" applyFont="1" applyFill="1" applyAlignment="1">
      <alignment wrapText="1"/>
    </xf>
    <xf numFmtId="0" fontId="5" fillId="0" borderId="0" xfId="0" applyFont="1" applyFill="1" applyAlignment="1"/>
    <xf numFmtId="0" fontId="13" fillId="4" borderId="1" xfId="0" applyFont="1" applyFill="1" applyBorder="1" applyAlignment="1">
      <alignment horizontal="center" vertical="center"/>
    </xf>
    <xf numFmtId="165" fontId="4" fillId="0" borderId="6" xfId="1" applyNumberFormat="1" applyFont="1" applyFill="1" applyBorder="1" applyAlignment="1">
      <alignment horizontal="left" wrapText="1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left" wrapText="1"/>
    </xf>
    <xf numFmtId="165" fontId="13" fillId="4" borderId="8" xfId="1" applyNumberFormat="1" applyFont="1" applyFill="1" applyBorder="1" applyAlignment="1">
      <alignment horizontal="left" wrapText="1"/>
    </xf>
    <xf numFmtId="0" fontId="14" fillId="6" borderId="3" xfId="0" applyFont="1" applyFill="1" applyBorder="1" applyAlignment="1"/>
    <xf numFmtId="0" fontId="15" fillId="6" borderId="4" xfId="0" applyFont="1" applyFill="1" applyBorder="1" applyAlignment="1">
      <alignment horizontal="center" wrapText="1"/>
    </xf>
    <xf numFmtId="165" fontId="15" fillId="6" borderId="4" xfId="1" applyNumberFormat="1" applyFont="1" applyFill="1" applyBorder="1" applyAlignment="1">
      <alignment horizontal="center" wrapText="1"/>
    </xf>
    <xf numFmtId="165" fontId="12" fillId="0" borderId="6" xfId="1" applyNumberFormat="1" applyFont="1" applyBorder="1" applyAlignment="1">
      <alignment horizontal="left" wrapText="1"/>
    </xf>
    <xf numFmtId="165" fontId="4" fillId="0" borderId="0" xfId="0" applyNumberFormat="1" applyFont="1" applyAlignment="1"/>
    <xf numFmtId="165" fontId="4" fillId="0" borderId="6" xfId="1" applyNumberFormat="1" applyFont="1" applyFill="1" applyBorder="1" applyAlignment="1">
      <alignment horizontal="right" wrapText="1"/>
    </xf>
    <xf numFmtId="165" fontId="4" fillId="0" borderId="6" xfId="1" applyNumberFormat="1" applyFont="1" applyBorder="1" applyAlignment="1">
      <alignment horizontal="left" vertical="top"/>
    </xf>
    <xf numFmtId="165" fontId="4" fillId="0" borderId="6" xfId="1" applyNumberFormat="1" applyFont="1" applyFill="1" applyBorder="1" applyAlignment="1">
      <alignment horizontal="left" vertical="top"/>
    </xf>
    <xf numFmtId="165" fontId="4" fillId="0" borderId="6" xfId="1" applyNumberFormat="1" applyFont="1" applyBorder="1" applyAlignment="1">
      <alignment vertical="top"/>
    </xf>
    <xf numFmtId="165" fontId="4" fillId="0" borderId="10" xfId="1" applyNumberFormat="1" applyFont="1" applyFill="1" applyBorder="1" applyAlignment="1">
      <alignment vertical="top"/>
    </xf>
    <xf numFmtId="165" fontId="13" fillId="4" borderId="1" xfId="1" applyNumberFormat="1" applyFont="1" applyFill="1" applyBorder="1" applyAlignment="1">
      <alignment horizontal="left" wrapText="1"/>
    </xf>
    <xf numFmtId="165" fontId="12" fillId="7" borderId="11" xfId="1" applyNumberFormat="1" applyFont="1" applyFill="1" applyBorder="1" applyAlignment="1">
      <alignment wrapText="1"/>
    </xf>
    <xf numFmtId="165" fontId="4" fillId="0" borderId="5" xfId="1" applyNumberFormat="1" applyFont="1" applyBorder="1" applyAlignment="1">
      <alignment horizontal="left" wrapText="1"/>
    </xf>
    <xf numFmtId="165" fontId="4" fillId="0" borderId="0" xfId="1" applyNumberFormat="1" applyFont="1" applyAlignment="1"/>
    <xf numFmtId="165" fontId="16" fillId="0" borderId="0" xfId="1" applyNumberFormat="1" applyFont="1" applyAlignment="1">
      <alignment horizontal="left"/>
    </xf>
    <xf numFmtId="165" fontId="13" fillId="2" borderId="9" xfId="1" applyNumberFormat="1" applyFont="1" applyFill="1" applyBorder="1" applyAlignment="1">
      <alignment horizontal="left" wrapText="1"/>
    </xf>
    <xf numFmtId="165" fontId="5" fillId="0" borderId="12" xfId="1" applyNumberFormat="1" applyFont="1" applyBorder="1" applyAlignment="1"/>
    <xf numFmtId="165" fontId="12" fillId="0" borderId="1" xfId="1" applyNumberFormat="1" applyFont="1" applyBorder="1" applyAlignment="1">
      <alignment horizontal="left" wrapText="1"/>
    </xf>
    <xf numFmtId="165" fontId="12" fillId="0" borderId="1" xfId="1" applyNumberFormat="1" applyFont="1" applyFill="1" applyBorder="1" applyAlignment="1">
      <alignment horizontal="left" wrapText="1"/>
    </xf>
    <xf numFmtId="165" fontId="12" fillId="0" borderId="13" xfId="1" applyNumberFormat="1" applyFont="1" applyFill="1" applyBorder="1" applyAlignment="1">
      <alignment horizontal="left" wrapText="1"/>
    </xf>
    <xf numFmtId="165" fontId="12" fillId="2" borderId="1" xfId="1" applyNumberFormat="1" applyFont="1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2" fillId="0" borderId="9" xfId="0" applyFont="1" applyFill="1" applyBorder="1" applyAlignment="1">
      <alignment horizontal="right" wrapText="1"/>
    </xf>
    <xf numFmtId="165" fontId="22" fillId="0" borderId="9" xfId="1" quotePrefix="1" applyNumberFormat="1" applyFont="1" applyFill="1" applyBorder="1" applyAlignment="1">
      <alignment wrapText="1"/>
    </xf>
    <xf numFmtId="165" fontId="23" fillId="0" borderId="15" xfId="0" applyNumberFormat="1" applyFont="1" applyBorder="1" applyAlignment="1"/>
    <xf numFmtId="0" fontId="19" fillId="0" borderId="16" xfId="0" applyFont="1" applyBorder="1" applyAlignment="1">
      <alignment horizontal="center"/>
    </xf>
    <xf numFmtId="0" fontId="13" fillId="0" borderId="0" xfId="0" applyFont="1" applyFill="1" applyBorder="1" applyAlignment="1">
      <alignment horizontal="right" wrapText="1"/>
    </xf>
    <xf numFmtId="165" fontId="12" fillId="0" borderId="10" xfId="1" applyNumberFormat="1" applyFont="1" applyBorder="1" applyAlignment="1">
      <alignment wrapText="1"/>
    </xf>
    <xf numFmtId="165" fontId="12" fillId="0" borderId="12" xfId="1" applyNumberFormat="1" applyFont="1" applyBorder="1" applyAlignment="1">
      <alignment wrapText="1"/>
    </xf>
    <xf numFmtId="165" fontId="12" fillId="0" borderId="17" xfId="1" applyNumberFormat="1" applyFont="1" applyBorder="1" applyAlignment="1">
      <alignment wrapText="1"/>
    </xf>
    <xf numFmtId="165" fontId="13" fillId="0" borderId="10" xfId="1" applyNumberFormat="1" applyFont="1" applyFill="1" applyBorder="1" applyAlignment="1">
      <alignment wrapText="1"/>
    </xf>
    <xf numFmtId="165" fontId="22" fillId="0" borderId="10" xfId="1" applyNumberFormat="1" applyFont="1" applyFill="1" applyBorder="1" applyAlignment="1">
      <alignment wrapText="1"/>
    </xf>
    <xf numFmtId="165" fontId="24" fillId="0" borderId="10" xfId="0" applyNumberFormat="1" applyFont="1" applyFill="1" applyBorder="1" applyAlignment="1"/>
    <xf numFmtId="166" fontId="4" fillId="0" borderId="0" xfId="1" applyNumberFormat="1" applyFont="1" applyAlignment="1"/>
    <xf numFmtId="0" fontId="13" fillId="0" borderId="16" xfId="0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right" wrapText="1"/>
    </xf>
    <xf numFmtId="165" fontId="25" fillId="0" borderId="10" xfId="1" applyNumberFormat="1" applyFont="1" applyFill="1" applyBorder="1" applyAlignment="1">
      <alignment wrapText="1"/>
    </xf>
    <xf numFmtId="165" fontId="26" fillId="0" borderId="10" xfId="0" applyNumberFormat="1" applyFont="1" applyFill="1" applyBorder="1" applyAlignment="1"/>
    <xf numFmtId="0" fontId="4" fillId="0" borderId="16" xfId="0" applyFont="1" applyBorder="1" applyAlignment="1">
      <alignment horizontal="center"/>
    </xf>
    <xf numFmtId="0" fontId="22" fillId="0" borderId="0" xfId="0" applyFont="1" applyFill="1" applyBorder="1" applyAlignment="1">
      <alignment horizontal="right" wrapText="1"/>
    </xf>
    <xf numFmtId="165" fontId="22" fillId="0" borderId="10" xfId="1" quotePrefix="1" applyNumberFormat="1" applyFont="1" applyFill="1" applyBorder="1" applyAlignment="1">
      <alignment wrapText="1"/>
    </xf>
    <xf numFmtId="165" fontId="22" fillId="0" borderId="12" xfId="1" quotePrefix="1" applyNumberFormat="1" applyFont="1" applyFill="1" applyBorder="1" applyAlignment="1">
      <alignment wrapText="1"/>
    </xf>
    <xf numFmtId="0" fontId="4" fillId="0" borderId="18" xfId="0" applyFont="1" applyBorder="1" applyAlignment="1">
      <alignment horizontal="center"/>
    </xf>
    <xf numFmtId="0" fontId="27" fillId="0" borderId="19" xfId="0" applyFont="1" applyFill="1" applyBorder="1" applyAlignment="1">
      <alignment horizontal="right" wrapText="1"/>
    </xf>
    <xf numFmtId="165" fontId="27" fillId="0" borderId="20" xfId="1" quotePrefix="1" applyNumberFormat="1" applyFont="1" applyFill="1" applyBorder="1" applyAlignment="1">
      <alignment wrapText="1"/>
    </xf>
    <xf numFmtId="165" fontId="27" fillId="0" borderId="21" xfId="1" quotePrefix="1" applyNumberFormat="1" applyFont="1" applyFill="1" applyBorder="1" applyAlignment="1">
      <alignment wrapText="1"/>
    </xf>
    <xf numFmtId="0" fontId="7" fillId="8" borderId="2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 wrapText="1"/>
    </xf>
    <xf numFmtId="165" fontId="7" fillId="9" borderId="23" xfId="1" applyNumberFormat="1" applyFont="1" applyFill="1" applyBorder="1" applyAlignment="1">
      <alignment horizontal="center" vertical="center"/>
    </xf>
    <xf numFmtId="165" fontId="7" fillId="9" borderId="24" xfId="1" applyNumberFormat="1" applyFont="1" applyFill="1" applyBorder="1" applyAlignment="1">
      <alignment horizontal="center" vertical="center"/>
    </xf>
    <xf numFmtId="165" fontId="7" fillId="8" borderId="24" xfId="1" applyNumberFormat="1" applyFont="1" applyFill="1" applyBorder="1" applyAlignment="1">
      <alignment horizontal="center" vertical="center"/>
    </xf>
    <xf numFmtId="165" fontId="7" fillId="8" borderId="4" xfId="1" applyNumberFormat="1" applyFont="1" applyFill="1" applyBorder="1" applyAlignment="1">
      <alignment horizontal="center" vertical="center"/>
    </xf>
    <xf numFmtId="165" fontId="7" fillId="8" borderId="6" xfId="1" applyNumberFormat="1" applyFont="1" applyFill="1" applyBorder="1" applyAlignment="1">
      <alignment horizontal="center" vertical="center"/>
    </xf>
    <xf numFmtId="165" fontId="28" fillId="0" borderId="0" xfId="0" applyNumberFormat="1" applyFont="1" applyAlignment="1">
      <alignment vertical="center"/>
    </xf>
    <xf numFmtId="0" fontId="29" fillId="10" borderId="2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left" wrapText="1"/>
    </xf>
    <xf numFmtId="165" fontId="9" fillId="2" borderId="23" xfId="1" applyNumberFormat="1" applyFont="1" applyFill="1" applyBorder="1" applyAlignment="1">
      <alignment horizontal="left" wrapText="1"/>
    </xf>
    <xf numFmtId="165" fontId="29" fillId="10" borderId="23" xfId="1" applyNumberFormat="1" applyFont="1" applyFill="1" applyBorder="1" applyAlignment="1">
      <alignment horizontal="left" wrapText="1"/>
    </xf>
    <xf numFmtId="165" fontId="9" fillId="2" borderId="25" xfId="1" applyNumberFormat="1" applyFont="1" applyFill="1" applyBorder="1" applyAlignment="1">
      <alignment horizontal="left" wrapText="1"/>
    </xf>
    <xf numFmtId="166" fontId="4" fillId="0" borderId="9" xfId="1" applyNumberFormat="1" applyFont="1" applyBorder="1" applyAlignment="1"/>
    <xf numFmtId="0" fontId="11" fillId="0" borderId="26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left" wrapText="1"/>
    </xf>
    <xf numFmtId="165" fontId="4" fillId="0" borderId="10" xfId="1" applyNumberFormat="1" applyFont="1" applyBorder="1" applyAlignment="1">
      <alignment horizontal="left" wrapText="1"/>
    </xf>
    <xf numFmtId="165" fontId="11" fillId="11" borderId="10" xfId="1" applyNumberFormat="1" applyFont="1" applyFill="1" applyBorder="1" applyAlignment="1">
      <alignment horizontal="left" wrapText="1"/>
    </xf>
    <xf numFmtId="165" fontId="4" fillId="11" borderId="0" xfId="1" applyNumberFormat="1" applyFont="1" applyFill="1" applyBorder="1" applyAlignment="1">
      <alignment horizontal="left" wrapText="1"/>
    </xf>
    <xf numFmtId="167" fontId="4" fillId="0" borderId="0" xfId="0" applyNumberFormat="1" applyFont="1" applyAlignment="1"/>
    <xf numFmtId="0" fontId="11" fillId="0" borderId="6" xfId="0" applyFont="1" applyFill="1" applyBorder="1" applyAlignment="1">
      <alignment horizontal="left"/>
    </xf>
    <xf numFmtId="165" fontId="4" fillId="0" borderId="10" xfId="1" applyNumberFormat="1" applyFont="1" applyFill="1" applyBorder="1" applyAlignment="1">
      <alignment horizontal="left" wrapText="1"/>
    </xf>
    <xf numFmtId="165" fontId="11" fillId="11" borderId="9" xfId="1" applyNumberFormat="1" applyFont="1" applyFill="1" applyBorder="1" applyAlignment="1">
      <alignment horizontal="left" wrapText="1"/>
    </xf>
    <xf numFmtId="165" fontId="4" fillId="11" borderId="27" xfId="1" applyNumberFormat="1" applyFont="1" applyFill="1" applyBorder="1" applyAlignment="1">
      <alignment horizontal="left" wrapText="1"/>
    </xf>
    <xf numFmtId="165" fontId="11" fillId="0" borderId="10" xfId="1" applyNumberFormat="1" applyFont="1" applyFill="1" applyBorder="1" applyAlignment="1">
      <alignment horizontal="left" wrapText="1"/>
    </xf>
    <xf numFmtId="165" fontId="30" fillId="0" borderId="10" xfId="1" applyNumberFormat="1" applyFont="1" applyBorder="1" applyAlignment="1">
      <alignment horizontal="left" wrapText="1"/>
    </xf>
    <xf numFmtId="165" fontId="30" fillId="0" borderId="10" xfId="1" applyNumberFormat="1" applyFont="1" applyFill="1" applyBorder="1" applyAlignment="1">
      <alignment horizontal="left" wrapText="1"/>
    </xf>
    <xf numFmtId="165" fontId="11" fillId="0" borderId="12" xfId="1" applyNumberFormat="1" applyFont="1" applyFill="1" applyBorder="1" applyAlignment="1">
      <alignment horizontal="left" wrapText="1"/>
    </xf>
    <xf numFmtId="165" fontId="4" fillId="0" borderId="0" xfId="1" applyNumberFormat="1" applyFont="1" applyBorder="1" applyAlignment="1">
      <alignment horizontal="left" wrapText="1"/>
    </xf>
    <xf numFmtId="0" fontId="29" fillId="10" borderId="28" xfId="0" applyFont="1" applyFill="1" applyBorder="1" applyAlignment="1">
      <alignment horizontal="center"/>
    </xf>
    <xf numFmtId="0" fontId="29" fillId="10" borderId="2" xfId="0" applyFont="1" applyFill="1" applyBorder="1" applyAlignment="1">
      <alignment horizontal="left" wrapText="1"/>
    </xf>
    <xf numFmtId="165" fontId="9" fillId="2" borderId="29" xfId="1" applyNumberFormat="1" applyFont="1" applyFill="1" applyBorder="1" applyAlignment="1">
      <alignment horizontal="left" wrapText="1"/>
    </xf>
    <xf numFmtId="165" fontId="29" fillId="10" borderId="29" xfId="1" applyNumberFormat="1" applyFont="1" applyFill="1" applyBorder="1" applyAlignment="1">
      <alignment horizontal="left" wrapText="1"/>
    </xf>
    <xf numFmtId="165" fontId="29" fillId="10" borderId="30" xfId="1" applyNumberFormat="1" applyFont="1" applyFill="1" applyBorder="1" applyAlignment="1">
      <alignment horizontal="left" wrapText="1"/>
    </xf>
    <xf numFmtId="166" fontId="9" fillId="0" borderId="9" xfId="1" applyNumberFormat="1" applyFont="1" applyBorder="1" applyAlignment="1"/>
    <xf numFmtId="0" fontId="11" fillId="0" borderId="6" xfId="0" applyFont="1" applyFill="1" applyBorder="1" applyAlignment="1">
      <alignment wrapText="1"/>
    </xf>
    <xf numFmtId="165" fontId="4" fillId="0" borderId="10" xfId="1" applyNumberFormat="1" applyFont="1" applyFill="1" applyBorder="1" applyAlignment="1">
      <alignment horizontal="right" wrapText="1"/>
    </xf>
    <xf numFmtId="166" fontId="12" fillId="0" borderId="9" xfId="1" applyNumberFormat="1" applyFont="1" applyBorder="1" applyAlignment="1"/>
    <xf numFmtId="165" fontId="4" fillId="0" borderId="10" xfId="1" applyNumberFormat="1" applyFont="1" applyBorder="1" applyAlignment="1">
      <alignment horizontal="left"/>
    </xf>
    <xf numFmtId="166" fontId="10" fillId="0" borderId="9" xfId="1" applyNumberFormat="1" applyFont="1" applyBorder="1" applyAlignment="1"/>
    <xf numFmtId="165" fontId="4" fillId="11" borderId="9" xfId="1" applyNumberFormat="1" applyFont="1" applyFill="1" applyBorder="1" applyAlignment="1">
      <alignment horizontal="left" wrapText="1"/>
    </xf>
    <xf numFmtId="0" fontId="13" fillId="10" borderId="28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left" wrapText="1"/>
    </xf>
    <xf numFmtId="165" fontId="13" fillId="10" borderId="29" xfId="1" applyNumberFormat="1" applyFont="1" applyFill="1" applyBorder="1" applyAlignment="1">
      <alignment horizontal="left" wrapText="1"/>
    </xf>
    <xf numFmtId="165" fontId="13" fillId="10" borderId="30" xfId="1" applyNumberFormat="1" applyFont="1" applyFill="1" applyBorder="1" applyAlignment="1">
      <alignment horizontal="left" wrapText="1"/>
    </xf>
    <xf numFmtId="0" fontId="13" fillId="12" borderId="22" xfId="0" applyFont="1" applyFill="1" applyBorder="1" applyAlignment="1">
      <alignment horizontal="center"/>
    </xf>
    <xf numFmtId="0" fontId="13" fillId="12" borderId="4" xfId="0" applyFont="1" applyFill="1" applyBorder="1" applyAlignment="1">
      <alignment horizontal="left" wrapText="1"/>
    </xf>
    <xf numFmtId="165" fontId="13" fillId="4" borderId="23" xfId="1" applyNumberFormat="1" applyFont="1" applyFill="1" applyBorder="1" applyAlignment="1">
      <alignment horizontal="left" wrapText="1"/>
    </xf>
    <xf numFmtId="165" fontId="13" fillId="4" borderId="25" xfId="1" applyNumberFormat="1" applyFont="1" applyFill="1" applyBorder="1" applyAlignment="1">
      <alignment horizontal="left" wrapText="1"/>
    </xf>
    <xf numFmtId="0" fontId="13" fillId="12" borderId="28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left" wrapText="1"/>
    </xf>
    <xf numFmtId="165" fontId="13" fillId="4" borderId="29" xfId="1" applyNumberFormat="1" applyFont="1" applyFill="1" applyBorder="1" applyAlignment="1">
      <alignment horizontal="left" wrapText="1"/>
    </xf>
    <xf numFmtId="165" fontId="13" fillId="12" borderId="29" xfId="1" applyNumberFormat="1" applyFont="1" applyFill="1" applyBorder="1" applyAlignment="1">
      <alignment horizontal="left" wrapText="1"/>
    </xf>
    <xf numFmtId="165" fontId="11" fillId="2" borderId="9" xfId="1" applyNumberFormat="1" applyFont="1" applyFill="1" applyBorder="1" applyAlignment="1">
      <alignment horizontal="left" wrapText="1"/>
    </xf>
    <xf numFmtId="165" fontId="13" fillId="4" borderId="30" xfId="1" applyNumberFormat="1" applyFont="1" applyFill="1" applyBorder="1" applyAlignment="1">
      <alignment horizontal="left" wrapText="1"/>
    </xf>
    <xf numFmtId="0" fontId="13" fillId="12" borderId="31" xfId="0" applyFont="1" applyFill="1" applyBorder="1" applyAlignment="1">
      <alignment horizontal="center"/>
    </xf>
    <xf numFmtId="0" fontId="13" fillId="12" borderId="32" xfId="0" applyFont="1" applyFill="1" applyBorder="1" applyAlignment="1">
      <alignment horizontal="left" wrapText="1"/>
    </xf>
    <xf numFmtId="165" fontId="13" fillId="4" borderId="20" xfId="1" applyNumberFormat="1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center"/>
    </xf>
    <xf numFmtId="0" fontId="4" fillId="0" borderId="0" xfId="0" applyFont="1" applyBorder="1" applyAlignment="1"/>
    <xf numFmtId="0" fontId="13" fillId="12" borderId="33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left" wrapText="1"/>
    </xf>
    <xf numFmtId="165" fontId="13" fillId="12" borderId="34" xfId="1" applyNumberFormat="1" applyFont="1" applyFill="1" applyBorder="1" applyAlignment="1">
      <alignment horizontal="left" wrapText="1"/>
    </xf>
    <xf numFmtId="165" fontId="13" fillId="12" borderId="15" xfId="1" applyNumberFormat="1" applyFont="1" applyFill="1" applyBorder="1" applyAlignment="1">
      <alignment horizontal="left" wrapText="1"/>
    </xf>
    <xf numFmtId="165" fontId="4" fillId="2" borderId="27" xfId="1" applyNumberFormat="1" applyFont="1" applyFill="1" applyBorder="1" applyAlignment="1">
      <alignment horizontal="left" wrapText="1"/>
    </xf>
    <xf numFmtId="165" fontId="11" fillId="0" borderId="23" xfId="1" applyNumberFormat="1" applyFont="1" applyFill="1" applyBorder="1" applyAlignment="1">
      <alignment horizontal="left" wrapText="1"/>
    </xf>
    <xf numFmtId="0" fontId="11" fillId="0" borderId="31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left" wrapText="1"/>
    </xf>
    <xf numFmtId="165" fontId="11" fillId="0" borderId="20" xfId="1" applyNumberFormat="1" applyFont="1" applyFill="1" applyBorder="1" applyAlignment="1">
      <alignment horizontal="left" wrapText="1"/>
    </xf>
    <xf numFmtId="165" fontId="11" fillId="0" borderId="21" xfId="1" applyNumberFormat="1" applyFont="1" applyFill="1" applyBorder="1" applyAlignment="1">
      <alignment horizontal="left" wrapText="1"/>
    </xf>
    <xf numFmtId="165" fontId="4" fillId="0" borderId="21" xfId="1" applyNumberFormat="1" applyFont="1" applyBorder="1" applyAlignment="1">
      <alignment horizontal="left" wrapText="1"/>
    </xf>
    <xf numFmtId="165" fontId="11" fillId="0" borderId="25" xfId="1" applyNumberFormat="1" applyFont="1" applyFill="1" applyBorder="1" applyAlignment="1">
      <alignment horizontal="left" wrapText="1"/>
    </xf>
    <xf numFmtId="0" fontId="31" fillId="0" borderId="0" xfId="0" applyFont="1"/>
    <xf numFmtId="165" fontId="12" fillId="2" borderId="27" xfId="1" applyNumberFormat="1" applyFont="1" applyFill="1" applyBorder="1" applyAlignment="1">
      <alignment horizontal="left" wrapText="1"/>
    </xf>
    <xf numFmtId="0" fontId="13" fillId="0" borderId="16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165" fontId="27" fillId="0" borderId="10" xfId="1" quotePrefix="1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_Tools/03_linhtinh/GitHub/NhungLe/20210117/16012020-BCCP2020/BAO%20CAO%20CHI%20T03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3_Tools/03_linhtinh/GitHub/NhungLe/20210117/16012020-BCCP2020/BAO%20CAO%20CHI%20T06.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3_Tools/03_linhtinh/GitHub/NhungLe/20210117/16012020-BCCP2020/BAO%20CAO%20CHI%20T10.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 CHI PHI T03.2020"/>
      <sheetName val="Chi tiết"/>
      <sheetName val="Time"/>
    </sheetNames>
    <sheetDataSet>
      <sheetData sheetId="0" refreshError="1"/>
      <sheetData sheetId="1">
        <row r="8">
          <cell r="E8">
            <v>1238000</v>
          </cell>
          <cell r="F8" t="str">
            <v>-</v>
          </cell>
          <cell r="G8" t="str">
            <v>01.03-31.03</v>
          </cell>
          <cell r="H8" t="str">
            <v>Chi</v>
          </cell>
        </row>
        <row r="9">
          <cell r="E9">
            <v>1500000</v>
          </cell>
          <cell r="F9" t="str">
            <v>CPN, hoa, quà</v>
          </cell>
          <cell r="G9" t="str">
            <v>01.03-31.03</v>
          </cell>
          <cell r="H9" t="str">
            <v>Chi</v>
          </cell>
        </row>
        <row r="10">
          <cell r="E10">
            <v>44596391</v>
          </cell>
          <cell r="F10" t="str">
            <v>Chiết khấu</v>
          </cell>
          <cell r="G10" t="str">
            <v>01.03-31.03</v>
          </cell>
          <cell r="H10" t="str">
            <v>Chi</v>
          </cell>
        </row>
        <row r="11">
          <cell r="E11">
            <v>5000000</v>
          </cell>
          <cell r="F11" t="str">
            <v>Tạm ứng CT, giải chi CT</v>
          </cell>
          <cell r="G11" t="str">
            <v>01.03-31.03</v>
          </cell>
          <cell r="H11" t="str">
            <v>Chi</v>
          </cell>
        </row>
        <row r="12">
          <cell r="E12">
            <v>2970000</v>
          </cell>
          <cell r="F12" t="str">
            <v>Nhà Cung Cấp</v>
          </cell>
          <cell r="G12" t="str">
            <v>01.03-31.03</v>
          </cell>
          <cell r="H12" t="str">
            <v>Chi</v>
          </cell>
        </row>
        <row r="13">
          <cell r="E13">
            <v>1705000</v>
          </cell>
          <cell r="F13" t="str">
            <v>Nhà Cung Cấp</v>
          </cell>
          <cell r="G13" t="str">
            <v>01.03-31.03</v>
          </cell>
          <cell r="H13" t="str">
            <v>Chi</v>
          </cell>
        </row>
        <row r="14">
          <cell r="E14">
            <v>30698250</v>
          </cell>
          <cell r="F14" t="str">
            <v>Nhà Cung Cấp</v>
          </cell>
          <cell r="G14" t="str">
            <v>01.03-31.03</v>
          </cell>
          <cell r="H14" t="str">
            <v>Chi</v>
          </cell>
        </row>
        <row r="15">
          <cell r="E15">
            <v>1430000</v>
          </cell>
          <cell r="F15" t="str">
            <v>Nhà Cung Cấp</v>
          </cell>
          <cell r="G15" t="str">
            <v>01.03-31.03</v>
          </cell>
          <cell r="H15" t="str">
            <v>Chi</v>
          </cell>
        </row>
        <row r="16">
          <cell r="E16">
            <v>3696000</v>
          </cell>
          <cell r="F16" t="str">
            <v>Nhà Cung Cấp</v>
          </cell>
          <cell r="G16" t="str">
            <v>01.03-31.03</v>
          </cell>
          <cell r="H16" t="str">
            <v>Chi</v>
          </cell>
        </row>
        <row r="17">
          <cell r="E17">
            <v>10895000</v>
          </cell>
          <cell r="F17" t="str">
            <v>Tạm ứng CT, giải chi CT</v>
          </cell>
          <cell r="G17" t="str">
            <v>01.03-31.03</v>
          </cell>
          <cell r="H17" t="str">
            <v>Chi</v>
          </cell>
        </row>
        <row r="18">
          <cell r="E18">
            <v>38000</v>
          </cell>
          <cell r="F18" t="str">
            <v>Grab</v>
          </cell>
          <cell r="G18" t="str">
            <v>01.03-31.03</v>
          </cell>
          <cell r="H18" t="str">
            <v>Chi</v>
          </cell>
        </row>
        <row r="19">
          <cell r="E19">
            <v>4020000</v>
          </cell>
          <cell r="F19" t="str">
            <v>-</v>
          </cell>
          <cell r="G19" t="str">
            <v>01.03-31.03</v>
          </cell>
          <cell r="H19" t="str">
            <v>Chi</v>
          </cell>
        </row>
        <row r="20">
          <cell r="E20">
            <v>3874400</v>
          </cell>
          <cell r="F20" t="str">
            <v>Nhà Cung Cấp</v>
          </cell>
          <cell r="G20" t="str">
            <v>01.03-31.03</v>
          </cell>
          <cell r="H20" t="str">
            <v>Chi</v>
          </cell>
        </row>
        <row r="21">
          <cell r="E21">
            <v>6000000</v>
          </cell>
          <cell r="F21" t="str">
            <v>Chiết khấu</v>
          </cell>
          <cell r="G21" t="str">
            <v>01.03-31.03</v>
          </cell>
          <cell r="H21" t="str">
            <v>Chi</v>
          </cell>
        </row>
        <row r="22">
          <cell r="E22">
            <v>14950000</v>
          </cell>
          <cell r="F22" t="str">
            <v>Nhà Cung Cấp</v>
          </cell>
          <cell r="G22" t="str">
            <v>01.03-31.03</v>
          </cell>
          <cell r="H22" t="str">
            <v>Chi</v>
          </cell>
        </row>
        <row r="23">
          <cell r="E23">
            <v>8200000</v>
          </cell>
          <cell r="F23" t="str">
            <v>Nhà Cung Cấp</v>
          </cell>
          <cell r="G23" t="str">
            <v>01.03-31.03</v>
          </cell>
          <cell r="H23" t="str">
            <v>Chi</v>
          </cell>
        </row>
        <row r="24">
          <cell r="E24">
            <v>30000000</v>
          </cell>
          <cell r="F24" t="str">
            <v>Ký quỹ thi công</v>
          </cell>
          <cell r="G24" t="str">
            <v>01.03-31.03</v>
          </cell>
          <cell r="H24" t="str">
            <v>Chi</v>
          </cell>
        </row>
        <row r="25">
          <cell r="E25">
            <v>8780000</v>
          </cell>
          <cell r="F25" t="str">
            <v>Nhà Cung Cấp</v>
          </cell>
          <cell r="G25" t="str">
            <v>01.03-31.03</v>
          </cell>
          <cell r="H25" t="str">
            <v>Chi</v>
          </cell>
        </row>
        <row r="26">
          <cell r="E26">
            <v>14000000</v>
          </cell>
          <cell r="F26" t="str">
            <v>Thuê VP Vacons</v>
          </cell>
          <cell r="G26" t="str">
            <v>01.03-31.03</v>
          </cell>
          <cell r="H26" t="str">
            <v>Chi</v>
          </cell>
        </row>
        <row r="27">
          <cell r="E27">
            <v>3000000</v>
          </cell>
          <cell r="F27" t="str">
            <v>Tạm ứng CT, giải chi CT</v>
          </cell>
          <cell r="G27" t="str">
            <v>01.03-31.03</v>
          </cell>
          <cell r="H27" t="str">
            <v>Chi</v>
          </cell>
        </row>
        <row r="28">
          <cell r="E28">
            <v>2000000</v>
          </cell>
          <cell r="F28" t="str">
            <v>Tạm ứng CT, giải chi CT</v>
          </cell>
          <cell r="G28" t="str">
            <v>01.03-31.03</v>
          </cell>
          <cell r="H28" t="str">
            <v>Chi</v>
          </cell>
        </row>
        <row r="29">
          <cell r="E29">
            <v>3000000</v>
          </cell>
          <cell r="F29" t="str">
            <v>Tạm ứng CT, giải chi CT</v>
          </cell>
          <cell r="G29" t="str">
            <v>01.03-31.03</v>
          </cell>
          <cell r="H29" t="str">
            <v>Chi</v>
          </cell>
        </row>
        <row r="30">
          <cell r="E30">
            <v>2200000</v>
          </cell>
          <cell r="F30" t="str">
            <v>Nhà Cung Cấp</v>
          </cell>
          <cell r="G30" t="str">
            <v>01.03-31.03</v>
          </cell>
          <cell r="H30" t="str">
            <v>Chi</v>
          </cell>
        </row>
        <row r="31">
          <cell r="E31">
            <v>1026471</v>
          </cell>
          <cell r="F31" t="str">
            <v>Nhà Cung Cấp</v>
          </cell>
          <cell r="G31" t="str">
            <v>01.03-31.03</v>
          </cell>
          <cell r="H31" t="str">
            <v>Chi</v>
          </cell>
        </row>
        <row r="32">
          <cell r="E32">
            <v>1609575</v>
          </cell>
          <cell r="F32" t="str">
            <v>Nhà Cung Cấp</v>
          </cell>
          <cell r="G32" t="str">
            <v>01.03-31.03</v>
          </cell>
          <cell r="H32" t="str">
            <v>Chi</v>
          </cell>
        </row>
        <row r="33">
          <cell r="E33">
            <v>1375000</v>
          </cell>
          <cell r="F33" t="str">
            <v>Gửi xe</v>
          </cell>
          <cell r="G33" t="str">
            <v>01.03-31.03</v>
          </cell>
          <cell r="H33" t="str">
            <v>Chi</v>
          </cell>
        </row>
        <row r="34">
          <cell r="E34">
            <v>1000000</v>
          </cell>
          <cell r="F34" t="str">
            <v>-</v>
          </cell>
          <cell r="G34" t="str">
            <v>01.03-31.03</v>
          </cell>
          <cell r="H34" t="str">
            <v>Chi</v>
          </cell>
        </row>
        <row r="35">
          <cell r="E35">
            <v>200000</v>
          </cell>
          <cell r="F35" t="str">
            <v>-</v>
          </cell>
          <cell r="G35" t="str">
            <v>01.03-31.03</v>
          </cell>
          <cell r="H35" t="str">
            <v>Chi</v>
          </cell>
        </row>
        <row r="36">
          <cell r="E36">
            <v>7664000</v>
          </cell>
          <cell r="F36" t="str">
            <v>Nhà Cung Cấp</v>
          </cell>
          <cell r="G36" t="str">
            <v>01.03-31.03</v>
          </cell>
          <cell r="H36" t="str">
            <v>Chi</v>
          </cell>
        </row>
        <row r="37">
          <cell r="E37">
            <v>13760000</v>
          </cell>
          <cell r="F37" t="str">
            <v>Nhà Cung Cấp</v>
          </cell>
          <cell r="G37" t="str">
            <v>01.03-31.03</v>
          </cell>
          <cell r="H37" t="str">
            <v>Chi</v>
          </cell>
        </row>
        <row r="38">
          <cell r="E38">
            <v>35261625</v>
          </cell>
          <cell r="F38" t="str">
            <v>Nhà Cung Cấp</v>
          </cell>
          <cell r="G38" t="str">
            <v>01.03-31.03</v>
          </cell>
          <cell r="H38" t="str">
            <v>Chi</v>
          </cell>
        </row>
        <row r="39">
          <cell r="E39">
            <v>106458000</v>
          </cell>
          <cell r="F39" t="str">
            <v>Nhà Cung Cấp</v>
          </cell>
          <cell r="G39" t="str">
            <v>01.03-31.03</v>
          </cell>
          <cell r="H39" t="str">
            <v>Chi</v>
          </cell>
        </row>
        <row r="40">
          <cell r="E40">
            <v>1000000</v>
          </cell>
          <cell r="F40" t="str">
            <v>Đồ dùng VP</v>
          </cell>
          <cell r="G40" t="str">
            <v>01.03-31.03</v>
          </cell>
          <cell r="H40" t="str">
            <v>Chi</v>
          </cell>
        </row>
        <row r="41">
          <cell r="E41">
            <v>294525</v>
          </cell>
          <cell r="F41" t="str">
            <v>-</v>
          </cell>
          <cell r="G41" t="str">
            <v>01.03-31.03</v>
          </cell>
          <cell r="H41" t="str">
            <v>Chi</v>
          </cell>
        </row>
        <row r="42">
          <cell r="E42">
            <v>4000000</v>
          </cell>
          <cell r="F42" t="str">
            <v>Tạm ứng CT, giải chi CT</v>
          </cell>
          <cell r="G42" t="str">
            <v>01.03-31.03</v>
          </cell>
          <cell r="H42" t="str">
            <v>Chi</v>
          </cell>
        </row>
        <row r="43">
          <cell r="E43">
            <v>50000</v>
          </cell>
          <cell r="F43" t="str">
            <v>Grab</v>
          </cell>
          <cell r="G43" t="str">
            <v>01.03-31.03</v>
          </cell>
          <cell r="H43" t="str">
            <v>Chi</v>
          </cell>
        </row>
        <row r="44">
          <cell r="E44">
            <v>515500</v>
          </cell>
          <cell r="F44" t="str">
            <v>CPN, hoa, quà</v>
          </cell>
          <cell r="G44" t="str">
            <v>01.03-31.03</v>
          </cell>
          <cell r="H44" t="str">
            <v>Chi</v>
          </cell>
        </row>
        <row r="45">
          <cell r="E45">
            <v>4000000</v>
          </cell>
          <cell r="F45" t="str">
            <v>Nhà Cung Cấp</v>
          </cell>
          <cell r="G45" t="str">
            <v>01.03-31.03</v>
          </cell>
          <cell r="H45" t="str">
            <v>Chi</v>
          </cell>
        </row>
        <row r="46">
          <cell r="E46">
            <v>3800000</v>
          </cell>
          <cell r="F46" t="str">
            <v>Nhà Cung Cấp</v>
          </cell>
          <cell r="G46" t="str">
            <v>01.03-31.03</v>
          </cell>
          <cell r="H46" t="str">
            <v>Chi</v>
          </cell>
        </row>
        <row r="47">
          <cell r="E47">
            <v>1000000</v>
          </cell>
          <cell r="F47" t="str">
            <v>Nhà Cung Cấp</v>
          </cell>
          <cell r="G47" t="str">
            <v>01.03-31.03</v>
          </cell>
          <cell r="H47" t="str">
            <v>Chi</v>
          </cell>
        </row>
        <row r="48">
          <cell r="E48">
            <v>20412000</v>
          </cell>
          <cell r="F48" t="str">
            <v>Nhà Cung Cấp</v>
          </cell>
          <cell r="G48" t="str">
            <v>01.03-31.03</v>
          </cell>
          <cell r="H48" t="str">
            <v>Chi</v>
          </cell>
        </row>
        <row r="49">
          <cell r="E49">
            <v>15105600</v>
          </cell>
          <cell r="F49" t="str">
            <v>Nhà Cung Cấp</v>
          </cell>
          <cell r="G49" t="str">
            <v>01.03-31.03</v>
          </cell>
          <cell r="H49" t="str">
            <v>Chi</v>
          </cell>
        </row>
        <row r="50">
          <cell r="E50">
            <v>7500000</v>
          </cell>
          <cell r="F50" t="str">
            <v>Nhà Cung Cấp</v>
          </cell>
          <cell r="G50" t="str">
            <v>01.03-31.03</v>
          </cell>
          <cell r="H50" t="str">
            <v>Chi</v>
          </cell>
        </row>
        <row r="51">
          <cell r="E51">
            <v>7140000</v>
          </cell>
          <cell r="F51" t="str">
            <v>Nhà Cung Cấp</v>
          </cell>
          <cell r="G51" t="str">
            <v>01.03-31.03</v>
          </cell>
          <cell r="H51" t="str">
            <v>Chi</v>
          </cell>
        </row>
        <row r="52">
          <cell r="E52">
            <v>38918000</v>
          </cell>
          <cell r="F52" t="str">
            <v>Nhà Cung Cấp</v>
          </cell>
          <cell r="G52" t="str">
            <v>01.03-31.03</v>
          </cell>
          <cell r="H52" t="str">
            <v>Chi</v>
          </cell>
        </row>
        <row r="53">
          <cell r="E53">
            <v>17130960</v>
          </cell>
          <cell r="F53" t="str">
            <v>Nhà Cung Cấp</v>
          </cell>
          <cell r="G53" t="str">
            <v>01.03-31.03</v>
          </cell>
          <cell r="H53" t="str">
            <v>Chi</v>
          </cell>
        </row>
        <row r="54">
          <cell r="E54">
            <v>19600000</v>
          </cell>
          <cell r="F54" t="str">
            <v>Nhà Cung Cấp</v>
          </cell>
          <cell r="G54" t="str">
            <v>01.03-31.03</v>
          </cell>
          <cell r="H54" t="str">
            <v>Chi</v>
          </cell>
        </row>
        <row r="55">
          <cell r="E55">
            <v>80000000</v>
          </cell>
          <cell r="F55" t="str">
            <v>Lương thợ phụ</v>
          </cell>
          <cell r="G55" t="str">
            <v>01.03-31.03</v>
          </cell>
          <cell r="H55" t="str">
            <v>Chi</v>
          </cell>
        </row>
        <row r="56">
          <cell r="E56">
            <v>1297000</v>
          </cell>
          <cell r="F56" t="str">
            <v>CPN, hoa, quà</v>
          </cell>
          <cell r="G56" t="str">
            <v>01.03-31.03</v>
          </cell>
          <cell r="H56" t="str">
            <v>Chi</v>
          </cell>
        </row>
        <row r="57">
          <cell r="E57">
            <v>50000000</v>
          </cell>
          <cell r="F57" t="str">
            <v>-</v>
          </cell>
          <cell r="G57" t="str">
            <v>01.03-31.03</v>
          </cell>
          <cell r="H57" t="str">
            <v>Chi</v>
          </cell>
        </row>
        <row r="58">
          <cell r="E58">
            <v>6644400</v>
          </cell>
          <cell r="F58" t="str">
            <v>Tạm ứng CT, giải chi CT</v>
          </cell>
          <cell r="G58" t="str">
            <v>01.03-31.03</v>
          </cell>
          <cell r="H58" t="str">
            <v>Chi</v>
          </cell>
        </row>
        <row r="59">
          <cell r="E59">
            <v>40000000</v>
          </cell>
          <cell r="F59" t="str">
            <v>Nhà Cung Cấp</v>
          </cell>
          <cell r="G59" t="str">
            <v>01.03-31.03</v>
          </cell>
          <cell r="H59" t="str">
            <v>Chi</v>
          </cell>
        </row>
        <row r="60">
          <cell r="E60">
            <v>3000000</v>
          </cell>
          <cell r="F60" t="str">
            <v>Tạm ứng CT, giải chi CT</v>
          </cell>
          <cell r="G60" t="str">
            <v>01.03-31.03</v>
          </cell>
          <cell r="H60" t="str">
            <v>Chi</v>
          </cell>
        </row>
        <row r="61">
          <cell r="E61">
            <v>40000000</v>
          </cell>
          <cell r="F61" t="str">
            <v>Nhà Cung Cấp</v>
          </cell>
          <cell r="G61" t="str">
            <v>01.03-31.03</v>
          </cell>
          <cell r="H61" t="str">
            <v>Chi</v>
          </cell>
        </row>
        <row r="62">
          <cell r="E62">
            <v>21600000</v>
          </cell>
          <cell r="F62" t="str">
            <v>Nhà Cung Cấp</v>
          </cell>
          <cell r="G62" t="str">
            <v>01.03-31.03</v>
          </cell>
          <cell r="H62" t="str">
            <v>Chi</v>
          </cell>
        </row>
        <row r="63">
          <cell r="E63">
            <v>6020000</v>
          </cell>
          <cell r="F63" t="str">
            <v>Nhà Cung Cấp</v>
          </cell>
          <cell r="G63" t="str">
            <v>01.03-31.03</v>
          </cell>
          <cell r="H63" t="str">
            <v>Chi</v>
          </cell>
        </row>
        <row r="64">
          <cell r="E64">
            <v>9900</v>
          </cell>
          <cell r="F64" t="str">
            <v>Phí ngân hàng</v>
          </cell>
          <cell r="G64" t="str">
            <v>01.03-31.03</v>
          </cell>
          <cell r="H64" t="str">
            <v>Chi</v>
          </cell>
        </row>
        <row r="65">
          <cell r="E65">
            <v>554000</v>
          </cell>
          <cell r="F65" t="str">
            <v>Điện, Nước VP</v>
          </cell>
          <cell r="G65" t="str">
            <v>01.03-31.03</v>
          </cell>
          <cell r="H65" t="str">
            <v>Chi</v>
          </cell>
        </row>
        <row r="66">
          <cell r="E66">
            <v>100000</v>
          </cell>
          <cell r="F66" t="str">
            <v>Rác</v>
          </cell>
          <cell r="G66" t="str">
            <v>01.03-31.03</v>
          </cell>
          <cell r="H66" t="str">
            <v>Chi</v>
          </cell>
        </row>
        <row r="67">
          <cell r="E67">
            <v>17005400</v>
          </cell>
          <cell r="F67" t="str">
            <v>Dịch vụ VAT</v>
          </cell>
          <cell r="G67" t="str">
            <v>01.03-31.03</v>
          </cell>
          <cell r="H67" t="str">
            <v>Chi</v>
          </cell>
        </row>
        <row r="68">
          <cell r="E68">
            <v>15004368</v>
          </cell>
          <cell r="F68" t="str">
            <v>Dịch vụ VAT</v>
          </cell>
          <cell r="G68" t="str">
            <v>01.03-31.03</v>
          </cell>
          <cell r="H68" t="str">
            <v>Chi</v>
          </cell>
        </row>
        <row r="69">
          <cell r="E69">
            <v>418000000</v>
          </cell>
          <cell r="F69" t="str">
            <v>-</v>
          </cell>
          <cell r="G69" t="str">
            <v>01.03-31.03</v>
          </cell>
          <cell r="H69" t="str">
            <v>Chi</v>
          </cell>
        </row>
        <row r="70">
          <cell r="E70">
            <v>4480000</v>
          </cell>
          <cell r="F70" t="str">
            <v>Nhà Cung Cấp</v>
          </cell>
          <cell r="G70" t="str">
            <v>01.03-31.03</v>
          </cell>
          <cell r="H70" t="str">
            <v>Chi</v>
          </cell>
        </row>
        <row r="71">
          <cell r="E71">
            <v>5000000</v>
          </cell>
          <cell r="F71" t="str">
            <v>Tạm ứng CT, giải chi CT</v>
          </cell>
          <cell r="G71" t="str">
            <v>01.03-31.03</v>
          </cell>
          <cell r="H71" t="str">
            <v>Chi</v>
          </cell>
        </row>
        <row r="72">
          <cell r="E72">
            <v>3850000</v>
          </cell>
          <cell r="F72" t="str">
            <v>Nhà Cung Cấp</v>
          </cell>
          <cell r="G72" t="str">
            <v>01.03-31.03</v>
          </cell>
          <cell r="H72" t="str">
            <v>Chi</v>
          </cell>
        </row>
        <row r="73">
          <cell r="E73">
            <v>25000000</v>
          </cell>
          <cell r="F73" t="str">
            <v>Nhà Cung Cấp</v>
          </cell>
          <cell r="G73" t="str">
            <v>01.03-31.03</v>
          </cell>
          <cell r="H73" t="str">
            <v>Chi</v>
          </cell>
        </row>
        <row r="74">
          <cell r="E74">
            <v>500000</v>
          </cell>
          <cell r="F74" t="str">
            <v>Nhà Cung Cấp</v>
          </cell>
          <cell r="G74" t="str">
            <v>01.03-31.03</v>
          </cell>
          <cell r="H74" t="str">
            <v>Chi</v>
          </cell>
        </row>
        <row r="75">
          <cell r="E75">
            <v>1512000</v>
          </cell>
          <cell r="F75" t="str">
            <v>Nhà Cung Cấp</v>
          </cell>
          <cell r="G75" t="str">
            <v>01.03-31.03</v>
          </cell>
          <cell r="H75" t="str">
            <v>Chi</v>
          </cell>
        </row>
        <row r="76">
          <cell r="E76">
            <v>10000000</v>
          </cell>
          <cell r="F76" t="str">
            <v>Nhà Cung Cấp</v>
          </cell>
          <cell r="G76" t="str">
            <v>01.03-31.03</v>
          </cell>
          <cell r="H76" t="str">
            <v>Chi</v>
          </cell>
        </row>
        <row r="77">
          <cell r="E77">
            <v>2000000</v>
          </cell>
          <cell r="F77" t="str">
            <v>Khác</v>
          </cell>
          <cell r="G77" t="str">
            <v>01.03-31.03</v>
          </cell>
          <cell r="H77" t="str">
            <v>Chi</v>
          </cell>
        </row>
        <row r="78">
          <cell r="E78">
            <v>30000000</v>
          </cell>
          <cell r="F78" t="str">
            <v>Nhà Cung Cấp</v>
          </cell>
          <cell r="G78" t="str">
            <v>01.03-31.03</v>
          </cell>
          <cell r="H78" t="str">
            <v>Chi</v>
          </cell>
        </row>
        <row r="79">
          <cell r="E79">
            <v>70000000</v>
          </cell>
          <cell r="F79" t="str">
            <v>Ký quỹ thi công</v>
          </cell>
          <cell r="G79" t="str">
            <v>01.03-31.03</v>
          </cell>
          <cell r="H79" t="str">
            <v>Chi</v>
          </cell>
        </row>
        <row r="80">
          <cell r="E80">
            <v>25000000</v>
          </cell>
          <cell r="F80" t="str">
            <v>Nhà Cung Cấp</v>
          </cell>
          <cell r="G80" t="str">
            <v>01.03-31.03</v>
          </cell>
          <cell r="H80" t="str">
            <v>Chi</v>
          </cell>
        </row>
        <row r="81">
          <cell r="E81">
            <v>900000</v>
          </cell>
          <cell r="F81" t="str">
            <v>In ấn</v>
          </cell>
          <cell r="G81" t="str">
            <v>01.03-31.03</v>
          </cell>
          <cell r="H81" t="str">
            <v>Chi</v>
          </cell>
        </row>
        <row r="82">
          <cell r="E82">
            <v>2950000</v>
          </cell>
          <cell r="F82" t="str">
            <v>In ấn</v>
          </cell>
          <cell r="G82" t="str">
            <v>01.03-31.03</v>
          </cell>
          <cell r="H82" t="str">
            <v>Chi</v>
          </cell>
        </row>
        <row r="83">
          <cell r="E83">
            <v>29240000</v>
          </cell>
          <cell r="F83" t="str">
            <v>Nhà Cung Cấp</v>
          </cell>
          <cell r="G83" t="str">
            <v>01.03-31.03</v>
          </cell>
          <cell r="H83" t="str">
            <v>Chi</v>
          </cell>
        </row>
        <row r="84">
          <cell r="E84">
            <v>22660000</v>
          </cell>
          <cell r="F84" t="str">
            <v>Nhà Cung Cấp</v>
          </cell>
          <cell r="G84" t="str">
            <v>01.03-31.03</v>
          </cell>
          <cell r="H84" t="str">
            <v>Chi</v>
          </cell>
        </row>
        <row r="85">
          <cell r="E85">
            <v>15000000</v>
          </cell>
          <cell r="F85" t="str">
            <v>Nhà Cung Cấp</v>
          </cell>
          <cell r="G85" t="str">
            <v>01.03-31.03</v>
          </cell>
          <cell r="H85" t="str">
            <v>Chi</v>
          </cell>
        </row>
        <row r="86">
          <cell r="E86">
            <v>550000</v>
          </cell>
          <cell r="F86" t="str">
            <v>-</v>
          </cell>
          <cell r="G86" t="str">
            <v>01.03-31.03</v>
          </cell>
          <cell r="H86" t="str">
            <v>Chi</v>
          </cell>
        </row>
        <row r="87">
          <cell r="E87">
            <v>24000000</v>
          </cell>
          <cell r="F87" t="str">
            <v>-</v>
          </cell>
          <cell r="G87" t="str">
            <v>01.03-31.03</v>
          </cell>
          <cell r="H87" t="str">
            <v>Chi</v>
          </cell>
        </row>
        <row r="88">
          <cell r="E88">
            <v>45710000</v>
          </cell>
          <cell r="F88" t="str">
            <v>Nhà Cung Cấp</v>
          </cell>
          <cell r="G88" t="str">
            <v>01.03-31.03</v>
          </cell>
          <cell r="H88" t="str">
            <v>Chi</v>
          </cell>
        </row>
        <row r="89">
          <cell r="E89">
            <v>15742995</v>
          </cell>
          <cell r="F89" t="str">
            <v>Nhà Cung Cấp</v>
          </cell>
          <cell r="G89" t="str">
            <v>01.03-31.03</v>
          </cell>
          <cell r="H89" t="str">
            <v>Chi</v>
          </cell>
        </row>
        <row r="90">
          <cell r="E90">
            <v>3000000</v>
          </cell>
          <cell r="F90" t="str">
            <v>Đồ dùng VP</v>
          </cell>
          <cell r="G90" t="str">
            <v>01.03-31.03</v>
          </cell>
          <cell r="H90" t="str">
            <v>Chi</v>
          </cell>
        </row>
        <row r="91">
          <cell r="E91">
            <v>570000</v>
          </cell>
          <cell r="F91" t="str">
            <v>Đồ dùng VP</v>
          </cell>
          <cell r="G91" t="str">
            <v>01.03-31.03</v>
          </cell>
          <cell r="H91" t="str">
            <v>Chi</v>
          </cell>
        </row>
        <row r="92">
          <cell r="E92">
            <v>34974720</v>
          </cell>
          <cell r="F92" t="str">
            <v>Nhà Cung Cấp</v>
          </cell>
          <cell r="G92" t="str">
            <v>01.03-31.03</v>
          </cell>
          <cell r="H92" t="str">
            <v>Chi</v>
          </cell>
        </row>
        <row r="93">
          <cell r="E93">
            <v>34071290</v>
          </cell>
          <cell r="F93" t="str">
            <v>Nhà Cung Cấp</v>
          </cell>
          <cell r="G93" t="str">
            <v>01.03-31.03</v>
          </cell>
          <cell r="H93" t="str">
            <v>Chi</v>
          </cell>
        </row>
        <row r="94">
          <cell r="E94">
            <v>20000000</v>
          </cell>
          <cell r="F94" t="str">
            <v>Nhà Cung Cấp</v>
          </cell>
          <cell r="G94" t="str">
            <v>01.03-31.03</v>
          </cell>
          <cell r="H94" t="str">
            <v>Chi</v>
          </cell>
        </row>
        <row r="95">
          <cell r="E95">
            <v>40140000</v>
          </cell>
          <cell r="F95" t="str">
            <v>Nhà Cung Cấp</v>
          </cell>
          <cell r="G95" t="str">
            <v>01.03-31.03</v>
          </cell>
          <cell r="H95" t="str">
            <v>Chi</v>
          </cell>
        </row>
        <row r="96">
          <cell r="E96">
            <v>10000000</v>
          </cell>
          <cell r="F96" t="str">
            <v>Tạm ứng CT, giải chi CT</v>
          </cell>
          <cell r="G96" t="str">
            <v>01.03-31.03</v>
          </cell>
          <cell r="H96" t="str">
            <v>Chi</v>
          </cell>
        </row>
        <row r="97">
          <cell r="E97">
            <v>22096681</v>
          </cell>
          <cell r="F97" t="str">
            <v>Nhà Cung Cấp</v>
          </cell>
          <cell r="G97" t="str">
            <v>01.03-31.03</v>
          </cell>
          <cell r="H97" t="str">
            <v>Chi</v>
          </cell>
        </row>
        <row r="98">
          <cell r="E98">
            <v>5981800</v>
          </cell>
          <cell r="F98" t="str">
            <v>Nhà Cung Cấp</v>
          </cell>
          <cell r="G98" t="str">
            <v>01.03-31.03</v>
          </cell>
          <cell r="H98" t="str">
            <v>Chi</v>
          </cell>
        </row>
        <row r="99">
          <cell r="E99">
            <v>1500000</v>
          </cell>
          <cell r="F99" t="str">
            <v>Nhà Cung Cấp</v>
          </cell>
          <cell r="G99" t="str">
            <v>01.03-31.03</v>
          </cell>
          <cell r="H99" t="str">
            <v>Chi</v>
          </cell>
        </row>
        <row r="100">
          <cell r="E100">
            <v>15000000</v>
          </cell>
          <cell r="F100" t="str">
            <v>Nhà Cung Cấp</v>
          </cell>
          <cell r="G100" t="str">
            <v>01.03-31.03</v>
          </cell>
          <cell r="H100" t="str">
            <v>Chi</v>
          </cell>
        </row>
        <row r="101">
          <cell r="E101">
            <v>15285000</v>
          </cell>
          <cell r="F101" t="str">
            <v>Nhà Cung Cấp</v>
          </cell>
          <cell r="G101" t="str">
            <v>01.03-31.03</v>
          </cell>
          <cell r="H101" t="str">
            <v>Chi</v>
          </cell>
        </row>
        <row r="102">
          <cell r="E102">
            <v>41915280</v>
          </cell>
          <cell r="F102" t="str">
            <v>Nhà Cung Cấp</v>
          </cell>
          <cell r="G102" t="str">
            <v>01.03-31.03</v>
          </cell>
          <cell r="H102" t="str">
            <v>Chi</v>
          </cell>
        </row>
        <row r="103">
          <cell r="E103">
            <v>3000000</v>
          </cell>
          <cell r="F103" t="str">
            <v>Tạm ứng CT, giải chi CT</v>
          </cell>
          <cell r="G103" t="str">
            <v>01.03-31.03</v>
          </cell>
          <cell r="H103" t="str">
            <v>Chi</v>
          </cell>
        </row>
        <row r="104">
          <cell r="E104">
            <v>5000000</v>
          </cell>
          <cell r="F104" t="str">
            <v>Tạm ứng CT, giải chi CT</v>
          </cell>
          <cell r="G104" t="str">
            <v>01.03-31.03</v>
          </cell>
          <cell r="H104" t="str">
            <v>Chi</v>
          </cell>
        </row>
        <row r="105">
          <cell r="E105">
            <v>3000000</v>
          </cell>
          <cell r="F105" t="str">
            <v>Tạm ứng CT, giải chi CT</v>
          </cell>
          <cell r="G105" t="str">
            <v>01.03-31.03</v>
          </cell>
          <cell r="H105" t="str">
            <v>Chi</v>
          </cell>
        </row>
        <row r="106">
          <cell r="E106">
            <v>50000000</v>
          </cell>
          <cell r="F106" t="str">
            <v>Nhà Cung Cấp</v>
          </cell>
          <cell r="G106" t="str">
            <v>01.03-31.03</v>
          </cell>
          <cell r="H106" t="str">
            <v>Chi</v>
          </cell>
        </row>
        <row r="107">
          <cell r="E107">
            <v>91897</v>
          </cell>
          <cell r="F107" t="str">
            <v>-</v>
          </cell>
          <cell r="G107" t="str">
            <v>01.03-31.03</v>
          </cell>
          <cell r="H107" t="str">
            <v>Chi</v>
          </cell>
        </row>
        <row r="108">
          <cell r="E108">
            <v>1717940</v>
          </cell>
          <cell r="F108" t="str">
            <v>Tạm ứng CT, giải chi CT</v>
          </cell>
          <cell r="G108" t="str">
            <v>01.03-31.03</v>
          </cell>
          <cell r="H108" t="str">
            <v>Chi</v>
          </cell>
        </row>
        <row r="109">
          <cell r="E109">
            <v>21000000</v>
          </cell>
          <cell r="F109" t="str">
            <v>-</v>
          </cell>
          <cell r="G109" t="str">
            <v>01.03-31.03</v>
          </cell>
          <cell r="H109" t="str">
            <v>Chi</v>
          </cell>
        </row>
        <row r="110">
          <cell r="E110">
            <v>3000000</v>
          </cell>
          <cell r="F110" t="str">
            <v>Tạm ứng CT, giải chi CT</v>
          </cell>
          <cell r="G110" t="str">
            <v>01.03-31.03</v>
          </cell>
          <cell r="H110" t="str">
            <v>Chi</v>
          </cell>
        </row>
        <row r="111">
          <cell r="E111">
            <v>500000000</v>
          </cell>
          <cell r="F111" t="str">
            <v>-</v>
          </cell>
          <cell r="G111" t="str">
            <v>01.03-31.03</v>
          </cell>
          <cell r="H111" t="str">
            <v>Chi</v>
          </cell>
        </row>
        <row r="112">
          <cell r="E112">
            <v>66000</v>
          </cell>
          <cell r="F112" t="str">
            <v>Phí ngân hàng</v>
          </cell>
          <cell r="G112" t="str">
            <v>01.03-31.03</v>
          </cell>
          <cell r="H112" t="str">
            <v>Chi</v>
          </cell>
        </row>
        <row r="113">
          <cell r="E113">
            <v>6714000</v>
          </cell>
          <cell r="F113" t="str">
            <v>Nhà Cung Cấp</v>
          </cell>
          <cell r="G113" t="str">
            <v>01.03-31.03</v>
          </cell>
          <cell r="H113" t="str">
            <v>Chi</v>
          </cell>
        </row>
        <row r="114">
          <cell r="E114">
            <v>79770980</v>
          </cell>
          <cell r="F114" t="str">
            <v>Nhà Cung Cấp</v>
          </cell>
          <cell r="G114" t="str">
            <v>01.03-31.03</v>
          </cell>
          <cell r="H114" t="str">
            <v>Chi</v>
          </cell>
        </row>
        <row r="115">
          <cell r="E115">
            <v>5000000</v>
          </cell>
          <cell r="F115" t="str">
            <v>Tạm ứng CT, giải chi CT</v>
          </cell>
          <cell r="G115" t="str">
            <v>01.03-31.03</v>
          </cell>
          <cell r="H115" t="str">
            <v>Chi</v>
          </cell>
        </row>
        <row r="116">
          <cell r="E116">
            <v>21795000</v>
          </cell>
          <cell r="F116" t="str">
            <v>Nhà Cung Cấp</v>
          </cell>
          <cell r="G116" t="str">
            <v>01.03-31.03</v>
          </cell>
          <cell r="H116" t="str">
            <v>Chi</v>
          </cell>
        </row>
        <row r="117">
          <cell r="E117">
            <v>7046793</v>
          </cell>
          <cell r="F117" t="str">
            <v>Điện thoại</v>
          </cell>
          <cell r="G117" t="str">
            <v>01.03-31.03</v>
          </cell>
          <cell r="H117" t="str">
            <v>Chi</v>
          </cell>
        </row>
        <row r="118">
          <cell r="E118">
            <v>9097446</v>
          </cell>
          <cell r="F118" t="str">
            <v>Điện thoại</v>
          </cell>
          <cell r="G118" t="str">
            <v>01.03-31.03</v>
          </cell>
          <cell r="H118" t="str">
            <v>Chi</v>
          </cell>
        </row>
        <row r="119">
          <cell r="E119">
            <v>6000000</v>
          </cell>
          <cell r="F119" t="str">
            <v>Nhà Cung Cấp</v>
          </cell>
          <cell r="G119" t="str">
            <v>01.03-31.03</v>
          </cell>
          <cell r="H119" t="str">
            <v>Chi</v>
          </cell>
        </row>
        <row r="120">
          <cell r="E120">
            <v>85000</v>
          </cell>
          <cell r="F120" t="str">
            <v>Khác</v>
          </cell>
          <cell r="G120" t="str">
            <v>01.03-31.03</v>
          </cell>
          <cell r="H120" t="str">
            <v>Chi</v>
          </cell>
        </row>
        <row r="121">
          <cell r="E121">
            <v>758000</v>
          </cell>
          <cell r="F121" t="str">
            <v>Nhà Cung Cấp</v>
          </cell>
          <cell r="G121" t="str">
            <v>01.03-31.03</v>
          </cell>
          <cell r="H121" t="str">
            <v>Chi</v>
          </cell>
        </row>
        <row r="122">
          <cell r="E122">
            <v>3300000</v>
          </cell>
          <cell r="F122" t="str">
            <v>Nhà Cung Cấp</v>
          </cell>
          <cell r="G122" t="str">
            <v>01.03-31.03</v>
          </cell>
          <cell r="H122" t="str">
            <v>Chi</v>
          </cell>
        </row>
        <row r="123">
          <cell r="E123">
            <v>15150130</v>
          </cell>
          <cell r="F123" t="str">
            <v>Nhà Cung Cấp</v>
          </cell>
          <cell r="G123" t="str">
            <v>01.03-31.03</v>
          </cell>
          <cell r="H123" t="str">
            <v>Chi</v>
          </cell>
        </row>
        <row r="124">
          <cell r="E124">
            <v>15818880</v>
          </cell>
          <cell r="F124" t="str">
            <v>Nhà Cung Cấp</v>
          </cell>
          <cell r="G124" t="str">
            <v>01.03-31.03</v>
          </cell>
          <cell r="H124" t="str">
            <v>Chi</v>
          </cell>
        </row>
        <row r="125">
          <cell r="E125">
            <v>62389998</v>
          </cell>
          <cell r="F125" t="str">
            <v>Nhà Cung Cấp</v>
          </cell>
          <cell r="G125" t="str">
            <v>01.03-31.03</v>
          </cell>
          <cell r="H125" t="str">
            <v>Chi</v>
          </cell>
        </row>
        <row r="126">
          <cell r="E126">
            <v>82388500</v>
          </cell>
          <cell r="F126" t="str">
            <v>Nhà Cung Cấp</v>
          </cell>
          <cell r="G126" t="str">
            <v>01.03-31.03</v>
          </cell>
          <cell r="H126" t="str">
            <v>Chi</v>
          </cell>
        </row>
        <row r="127">
          <cell r="E127">
            <v>16833631</v>
          </cell>
          <cell r="F127" t="str">
            <v>Lãi vay mua xe</v>
          </cell>
          <cell r="G127" t="str">
            <v>01.03-31.03</v>
          </cell>
          <cell r="H127" t="str">
            <v>Chi</v>
          </cell>
        </row>
        <row r="128">
          <cell r="E128">
            <v>3000000</v>
          </cell>
          <cell r="F128" t="str">
            <v>Tạm ứng CT, giải chi CT</v>
          </cell>
          <cell r="G128" t="str">
            <v>01.03-31.03</v>
          </cell>
          <cell r="H128" t="str">
            <v>Chi</v>
          </cell>
        </row>
        <row r="129">
          <cell r="E129">
            <v>19320000</v>
          </cell>
          <cell r="F129" t="str">
            <v>Nhà Cung Cấp</v>
          </cell>
          <cell r="G129" t="str">
            <v>01.03-31.03</v>
          </cell>
          <cell r="H129" t="str">
            <v>Chi</v>
          </cell>
        </row>
        <row r="130">
          <cell r="E130">
            <v>1100000</v>
          </cell>
          <cell r="F130" t="str">
            <v>Nhà Cung Cấp</v>
          </cell>
          <cell r="G130" t="str">
            <v>01.03-31.03</v>
          </cell>
          <cell r="H130" t="str">
            <v>Chi</v>
          </cell>
        </row>
        <row r="131">
          <cell r="E131">
            <v>16142379</v>
          </cell>
          <cell r="F131" t="str">
            <v>Nhà Cung Cấp</v>
          </cell>
          <cell r="G131" t="str">
            <v>01.03-31.03</v>
          </cell>
          <cell r="H131" t="str">
            <v>Chi</v>
          </cell>
        </row>
        <row r="132">
          <cell r="E132">
            <v>2800000</v>
          </cell>
          <cell r="F132" t="str">
            <v>Nhà Cung Cấp</v>
          </cell>
          <cell r="G132" t="str">
            <v>01.03-31.03</v>
          </cell>
          <cell r="H132" t="str">
            <v>Chi</v>
          </cell>
        </row>
        <row r="133">
          <cell r="E133">
            <v>20380000</v>
          </cell>
          <cell r="F133" t="str">
            <v>Nhà Cung Cấp</v>
          </cell>
          <cell r="G133" t="str">
            <v>01.03-31.03</v>
          </cell>
          <cell r="H133" t="str">
            <v>Chi</v>
          </cell>
        </row>
        <row r="134">
          <cell r="E134">
            <v>1100000</v>
          </cell>
          <cell r="F134" t="str">
            <v>Nhà Cung Cấp</v>
          </cell>
          <cell r="G134" t="str">
            <v>01.03-31.03</v>
          </cell>
          <cell r="H134" t="str">
            <v>Chi</v>
          </cell>
        </row>
        <row r="135">
          <cell r="E135">
            <v>1904000</v>
          </cell>
          <cell r="F135" t="str">
            <v>Nhà Cung Cấp</v>
          </cell>
          <cell r="G135" t="str">
            <v>01.03-31.03</v>
          </cell>
          <cell r="H135" t="str">
            <v>Chi</v>
          </cell>
        </row>
        <row r="136">
          <cell r="E136">
            <v>40393915</v>
          </cell>
          <cell r="F136" t="str">
            <v>Chiết khấu</v>
          </cell>
          <cell r="G136" t="str">
            <v>01.03-31.03</v>
          </cell>
          <cell r="H136" t="str">
            <v>Chi</v>
          </cell>
        </row>
        <row r="137">
          <cell r="E137">
            <v>1777332</v>
          </cell>
          <cell r="F137" t="str">
            <v>Nhà Cung Cấp</v>
          </cell>
          <cell r="G137" t="str">
            <v>01.03-31.03</v>
          </cell>
          <cell r="H137" t="str">
            <v>Chi</v>
          </cell>
        </row>
        <row r="138">
          <cell r="E138">
            <v>5000000</v>
          </cell>
          <cell r="F138" t="str">
            <v>Tạm ứng CT, giải chi CT</v>
          </cell>
          <cell r="G138" t="str">
            <v>01.03-31.03</v>
          </cell>
          <cell r="H138" t="str">
            <v>Chi</v>
          </cell>
        </row>
        <row r="139">
          <cell r="E139">
            <v>1100000</v>
          </cell>
          <cell r="F139" t="str">
            <v>Nhà Cung Cấp</v>
          </cell>
          <cell r="G139" t="str">
            <v>01.03-31.03</v>
          </cell>
          <cell r="H139" t="str">
            <v>Chi</v>
          </cell>
        </row>
        <row r="140">
          <cell r="E140">
            <v>3686751</v>
          </cell>
          <cell r="F140" t="str">
            <v>Nhà Cung Cấp</v>
          </cell>
          <cell r="G140" t="str">
            <v>01.03-31.03</v>
          </cell>
          <cell r="H140" t="str">
            <v>Chi</v>
          </cell>
        </row>
        <row r="141">
          <cell r="E141">
            <v>27783000</v>
          </cell>
          <cell r="F141" t="str">
            <v>Nhà Cung Cấp</v>
          </cell>
          <cell r="G141" t="str">
            <v>01.03-31.03</v>
          </cell>
          <cell r="H141" t="str">
            <v>Chi</v>
          </cell>
        </row>
        <row r="142">
          <cell r="E142">
            <v>1100000</v>
          </cell>
          <cell r="F142" t="str">
            <v>Nhà Cung Cấp</v>
          </cell>
          <cell r="G142" t="str">
            <v>01.03-31.03</v>
          </cell>
          <cell r="H142" t="str">
            <v>Chi</v>
          </cell>
        </row>
        <row r="143">
          <cell r="E143">
            <v>40000000</v>
          </cell>
          <cell r="F143" t="str">
            <v>Chiết khấu</v>
          </cell>
          <cell r="G143" t="str">
            <v>01.03-31.03</v>
          </cell>
          <cell r="H143" t="str">
            <v>Chi</v>
          </cell>
        </row>
        <row r="144">
          <cell r="E144">
            <v>81848500</v>
          </cell>
          <cell r="F144" t="str">
            <v>Nhà Cung Cấp</v>
          </cell>
          <cell r="G144" t="str">
            <v>01.03-31.03</v>
          </cell>
          <cell r="H144" t="str">
            <v>Chi</v>
          </cell>
        </row>
        <row r="145">
          <cell r="E145">
            <v>1600000</v>
          </cell>
          <cell r="F145" t="str">
            <v>Nhà Cung Cấp</v>
          </cell>
          <cell r="G145" t="str">
            <v>01.03-31.03</v>
          </cell>
          <cell r="H145" t="str">
            <v>Chi</v>
          </cell>
        </row>
        <row r="146">
          <cell r="E146">
            <v>18749000</v>
          </cell>
          <cell r="F146" t="str">
            <v>Tạm ứng CT, giải chi CT</v>
          </cell>
          <cell r="G146" t="str">
            <v>01.03-31.03</v>
          </cell>
          <cell r="H146" t="str">
            <v>Chi</v>
          </cell>
        </row>
        <row r="147">
          <cell r="E147">
            <v>1014000</v>
          </cell>
          <cell r="F147" t="str">
            <v>-</v>
          </cell>
          <cell r="G147" t="str">
            <v>01.03-31.03</v>
          </cell>
          <cell r="H147" t="str">
            <v>Chi</v>
          </cell>
        </row>
        <row r="148">
          <cell r="E148">
            <v>1013360</v>
          </cell>
          <cell r="F148" t="str">
            <v>-</v>
          </cell>
          <cell r="G148" t="str">
            <v>01.03-31.03</v>
          </cell>
          <cell r="H148" t="str">
            <v>Chi</v>
          </cell>
        </row>
        <row r="149">
          <cell r="E149">
            <v>700000000</v>
          </cell>
          <cell r="F149" t="str">
            <v>-</v>
          </cell>
          <cell r="G149" t="str">
            <v>01.03-31.03</v>
          </cell>
          <cell r="H149" t="str">
            <v>Chi</v>
          </cell>
        </row>
        <row r="150">
          <cell r="E150">
            <v>20632150</v>
          </cell>
          <cell r="F150" t="str">
            <v>Nhà Cung Cấp</v>
          </cell>
          <cell r="G150" t="str">
            <v>01.03-31.03</v>
          </cell>
          <cell r="H150" t="str">
            <v>Chi</v>
          </cell>
        </row>
        <row r="151">
          <cell r="E151">
            <v>14720000</v>
          </cell>
          <cell r="F151" t="str">
            <v>Nhà Cung Cấp</v>
          </cell>
          <cell r="G151" t="str">
            <v>01.03-31.03</v>
          </cell>
          <cell r="H151" t="str">
            <v>Chi</v>
          </cell>
        </row>
        <row r="152">
          <cell r="E152">
            <v>8566950</v>
          </cell>
          <cell r="F152" t="str">
            <v>Nhà Cung Cấp</v>
          </cell>
          <cell r="G152" t="str">
            <v>01.03-31.03</v>
          </cell>
          <cell r="H152" t="str">
            <v>Chi</v>
          </cell>
        </row>
        <row r="153">
          <cell r="E153">
            <v>40500000</v>
          </cell>
          <cell r="F153" t="str">
            <v>Nhà Cung Cấp</v>
          </cell>
          <cell r="G153" t="str">
            <v>01.03-31.03</v>
          </cell>
          <cell r="H153" t="str">
            <v>Chi</v>
          </cell>
        </row>
        <row r="154">
          <cell r="E154">
            <v>5000000</v>
          </cell>
          <cell r="F154" t="str">
            <v>Tạm ứng CT, giải chi CT</v>
          </cell>
          <cell r="G154" t="str">
            <v>01.03-31.03</v>
          </cell>
          <cell r="H154" t="str">
            <v>Chi</v>
          </cell>
        </row>
        <row r="155">
          <cell r="E155">
            <v>122499300</v>
          </cell>
          <cell r="F155" t="str">
            <v>Nhà Cung Cấp</v>
          </cell>
          <cell r="G155" t="str">
            <v>01.03-31.03</v>
          </cell>
          <cell r="H155" t="str">
            <v>Chi</v>
          </cell>
        </row>
        <row r="156">
          <cell r="E156">
            <v>7700000</v>
          </cell>
          <cell r="F156" t="str">
            <v>Nhà Cung Cấp</v>
          </cell>
          <cell r="G156" t="str">
            <v>01.03-31.03</v>
          </cell>
          <cell r="H156" t="str">
            <v>Chi</v>
          </cell>
        </row>
        <row r="157">
          <cell r="E157">
            <v>4250000</v>
          </cell>
          <cell r="F157" t="str">
            <v>Nhà Cung Cấp</v>
          </cell>
          <cell r="G157" t="str">
            <v>01.03-31.03</v>
          </cell>
          <cell r="H157" t="str">
            <v>Chi</v>
          </cell>
        </row>
        <row r="158">
          <cell r="E158">
            <v>18194000</v>
          </cell>
          <cell r="F158" t="str">
            <v>Nhà Cung Cấp</v>
          </cell>
          <cell r="G158" t="str">
            <v>01.03-31.03</v>
          </cell>
          <cell r="H158" t="str">
            <v>Chi</v>
          </cell>
        </row>
        <row r="159">
          <cell r="E159">
            <v>6850000</v>
          </cell>
          <cell r="F159" t="str">
            <v>Nhà Cung Cấp</v>
          </cell>
          <cell r="G159" t="str">
            <v>01.03-31.03</v>
          </cell>
          <cell r="H159" t="str">
            <v>Chi</v>
          </cell>
        </row>
        <row r="160">
          <cell r="E160">
            <v>5000000</v>
          </cell>
          <cell r="F160" t="str">
            <v>-</v>
          </cell>
          <cell r="G160" t="str">
            <v>01.03-31.03</v>
          </cell>
          <cell r="H160" t="str">
            <v>Chi</v>
          </cell>
        </row>
        <row r="161">
          <cell r="E161">
            <v>4008000</v>
          </cell>
          <cell r="F161" t="str">
            <v>Grab</v>
          </cell>
          <cell r="G161" t="str">
            <v>01.03-31.03</v>
          </cell>
          <cell r="H161" t="str">
            <v>Chi</v>
          </cell>
        </row>
        <row r="162">
          <cell r="E162">
            <v>243760</v>
          </cell>
          <cell r="F162" t="str">
            <v>CPN, hoa, quà</v>
          </cell>
          <cell r="G162" t="str">
            <v>01.03-31.03</v>
          </cell>
          <cell r="H162" t="str">
            <v>Chi</v>
          </cell>
        </row>
        <row r="163">
          <cell r="E163">
            <v>19740000</v>
          </cell>
          <cell r="F163" t="str">
            <v>Lương thợ phụ</v>
          </cell>
          <cell r="G163" t="str">
            <v>01.03-31.03</v>
          </cell>
          <cell r="H163" t="str">
            <v>Chi</v>
          </cell>
        </row>
        <row r="164">
          <cell r="E164">
            <v>1500000</v>
          </cell>
          <cell r="F164" t="str">
            <v>-</v>
          </cell>
          <cell r="G164" t="str">
            <v>01.03-31.03</v>
          </cell>
          <cell r="H164" t="str">
            <v>Chi</v>
          </cell>
        </row>
        <row r="165">
          <cell r="E165">
            <v>3300000</v>
          </cell>
          <cell r="F165" t="str">
            <v>Nhà Cung Cấp</v>
          </cell>
          <cell r="G165" t="str">
            <v>01.03-31.03</v>
          </cell>
          <cell r="H165" t="str">
            <v>Chi</v>
          </cell>
        </row>
        <row r="166">
          <cell r="E166">
            <v>31911000</v>
          </cell>
          <cell r="F166" t="str">
            <v>Nhà Cung Cấp</v>
          </cell>
          <cell r="G166" t="str">
            <v>01.03-31.03</v>
          </cell>
          <cell r="H166" t="str">
            <v>Chi</v>
          </cell>
        </row>
        <row r="167">
          <cell r="E167">
            <v>67192000</v>
          </cell>
          <cell r="F167" t="str">
            <v>Nhà Cung Cấp</v>
          </cell>
          <cell r="G167" t="str">
            <v>01.03-31.03</v>
          </cell>
          <cell r="H167" t="str">
            <v>Chi</v>
          </cell>
        </row>
        <row r="168">
          <cell r="E168">
            <v>10300000</v>
          </cell>
          <cell r="F168" t="str">
            <v>-</v>
          </cell>
          <cell r="G168" t="str">
            <v>01.03-31.03</v>
          </cell>
          <cell r="H168" t="str">
            <v>Chi</v>
          </cell>
        </row>
        <row r="169">
          <cell r="E169">
            <v>158403</v>
          </cell>
          <cell r="F169" t="str">
            <v>-</v>
          </cell>
          <cell r="G169" t="str">
            <v>01.03-31.03</v>
          </cell>
          <cell r="H169" t="str">
            <v>Chi</v>
          </cell>
        </row>
        <row r="170">
          <cell r="E170">
            <v>920000</v>
          </cell>
          <cell r="F170" t="str">
            <v>Lương thợ phụ</v>
          </cell>
          <cell r="G170" t="str">
            <v>01.03-31.03</v>
          </cell>
          <cell r="H170" t="str">
            <v>Chi</v>
          </cell>
        </row>
        <row r="171">
          <cell r="E171">
            <v>4800000</v>
          </cell>
          <cell r="F171" t="str">
            <v>Lương thợ phụ</v>
          </cell>
          <cell r="G171" t="str">
            <v>01.03-31.03</v>
          </cell>
          <cell r="H171" t="str">
            <v>Chi</v>
          </cell>
        </row>
        <row r="172">
          <cell r="E172">
            <v>110000</v>
          </cell>
          <cell r="F172" t="str">
            <v>Phí ngân hàng</v>
          </cell>
          <cell r="G172" t="str">
            <v>01.03-31.03</v>
          </cell>
          <cell r="H172" t="str">
            <v>Chi</v>
          </cell>
        </row>
        <row r="173">
          <cell r="E173">
            <v>2000000</v>
          </cell>
          <cell r="F173" t="str">
            <v>-</v>
          </cell>
          <cell r="G173" t="str">
            <v>01.03-31.03</v>
          </cell>
          <cell r="H173" t="str">
            <v>Chi</v>
          </cell>
        </row>
        <row r="174">
          <cell r="E174">
            <v>3000000</v>
          </cell>
          <cell r="F174" t="str">
            <v>-</v>
          </cell>
          <cell r="G174" t="str">
            <v>01.03-31.03</v>
          </cell>
          <cell r="H174" t="str">
            <v>Chi</v>
          </cell>
        </row>
        <row r="175">
          <cell r="E175">
            <v>6000000</v>
          </cell>
          <cell r="F175" t="str">
            <v>Thuê Kho</v>
          </cell>
          <cell r="G175" t="str">
            <v>01.03-31.03</v>
          </cell>
          <cell r="H175" t="str">
            <v>Chi</v>
          </cell>
        </row>
        <row r="176">
          <cell r="E176">
            <v>1000000000</v>
          </cell>
          <cell r="F176" t="str">
            <v>-</v>
          </cell>
          <cell r="G176" t="str">
            <v>01.03-31.03</v>
          </cell>
          <cell r="H176" t="str">
            <v>Chi</v>
          </cell>
        </row>
        <row r="177">
          <cell r="E177">
            <v>27888340</v>
          </cell>
          <cell r="F177" t="str">
            <v>Nhà Cung Cấp</v>
          </cell>
          <cell r="G177" t="str">
            <v>01.03-31.03</v>
          </cell>
          <cell r="H177" t="str">
            <v>Chi</v>
          </cell>
        </row>
        <row r="178">
          <cell r="E178">
            <v>37340000</v>
          </cell>
          <cell r="F178" t="str">
            <v>Nhà Cung Cấp</v>
          </cell>
          <cell r="G178" t="str">
            <v>01.03-31.03</v>
          </cell>
          <cell r="H178" t="str">
            <v>Chi</v>
          </cell>
        </row>
        <row r="179">
          <cell r="E179">
            <v>2000000</v>
          </cell>
          <cell r="F179" t="str">
            <v>Nhà Cung Cấp</v>
          </cell>
          <cell r="G179" t="str">
            <v>01.03-31.03</v>
          </cell>
          <cell r="H179" t="str">
            <v>Chi</v>
          </cell>
        </row>
        <row r="180">
          <cell r="E180">
            <v>34408223</v>
          </cell>
          <cell r="F180" t="str">
            <v>Nhà Cung Cấp</v>
          </cell>
          <cell r="G180" t="str">
            <v>01.03-31.03</v>
          </cell>
          <cell r="H180" t="str">
            <v>Chi</v>
          </cell>
        </row>
        <row r="181">
          <cell r="E181">
            <v>3696000</v>
          </cell>
          <cell r="F181" t="str">
            <v>Nhà Cung Cấp</v>
          </cell>
          <cell r="G181" t="str">
            <v>01.03-31.03</v>
          </cell>
          <cell r="H181" t="str">
            <v>Chi</v>
          </cell>
        </row>
        <row r="182">
          <cell r="E182">
            <v>40036320</v>
          </cell>
          <cell r="F182" t="str">
            <v>Nhà Cung Cấp</v>
          </cell>
          <cell r="G182" t="str">
            <v>01.03-31.03</v>
          </cell>
          <cell r="H182" t="str">
            <v>Chi</v>
          </cell>
        </row>
        <row r="183">
          <cell r="E183">
            <v>20717098</v>
          </cell>
          <cell r="F183" t="str">
            <v>Chiết khấu</v>
          </cell>
          <cell r="G183" t="str">
            <v>01.03-31.03</v>
          </cell>
          <cell r="H183" t="str">
            <v>Chi</v>
          </cell>
        </row>
        <row r="184">
          <cell r="E184">
            <v>10373000</v>
          </cell>
          <cell r="F184" t="str">
            <v>Nhà Cung Cấp</v>
          </cell>
          <cell r="G184" t="str">
            <v>01.03-31.03</v>
          </cell>
          <cell r="H184" t="str">
            <v>Chi</v>
          </cell>
        </row>
        <row r="185">
          <cell r="E185">
            <v>2475000</v>
          </cell>
          <cell r="F185" t="str">
            <v>Nhà Cung Cấp</v>
          </cell>
          <cell r="G185" t="str">
            <v>01.03-31.03</v>
          </cell>
          <cell r="H185" t="str">
            <v>Chi</v>
          </cell>
        </row>
        <row r="186">
          <cell r="E186">
            <v>2228339</v>
          </cell>
          <cell r="F186" t="str">
            <v>GTGT</v>
          </cell>
          <cell r="G186" t="str">
            <v>01.03-31.03</v>
          </cell>
          <cell r="H186" t="str">
            <v>Chi</v>
          </cell>
        </row>
        <row r="187">
          <cell r="E187">
            <v>16784280</v>
          </cell>
          <cell r="F187" t="str">
            <v>Nhà Cung Cấp</v>
          </cell>
          <cell r="G187" t="str">
            <v>01.03-31.03</v>
          </cell>
          <cell r="H187" t="str">
            <v>Chi</v>
          </cell>
        </row>
        <row r="188">
          <cell r="E188">
            <v>3675000</v>
          </cell>
          <cell r="F188" t="str">
            <v>Nhà Cung Cấp</v>
          </cell>
          <cell r="G188" t="str">
            <v>01.03-31.03</v>
          </cell>
          <cell r="H188" t="str">
            <v>Chi</v>
          </cell>
        </row>
        <row r="189">
          <cell r="E189">
            <v>35553650</v>
          </cell>
          <cell r="F189" t="str">
            <v>Nhà Cung Cấp</v>
          </cell>
          <cell r="G189" t="str">
            <v>01.03-31.03</v>
          </cell>
          <cell r="H189" t="str">
            <v>Chi</v>
          </cell>
        </row>
        <row r="190">
          <cell r="E190">
            <v>113743424</v>
          </cell>
          <cell r="F190" t="str">
            <v>Ký quỹ thi công</v>
          </cell>
          <cell r="G190" t="str">
            <v>01.03-31.03</v>
          </cell>
          <cell r="H190" t="str">
            <v>Chi</v>
          </cell>
        </row>
        <row r="191">
          <cell r="E191">
            <v>11275000</v>
          </cell>
          <cell r="F191" t="str">
            <v>Nhà Cung Cấp</v>
          </cell>
          <cell r="G191" t="str">
            <v>01.03-31.03</v>
          </cell>
          <cell r="H191" t="str">
            <v>Chi</v>
          </cell>
        </row>
        <row r="192">
          <cell r="E192">
            <v>104000</v>
          </cell>
          <cell r="F192" t="str">
            <v>Đồ dùng VP</v>
          </cell>
          <cell r="G192" t="str">
            <v>01.03-31.03</v>
          </cell>
          <cell r="H192" t="str">
            <v>Chi</v>
          </cell>
        </row>
        <row r="193">
          <cell r="E193">
            <v>180000</v>
          </cell>
          <cell r="F193" t="str">
            <v>-</v>
          </cell>
          <cell r="G193" t="str">
            <v>01.03-31.03</v>
          </cell>
          <cell r="H193" t="str">
            <v>Chi</v>
          </cell>
        </row>
        <row r="194">
          <cell r="E194">
            <v>2160000</v>
          </cell>
          <cell r="F194" t="str">
            <v>Nhà Cung Cấp</v>
          </cell>
          <cell r="G194" t="str">
            <v>01.03-31.03</v>
          </cell>
          <cell r="H194" t="str">
            <v>Chi</v>
          </cell>
        </row>
        <row r="195">
          <cell r="E195">
            <v>1440750</v>
          </cell>
          <cell r="F195" t="str">
            <v>Nhà Cung Cấp</v>
          </cell>
          <cell r="G195" t="str">
            <v>01.03-31.03</v>
          </cell>
          <cell r="H195" t="str">
            <v>Chi</v>
          </cell>
        </row>
        <row r="196">
          <cell r="E196">
            <v>50000</v>
          </cell>
          <cell r="F196" t="str">
            <v>CPN, hoa, quà</v>
          </cell>
          <cell r="G196" t="str">
            <v>01.03-31.03</v>
          </cell>
          <cell r="H196" t="str">
            <v>Chi</v>
          </cell>
        </row>
        <row r="197">
          <cell r="E197">
            <v>4080000</v>
          </cell>
          <cell r="F197" t="str">
            <v>Nhà Cung Cấp</v>
          </cell>
          <cell r="G197" t="str">
            <v>01.03-31.03</v>
          </cell>
          <cell r="H197" t="str">
            <v>Chi</v>
          </cell>
        </row>
        <row r="198">
          <cell r="E198">
            <v>45960000</v>
          </cell>
          <cell r="F198" t="str">
            <v>Nhà Cung Cấp</v>
          </cell>
          <cell r="G198" t="str">
            <v>01.03-31.03</v>
          </cell>
          <cell r="H198" t="str">
            <v>Chi</v>
          </cell>
        </row>
        <row r="199">
          <cell r="E199">
            <v>13236000</v>
          </cell>
          <cell r="F199" t="str">
            <v>Nhà Cung Cấp</v>
          </cell>
          <cell r="G199" t="str">
            <v>01.03-31.03</v>
          </cell>
          <cell r="H199" t="str">
            <v>Chi</v>
          </cell>
        </row>
        <row r="200">
          <cell r="E200">
            <v>1367329</v>
          </cell>
          <cell r="F200" t="str">
            <v>Nhà Cung Cấp</v>
          </cell>
          <cell r="G200" t="str">
            <v>01.03-31.03</v>
          </cell>
          <cell r="H200" t="str">
            <v>Chi</v>
          </cell>
        </row>
        <row r="201">
          <cell r="E201">
            <v>28000000</v>
          </cell>
          <cell r="F201" t="str">
            <v>Mua nhà của sếp</v>
          </cell>
          <cell r="G201" t="str">
            <v>01.03-31.03</v>
          </cell>
          <cell r="H201" t="str">
            <v>Chi</v>
          </cell>
        </row>
        <row r="202">
          <cell r="E202">
            <v>91102316</v>
          </cell>
          <cell r="F202" t="str">
            <v>Nhà Cung Cấp</v>
          </cell>
          <cell r="G202" t="str">
            <v>01.03-31.03</v>
          </cell>
          <cell r="H202" t="str">
            <v>Chi</v>
          </cell>
        </row>
        <row r="203">
          <cell r="E203">
            <v>44758247</v>
          </cell>
          <cell r="F203" t="str">
            <v>Nhà Cung Cấp</v>
          </cell>
          <cell r="G203" t="str">
            <v>01.03-31.03</v>
          </cell>
          <cell r="H203" t="str">
            <v>Chi</v>
          </cell>
        </row>
        <row r="204">
          <cell r="E204">
            <v>127929100</v>
          </cell>
          <cell r="F204" t="str">
            <v>Nhà Cung Cấp</v>
          </cell>
          <cell r="G204" t="str">
            <v>01.03-31.03</v>
          </cell>
          <cell r="H204" t="str">
            <v>Chi</v>
          </cell>
        </row>
        <row r="205">
          <cell r="E205">
            <v>30187500</v>
          </cell>
          <cell r="F205" t="str">
            <v>Nhà Cung Cấp</v>
          </cell>
          <cell r="G205" t="str">
            <v>01.03-31.03</v>
          </cell>
          <cell r="H205" t="str">
            <v>Chi</v>
          </cell>
        </row>
        <row r="206">
          <cell r="E206">
            <v>1000000</v>
          </cell>
          <cell r="F206" t="str">
            <v>Đồ dùng VP</v>
          </cell>
          <cell r="G206" t="str">
            <v>01.03-31.03</v>
          </cell>
          <cell r="H206" t="str">
            <v>Chi</v>
          </cell>
        </row>
        <row r="207">
          <cell r="E207">
            <v>2488400</v>
          </cell>
          <cell r="F207" t="str">
            <v>Đồ dùng VP</v>
          </cell>
          <cell r="G207" t="str">
            <v>01.03-31.03</v>
          </cell>
          <cell r="H207" t="str">
            <v>Chi</v>
          </cell>
        </row>
        <row r="208">
          <cell r="E208">
            <v>3850000</v>
          </cell>
          <cell r="F208" t="str">
            <v>Nhà Cung Cấp</v>
          </cell>
          <cell r="G208" t="str">
            <v>01.03-31.03</v>
          </cell>
          <cell r="H208" t="str">
            <v>Chi</v>
          </cell>
        </row>
        <row r="209">
          <cell r="E209">
            <v>8000000</v>
          </cell>
          <cell r="F209" t="str">
            <v>Nhà Cung Cấp</v>
          </cell>
          <cell r="G209" t="str">
            <v>01.03-31.03</v>
          </cell>
          <cell r="H209" t="str">
            <v>Chi</v>
          </cell>
        </row>
        <row r="210">
          <cell r="E210">
            <v>1100000</v>
          </cell>
          <cell r="F210" t="str">
            <v>Nhà Cung Cấp</v>
          </cell>
          <cell r="G210" t="str">
            <v>01.03-31.03</v>
          </cell>
          <cell r="H210" t="str">
            <v>Chi</v>
          </cell>
        </row>
        <row r="211">
          <cell r="E211">
            <v>1200000</v>
          </cell>
          <cell r="F211" t="str">
            <v>Nhà Cung Cấp</v>
          </cell>
          <cell r="G211" t="str">
            <v>01.03-31.03</v>
          </cell>
          <cell r="H211" t="str">
            <v>Chi</v>
          </cell>
        </row>
        <row r="212">
          <cell r="E212">
            <v>12400000</v>
          </cell>
          <cell r="F212" t="str">
            <v>Nhà Cung Cấp</v>
          </cell>
          <cell r="G212" t="str">
            <v>01.03-31.03</v>
          </cell>
          <cell r="H212" t="str">
            <v>Chi</v>
          </cell>
        </row>
        <row r="213">
          <cell r="E213">
            <v>5000000</v>
          </cell>
          <cell r="F213" t="str">
            <v>Nhà Cung Cấp</v>
          </cell>
          <cell r="G213" t="str">
            <v>01.03-31.03</v>
          </cell>
          <cell r="H213" t="str">
            <v>Chi</v>
          </cell>
        </row>
        <row r="214">
          <cell r="E214">
            <v>10783000</v>
          </cell>
          <cell r="F214" t="str">
            <v>Lương thợ phụ</v>
          </cell>
          <cell r="G214" t="str">
            <v>01.03-31.03</v>
          </cell>
          <cell r="H214" t="str">
            <v>Chi</v>
          </cell>
        </row>
        <row r="215">
          <cell r="E215">
            <v>280000</v>
          </cell>
          <cell r="F215" t="str">
            <v>-</v>
          </cell>
          <cell r="G215" t="str">
            <v>01.03-31.03</v>
          </cell>
          <cell r="H215" t="str">
            <v>Chi</v>
          </cell>
        </row>
        <row r="216">
          <cell r="E216">
            <v>42380800</v>
          </cell>
          <cell r="F216" t="str">
            <v>BHXH</v>
          </cell>
          <cell r="G216" t="str">
            <v>01.03-31.03</v>
          </cell>
          <cell r="H216" t="str">
            <v>Chi</v>
          </cell>
        </row>
        <row r="217">
          <cell r="E217">
            <v>30123456</v>
          </cell>
          <cell r="F217" t="str">
            <v>Nhà Cung Cấp</v>
          </cell>
          <cell r="G217" t="str">
            <v>01.03-31.03</v>
          </cell>
          <cell r="H217" t="str">
            <v>Chi</v>
          </cell>
        </row>
        <row r="218">
          <cell r="E218">
            <v>18500000</v>
          </cell>
          <cell r="F218" t="str">
            <v>Nhà Cung Cấp</v>
          </cell>
          <cell r="G218" t="str">
            <v>01.03-31.03</v>
          </cell>
          <cell r="H218" t="str">
            <v>Chi</v>
          </cell>
        </row>
        <row r="219">
          <cell r="E219">
            <v>3824000</v>
          </cell>
          <cell r="F219" t="str">
            <v>Nhà Cung Cấp</v>
          </cell>
          <cell r="G219" t="str">
            <v>01.03-31.03</v>
          </cell>
          <cell r="H219" t="str">
            <v>Chi</v>
          </cell>
        </row>
        <row r="220">
          <cell r="E220">
            <v>3970000</v>
          </cell>
          <cell r="F220" t="str">
            <v>Nhà Cung Cấp</v>
          </cell>
          <cell r="G220" t="str">
            <v>01.03-31.03</v>
          </cell>
          <cell r="H220" t="str">
            <v>Chi</v>
          </cell>
        </row>
        <row r="221">
          <cell r="E221">
            <v>54000000</v>
          </cell>
          <cell r="F221" t="str">
            <v>Nhà Cung Cấp</v>
          </cell>
          <cell r="G221" t="str">
            <v>01.03-31.03</v>
          </cell>
          <cell r="H221" t="str">
            <v>Chi</v>
          </cell>
        </row>
        <row r="222">
          <cell r="E222">
            <v>29060000</v>
          </cell>
          <cell r="F222" t="str">
            <v>Nhà Cung Cấp</v>
          </cell>
          <cell r="G222" t="str">
            <v>01.03-31.03</v>
          </cell>
          <cell r="H222" t="str">
            <v>Chi</v>
          </cell>
        </row>
        <row r="223">
          <cell r="E223">
            <v>2315000</v>
          </cell>
          <cell r="F223" t="str">
            <v>Công cụ dụng cụ</v>
          </cell>
          <cell r="G223" t="str">
            <v>01.03-31.03</v>
          </cell>
          <cell r="H223" t="str">
            <v>Chi</v>
          </cell>
        </row>
        <row r="224">
          <cell r="E224">
            <v>92000</v>
          </cell>
          <cell r="F224" t="str">
            <v>Đồ dùng VP</v>
          </cell>
          <cell r="G224" t="str">
            <v>01.03-31.03</v>
          </cell>
          <cell r="H224" t="str">
            <v>Chi</v>
          </cell>
        </row>
        <row r="225">
          <cell r="E225">
            <v>100000</v>
          </cell>
          <cell r="F225" t="str">
            <v>Rác</v>
          </cell>
          <cell r="G225" t="str">
            <v>01.03-31.03</v>
          </cell>
          <cell r="H225" t="str">
            <v>Chi</v>
          </cell>
        </row>
        <row r="226">
          <cell r="E226">
            <v>5106000</v>
          </cell>
          <cell r="F226" t="str">
            <v>Grab</v>
          </cell>
          <cell r="G226" t="str">
            <v>01.03-31.03</v>
          </cell>
          <cell r="H226" t="str">
            <v>Chi</v>
          </cell>
        </row>
        <row r="227">
          <cell r="E227">
            <v>50000000</v>
          </cell>
          <cell r="F227" t="str">
            <v>Nhà Cung Cấp</v>
          </cell>
          <cell r="G227" t="str">
            <v>01.03-31.03</v>
          </cell>
          <cell r="H227" t="str">
            <v>Chi</v>
          </cell>
        </row>
        <row r="228">
          <cell r="E228">
            <v>20082000</v>
          </cell>
          <cell r="F228" t="str">
            <v>Nhà Cung Cấp</v>
          </cell>
          <cell r="G228" t="str">
            <v>01.03-31.03</v>
          </cell>
          <cell r="H228" t="str">
            <v>Chi</v>
          </cell>
        </row>
        <row r="229">
          <cell r="E229">
            <v>600000</v>
          </cell>
          <cell r="F229" t="str">
            <v>Nhà Cung Cấp</v>
          </cell>
          <cell r="G229" t="str">
            <v>01.03-31.03</v>
          </cell>
          <cell r="H229" t="str">
            <v>Chi</v>
          </cell>
        </row>
        <row r="230">
          <cell r="E230">
            <v>19338000</v>
          </cell>
          <cell r="F230" t="str">
            <v>Nhà Cung Cấp</v>
          </cell>
          <cell r="G230" t="str">
            <v>01.03-31.03</v>
          </cell>
          <cell r="H230" t="str">
            <v>Chi</v>
          </cell>
        </row>
        <row r="231">
          <cell r="E231">
            <v>86594970</v>
          </cell>
          <cell r="F231" t="str">
            <v>Nhà Cung Cấp</v>
          </cell>
          <cell r="G231" t="str">
            <v>01.03-31.03</v>
          </cell>
          <cell r="H231" t="str">
            <v>Chi</v>
          </cell>
        </row>
        <row r="232">
          <cell r="E232">
            <v>5424000</v>
          </cell>
          <cell r="F232" t="str">
            <v>Nhà Cung Cấp</v>
          </cell>
          <cell r="G232" t="str">
            <v>01.03-31.03</v>
          </cell>
          <cell r="H232" t="str">
            <v>Chi</v>
          </cell>
        </row>
        <row r="233">
          <cell r="E233">
            <v>750000</v>
          </cell>
          <cell r="F233" t="str">
            <v>-</v>
          </cell>
          <cell r="G233" t="str">
            <v>01.03-31.03</v>
          </cell>
          <cell r="H233" t="str">
            <v>Chi</v>
          </cell>
        </row>
        <row r="234">
          <cell r="E234">
            <v>6600000</v>
          </cell>
          <cell r="F234" t="str">
            <v>Thuê VP Vacons</v>
          </cell>
          <cell r="G234" t="str">
            <v>01.03-31.03</v>
          </cell>
          <cell r="H234" t="str">
            <v>Chi</v>
          </cell>
        </row>
        <row r="235">
          <cell r="E235">
            <v>5580000</v>
          </cell>
          <cell r="F235" t="str">
            <v>-</v>
          </cell>
          <cell r="G235" t="str">
            <v>01.03-31.03</v>
          </cell>
          <cell r="H235" t="str">
            <v>Chi</v>
          </cell>
        </row>
        <row r="236">
          <cell r="E236">
            <v>1760000</v>
          </cell>
          <cell r="F236" t="str">
            <v>Công cụ dụng cụ</v>
          </cell>
          <cell r="G236" t="str">
            <v>01.03-31.03</v>
          </cell>
          <cell r="H236" t="str">
            <v>Chi</v>
          </cell>
        </row>
        <row r="237">
          <cell r="E237">
            <v>36252800</v>
          </cell>
          <cell r="F237" t="str">
            <v>BHXH</v>
          </cell>
          <cell r="G237" t="str">
            <v>01.03-31.03</v>
          </cell>
          <cell r="H237" t="str">
            <v>Chi</v>
          </cell>
        </row>
        <row r="238">
          <cell r="E238">
            <v>3874400</v>
          </cell>
          <cell r="F238" t="str">
            <v>Nhà Cung Cấp</v>
          </cell>
          <cell r="G238" t="str">
            <v>01.03-31.03</v>
          </cell>
          <cell r="H238" t="str">
            <v>Chi</v>
          </cell>
        </row>
        <row r="239">
          <cell r="E239">
            <v>40018000</v>
          </cell>
          <cell r="F239" t="str">
            <v>Nhà Cung Cấp</v>
          </cell>
          <cell r="G239" t="str">
            <v>01.03-31.03</v>
          </cell>
          <cell r="H239" t="str">
            <v>Chi</v>
          </cell>
        </row>
        <row r="240">
          <cell r="F240" t="str">
            <v>-</v>
          </cell>
          <cell r="G240" t="e">
            <v>#N/A</v>
          </cell>
          <cell r="H240" t="str">
            <v/>
          </cell>
        </row>
        <row r="241">
          <cell r="F241" t="str">
            <v>-</v>
          </cell>
          <cell r="G241" t="e">
            <v>#N/A</v>
          </cell>
          <cell r="H241" t="str">
            <v/>
          </cell>
        </row>
        <row r="242">
          <cell r="F242" t="str">
            <v>-</v>
          </cell>
          <cell r="G242" t="e">
            <v>#N/A</v>
          </cell>
          <cell r="H242" t="str">
            <v/>
          </cell>
        </row>
        <row r="243">
          <cell r="F243" t="str">
            <v>-</v>
          </cell>
          <cell r="G243" t="e">
            <v>#N/A</v>
          </cell>
          <cell r="H243" t="str">
            <v/>
          </cell>
        </row>
        <row r="244">
          <cell r="F244" t="str">
            <v>-</v>
          </cell>
          <cell r="G244" t="e">
            <v>#N/A</v>
          </cell>
          <cell r="H244" t="str">
            <v/>
          </cell>
        </row>
        <row r="245">
          <cell r="F245" t="str">
            <v>-</v>
          </cell>
          <cell r="G245" t="e">
            <v>#N/A</v>
          </cell>
          <cell r="H245" t="str">
            <v/>
          </cell>
        </row>
        <row r="246">
          <cell r="F246" t="str">
            <v>-</v>
          </cell>
          <cell r="G246" t="e">
            <v>#N/A</v>
          </cell>
          <cell r="H246" t="str">
            <v/>
          </cell>
        </row>
        <row r="247">
          <cell r="F247" t="str">
            <v>-</v>
          </cell>
          <cell r="G247" t="e">
            <v>#N/A</v>
          </cell>
          <cell r="H247" t="str">
            <v/>
          </cell>
        </row>
        <row r="248">
          <cell r="F248" t="str">
            <v>-</v>
          </cell>
          <cell r="G248" t="e">
            <v>#N/A</v>
          </cell>
          <cell r="H248" t="str">
            <v/>
          </cell>
        </row>
        <row r="249">
          <cell r="F249" t="str">
            <v>-</v>
          </cell>
          <cell r="G249" t="e">
            <v>#N/A</v>
          </cell>
          <cell r="H249" t="str">
            <v/>
          </cell>
        </row>
        <row r="250">
          <cell r="F250" t="str">
            <v>-</v>
          </cell>
          <cell r="G250" t="e">
            <v>#N/A</v>
          </cell>
          <cell r="H250" t="str">
            <v/>
          </cell>
        </row>
        <row r="251">
          <cell r="F251" t="str">
            <v>-</v>
          </cell>
          <cell r="G251" t="e">
            <v>#N/A</v>
          </cell>
          <cell r="H251" t="str">
            <v/>
          </cell>
        </row>
        <row r="252">
          <cell r="F252" t="str">
            <v>-</v>
          </cell>
          <cell r="G252" t="e">
            <v>#N/A</v>
          </cell>
          <cell r="H252" t="str">
            <v/>
          </cell>
        </row>
        <row r="253">
          <cell r="F253" t="str">
            <v>-</v>
          </cell>
          <cell r="G253" t="e">
            <v>#N/A</v>
          </cell>
          <cell r="H253" t="str">
            <v/>
          </cell>
        </row>
        <row r="254">
          <cell r="F254" t="str">
            <v>-</v>
          </cell>
          <cell r="G254" t="e">
            <v>#N/A</v>
          </cell>
          <cell r="H254" t="str">
            <v/>
          </cell>
        </row>
        <row r="255">
          <cell r="F255" t="str">
            <v>-</v>
          </cell>
          <cell r="G255" t="e">
            <v>#N/A</v>
          </cell>
          <cell r="H255" t="str">
            <v/>
          </cell>
        </row>
        <row r="256">
          <cell r="F256" t="str">
            <v>-</v>
          </cell>
          <cell r="G256" t="e">
            <v>#N/A</v>
          </cell>
          <cell r="H256" t="str">
            <v/>
          </cell>
        </row>
        <row r="257">
          <cell r="F257" t="str">
            <v>-</v>
          </cell>
          <cell r="G257" t="e">
            <v>#N/A</v>
          </cell>
          <cell r="H257" t="str">
            <v/>
          </cell>
        </row>
        <row r="258">
          <cell r="F258" t="str">
            <v>-</v>
          </cell>
          <cell r="G258" t="e">
            <v>#N/A</v>
          </cell>
          <cell r="H258" t="str">
            <v/>
          </cell>
        </row>
        <row r="259">
          <cell r="F259" t="str">
            <v>-</v>
          </cell>
          <cell r="G259" t="e">
            <v>#N/A</v>
          </cell>
          <cell r="H259" t="str">
            <v/>
          </cell>
        </row>
        <row r="260">
          <cell r="F260" t="str">
            <v>-</v>
          </cell>
          <cell r="G260" t="e">
            <v>#N/A</v>
          </cell>
          <cell r="H260" t="str">
            <v/>
          </cell>
        </row>
        <row r="261">
          <cell r="F261" t="str">
            <v>-</v>
          </cell>
          <cell r="G261" t="e">
            <v>#N/A</v>
          </cell>
          <cell r="H261" t="str">
            <v/>
          </cell>
        </row>
        <row r="262">
          <cell r="F262" t="str">
            <v>-</v>
          </cell>
          <cell r="G262" t="e">
            <v>#N/A</v>
          </cell>
          <cell r="H262" t="str">
            <v/>
          </cell>
        </row>
        <row r="263">
          <cell r="F263" t="str">
            <v>-</v>
          </cell>
          <cell r="G263" t="e">
            <v>#N/A</v>
          </cell>
          <cell r="H263" t="str">
            <v/>
          </cell>
        </row>
        <row r="264">
          <cell r="F264" t="str">
            <v>-</v>
          </cell>
          <cell r="G264" t="e">
            <v>#N/A</v>
          </cell>
          <cell r="H264" t="str">
            <v/>
          </cell>
        </row>
        <row r="265">
          <cell r="F265" t="str">
            <v>-</v>
          </cell>
          <cell r="G265" t="e">
            <v>#N/A</v>
          </cell>
          <cell r="H265" t="str">
            <v/>
          </cell>
        </row>
        <row r="266">
          <cell r="F266" t="str">
            <v>-</v>
          </cell>
          <cell r="G266" t="e">
            <v>#N/A</v>
          </cell>
          <cell r="H266" t="str">
            <v/>
          </cell>
        </row>
        <row r="267">
          <cell r="F267" t="str">
            <v>-</v>
          </cell>
          <cell r="G267" t="e">
            <v>#N/A</v>
          </cell>
          <cell r="H267" t="str">
            <v/>
          </cell>
        </row>
        <row r="268">
          <cell r="F268" t="str">
            <v>-</v>
          </cell>
          <cell r="G268" t="e">
            <v>#N/A</v>
          </cell>
          <cell r="H268" t="str">
            <v/>
          </cell>
        </row>
        <row r="269">
          <cell r="F269" t="str">
            <v>-</v>
          </cell>
          <cell r="G269" t="e">
            <v>#N/A</v>
          </cell>
          <cell r="H269" t="str">
            <v/>
          </cell>
        </row>
        <row r="270">
          <cell r="F270" t="str">
            <v>-</v>
          </cell>
          <cell r="G270" t="e">
            <v>#N/A</v>
          </cell>
          <cell r="H270" t="str">
            <v/>
          </cell>
        </row>
        <row r="271">
          <cell r="F271" t="str">
            <v>-</v>
          </cell>
          <cell r="G271" t="e">
            <v>#N/A</v>
          </cell>
          <cell r="H271" t="str">
            <v/>
          </cell>
        </row>
        <row r="272">
          <cell r="F272" t="str">
            <v>-</v>
          </cell>
          <cell r="G272" t="e">
            <v>#N/A</v>
          </cell>
          <cell r="H272" t="str">
            <v/>
          </cell>
        </row>
        <row r="273">
          <cell r="F273" t="str">
            <v>-</v>
          </cell>
          <cell r="G273" t="e">
            <v>#N/A</v>
          </cell>
          <cell r="H273" t="str">
            <v/>
          </cell>
        </row>
        <row r="274">
          <cell r="F274" t="str">
            <v>-</v>
          </cell>
          <cell r="G274" t="e">
            <v>#N/A</v>
          </cell>
          <cell r="H274" t="str">
            <v/>
          </cell>
        </row>
        <row r="275">
          <cell r="F275" t="str">
            <v>-</v>
          </cell>
          <cell r="G275" t="e">
            <v>#N/A</v>
          </cell>
          <cell r="H275" t="str">
            <v/>
          </cell>
        </row>
        <row r="276">
          <cell r="F276" t="str">
            <v>-</v>
          </cell>
          <cell r="G276" t="e">
            <v>#N/A</v>
          </cell>
          <cell r="H276" t="str">
            <v/>
          </cell>
        </row>
        <row r="277">
          <cell r="F277" t="str">
            <v>-</v>
          </cell>
          <cell r="G277" t="e">
            <v>#N/A</v>
          </cell>
          <cell r="H277" t="str">
            <v/>
          </cell>
        </row>
        <row r="278">
          <cell r="F278" t="str">
            <v>-</v>
          </cell>
          <cell r="G278" t="e">
            <v>#N/A</v>
          </cell>
          <cell r="H278" t="str">
            <v/>
          </cell>
        </row>
        <row r="279">
          <cell r="F279" t="str">
            <v>-</v>
          </cell>
          <cell r="G279" t="e">
            <v>#N/A</v>
          </cell>
          <cell r="H279" t="str">
            <v/>
          </cell>
        </row>
        <row r="280">
          <cell r="F280" t="str">
            <v>-</v>
          </cell>
          <cell r="G280" t="e">
            <v>#N/A</v>
          </cell>
          <cell r="H280" t="str">
            <v/>
          </cell>
        </row>
        <row r="281">
          <cell r="F281" t="str">
            <v>-</v>
          </cell>
          <cell r="G281" t="e">
            <v>#N/A</v>
          </cell>
          <cell r="H281" t="str">
            <v/>
          </cell>
        </row>
        <row r="282">
          <cell r="F282" t="str">
            <v>-</v>
          </cell>
          <cell r="G282" t="e">
            <v>#N/A</v>
          </cell>
          <cell r="H282" t="str">
            <v/>
          </cell>
        </row>
        <row r="283">
          <cell r="F283" t="str">
            <v>-</v>
          </cell>
          <cell r="G283" t="e">
            <v>#N/A</v>
          </cell>
          <cell r="H283" t="str">
            <v/>
          </cell>
        </row>
        <row r="284">
          <cell r="F284" t="str">
            <v>-</v>
          </cell>
          <cell r="G284" t="e">
            <v>#N/A</v>
          </cell>
          <cell r="H284" t="str">
            <v/>
          </cell>
        </row>
        <row r="285">
          <cell r="F285" t="str">
            <v>-</v>
          </cell>
          <cell r="G285" t="e">
            <v>#N/A</v>
          </cell>
          <cell r="H285" t="str">
            <v/>
          </cell>
        </row>
        <row r="286">
          <cell r="F286" t="str">
            <v>-</v>
          </cell>
          <cell r="G286" t="e">
            <v>#N/A</v>
          </cell>
          <cell r="H286" t="str">
            <v/>
          </cell>
        </row>
        <row r="287">
          <cell r="F287" t="str">
            <v>-</v>
          </cell>
          <cell r="G287" t="e">
            <v>#N/A</v>
          </cell>
          <cell r="H287" t="str">
            <v/>
          </cell>
        </row>
        <row r="288">
          <cell r="F288" t="str">
            <v>-</v>
          </cell>
          <cell r="G288" t="e">
            <v>#N/A</v>
          </cell>
          <cell r="H288" t="str">
            <v/>
          </cell>
        </row>
        <row r="289">
          <cell r="F289" t="str">
            <v>-</v>
          </cell>
          <cell r="G289" t="e">
            <v>#N/A</v>
          </cell>
          <cell r="H289" t="str">
            <v/>
          </cell>
        </row>
        <row r="290">
          <cell r="F290" t="str">
            <v>-</v>
          </cell>
          <cell r="G290" t="e">
            <v>#N/A</v>
          </cell>
          <cell r="H290" t="str">
            <v/>
          </cell>
        </row>
        <row r="291">
          <cell r="F291" t="str">
            <v>-</v>
          </cell>
          <cell r="G291" t="e">
            <v>#N/A</v>
          </cell>
          <cell r="H291" t="str">
            <v/>
          </cell>
        </row>
        <row r="292">
          <cell r="F292" t="str">
            <v>-</v>
          </cell>
          <cell r="G292" t="e">
            <v>#N/A</v>
          </cell>
          <cell r="H292" t="str">
            <v/>
          </cell>
        </row>
        <row r="293">
          <cell r="F293" t="str">
            <v>-</v>
          </cell>
          <cell r="G293" t="e">
            <v>#N/A</v>
          </cell>
          <cell r="H293" t="str">
            <v/>
          </cell>
        </row>
        <row r="294">
          <cell r="F294" t="str">
            <v>-</v>
          </cell>
          <cell r="G294" t="e">
            <v>#N/A</v>
          </cell>
          <cell r="H294" t="str">
            <v/>
          </cell>
        </row>
        <row r="295">
          <cell r="F295" t="str">
            <v>-</v>
          </cell>
          <cell r="G295" t="e">
            <v>#N/A</v>
          </cell>
          <cell r="H295" t="str">
            <v/>
          </cell>
        </row>
        <row r="296">
          <cell r="F296" t="str">
            <v>-</v>
          </cell>
          <cell r="G296" t="e">
            <v>#N/A</v>
          </cell>
          <cell r="H296" t="str">
            <v/>
          </cell>
        </row>
        <row r="297">
          <cell r="F297" t="str">
            <v>-</v>
          </cell>
          <cell r="G297" t="e">
            <v>#N/A</v>
          </cell>
          <cell r="H297" t="str">
            <v/>
          </cell>
        </row>
        <row r="298">
          <cell r="F298" t="str">
            <v>-</v>
          </cell>
          <cell r="G298" t="e">
            <v>#N/A</v>
          </cell>
          <cell r="H298" t="str">
            <v/>
          </cell>
        </row>
        <row r="299">
          <cell r="F299" t="str">
            <v>-</v>
          </cell>
          <cell r="G299" t="e">
            <v>#N/A</v>
          </cell>
          <cell r="H299" t="str">
            <v/>
          </cell>
        </row>
        <row r="300">
          <cell r="F300" t="str">
            <v>-</v>
          </cell>
          <cell r="G300" t="e">
            <v>#N/A</v>
          </cell>
          <cell r="H300" t="str">
            <v/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 CHI PHI T06.2020"/>
      <sheetName val="Chi tiết"/>
      <sheetName val="Time"/>
    </sheetNames>
    <sheetDataSet>
      <sheetData sheetId="0" refreshError="1"/>
      <sheetData sheetId="1">
        <row r="8">
          <cell r="E8">
            <v>275000000</v>
          </cell>
          <cell r="F8" t="str">
            <v>Nhà Cung Cấp</v>
          </cell>
          <cell r="G8" t="str">
            <v>01.06-30.06</v>
          </cell>
          <cell r="H8" t="str">
            <v>Chi</v>
          </cell>
        </row>
        <row r="9">
          <cell r="E9">
            <v>179828000</v>
          </cell>
          <cell r="F9" t="str">
            <v>Nhà Cung Cấp</v>
          </cell>
          <cell r="G9" t="str">
            <v>01.06-30.06</v>
          </cell>
          <cell r="H9" t="str">
            <v>Chi</v>
          </cell>
        </row>
        <row r="10">
          <cell r="E10">
            <v>8211462</v>
          </cell>
          <cell r="F10" t="str">
            <v>Nhà Cung Cấp</v>
          </cell>
          <cell r="G10" t="str">
            <v>01.06-30.06</v>
          </cell>
          <cell r="H10" t="str">
            <v>Chi</v>
          </cell>
        </row>
        <row r="11">
          <cell r="E11">
            <v>8199000</v>
          </cell>
          <cell r="F11" t="str">
            <v>Lương thợ phụ</v>
          </cell>
          <cell r="G11" t="str">
            <v>01.06-30.06</v>
          </cell>
          <cell r="H11" t="str">
            <v>Chi</v>
          </cell>
        </row>
        <row r="12">
          <cell r="E12">
            <v>695000000</v>
          </cell>
          <cell r="F12" t="str">
            <v>Thu</v>
          </cell>
          <cell r="G12" t="str">
            <v>01.06-30.06</v>
          </cell>
          <cell r="H12" t="str">
            <v>Thu</v>
          </cell>
        </row>
        <row r="13">
          <cell r="E13">
            <v>31687517</v>
          </cell>
          <cell r="F13" t="str">
            <v>Thu</v>
          </cell>
          <cell r="G13" t="str">
            <v>01.06-30.06</v>
          </cell>
          <cell r="H13" t="str">
            <v>Thu</v>
          </cell>
        </row>
        <row r="14">
          <cell r="E14">
            <v>2000000</v>
          </cell>
          <cell r="F14" t="str">
            <v>Khác</v>
          </cell>
          <cell r="G14" t="str">
            <v>01.06-30.06</v>
          </cell>
          <cell r="H14" t="str">
            <v>Chi</v>
          </cell>
        </row>
        <row r="15">
          <cell r="E15">
            <v>2400000</v>
          </cell>
          <cell r="F15" t="str">
            <v>Nhà Cung Cấp</v>
          </cell>
          <cell r="G15" t="str">
            <v>01.06-30.06</v>
          </cell>
          <cell r="H15" t="str">
            <v>Chi</v>
          </cell>
        </row>
        <row r="16">
          <cell r="E16">
            <v>47756000</v>
          </cell>
          <cell r="F16" t="str">
            <v>Nhà Cung Cấp</v>
          </cell>
          <cell r="G16" t="str">
            <v>01.06-30.06</v>
          </cell>
          <cell r="H16" t="str">
            <v>Chi</v>
          </cell>
        </row>
        <row r="17">
          <cell r="E17">
            <v>1426000</v>
          </cell>
          <cell r="F17" t="str">
            <v>Nhà Cung Cấp</v>
          </cell>
          <cell r="G17" t="str">
            <v>01.06-30.06</v>
          </cell>
          <cell r="H17" t="str">
            <v>Chi</v>
          </cell>
        </row>
        <row r="18">
          <cell r="E18">
            <v>941000</v>
          </cell>
          <cell r="F18" t="str">
            <v>Đồ dùng VP</v>
          </cell>
          <cell r="G18" t="str">
            <v>01.06-30.06</v>
          </cell>
          <cell r="H18" t="str">
            <v>Chi</v>
          </cell>
        </row>
        <row r="19">
          <cell r="E19">
            <v>15000000</v>
          </cell>
          <cell r="F19" t="str">
            <v>Nhà Cung Cấp</v>
          </cell>
          <cell r="G19" t="str">
            <v>01.06-30.06</v>
          </cell>
          <cell r="H19" t="str">
            <v>Chi</v>
          </cell>
        </row>
        <row r="20">
          <cell r="E20">
            <v>550000</v>
          </cell>
          <cell r="F20" t="str">
            <v>-</v>
          </cell>
          <cell r="G20" t="str">
            <v>01.06-30.06</v>
          </cell>
          <cell r="H20" t="str">
            <v>Chi</v>
          </cell>
        </row>
        <row r="21">
          <cell r="E21">
            <v>1655000</v>
          </cell>
          <cell r="F21" t="str">
            <v>Công cụ dụng cụ</v>
          </cell>
          <cell r="G21" t="str">
            <v>01.06-30.06</v>
          </cell>
          <cell r="H21" t="str">
            <v>Chi</v>
          </cell>
        </row>
        <row r="22">
          <cell r="E22">
            <v>1500000</v>
          </cell>
          <cell r="F22" t="str">
            <v>Gửi xe</v>
          </cell>
          <cell r="G22" t="str">
            <v>01.06-30.06</v>
          </cell>
          <cell r="H22" t="str">
            <v>Chi</v>
          </cell>
        </row>
        <row r="23">
          <cell r="E23">
            <v>48123100</v>
          </cell>
          <cell r="F23" t="str">
            <v>Dịch vụ VAT</v>
          </cell>
          <cell r="G23" t="str">
            <v>01.06-30.06</v>
          </cell>
          <cell r="H23" t="str">
            <v>Chi</v>
          </cell>
        </row>
        <row r="24">
          <cell r="E24">
            <v>9714000</v>
          </cell>
          <cell r="F24" t="str">
            <v>Nhà Cung Cấp</v>
          </cell>
          <cell r="G24" t="str">
            <v>01.06-30.06</v>
          </cell>
          <cell r="H24" t="str">
            <v>Chi</v>
          </cell>
        </row>
        <row r="25">
          <cell r="E25">
            <v>3423750</v>
          </cell>
          <cell r="F25" t="str">
            <v>Nhà Cung Cấp</v>
          </cell>
          <cell r="G25" t="str">
            <v>01.06-30.06</v>
          </cell>
          <cell r="H25" t="str">
            <v>Chi</v>
          </cell>
        </row>
        <row r="26">
          <cell r="E26">
            <v>40174200</v>
          </cell>
          <cell r="F26" t="str">
            <v>Nhà Cung Cấp</v>
          </cell>
          <cell r="G26" t="str">
            <v>01.06-30.06</v>
          </cell>
          <cell r="H26" t="str">
            <v>Chi</v>
          </cell>
        </row>
        <row r="27">
          <cell r="E27">
            <v>544500</v>
          </cell>
          <cell r="F27" t="str">
            <v>Nhà Cung Cấp</v>
          </cell>
          <cell r="G27" t="str">
            <v>01.06-30.06</v>
          </cell>
          <cell r="H27" t="str">
            <v>Chi</v>
          </cell>
        </row>
        <row r="28">
          <cell r="E28">
            <v>112000</v>
          </cell>
          <cell r="F28" t="str">
            <v>Grab</v>
          </cell>
          <cell r="G28" t="str">
            <v>01.06-30.06</v>
          </cell>
          <cell r="H28" t="str">
            <v>Chi</v>
          </cell>
        </row>
        <row r="29">
          <cell r="E29">
            <v>15054155</v>
          </cell>
          <cell r="F29" t="str">
            <v>Chiết khấu</v>
          </cell>
          <cell r="G29" t="str">
            <v>01.06-30.06</v>
          </cell>
          <cell r="H29" t="str">
            <v>Chi</v>
          </cell>
        </row>
        <row r="30">
          <cell r="E30">
            <v>470000</v>
          </cell>
          <cell r="F30" t="str">
            <v>Internet</v>
          </cell>
          <cell r="G30" t="str">
            <v>01.06-30.06</v>
          </cell>
          <cell r="H30" t="str">
            <v>Chi</v>
          </cell>
        </row>
        <row r="31">
          <cell r="E31">
            <v>3100000</v>
          </cell>
          <cell r="F31" t="str">
            <v>Khác</v>
          </cell>
          <cell r="G31" t="str">
            <v>01.06-30.06</v>
          </cell>
          <cell r="H31" t="str">
            <v>Chi</v>
          </cell>
        </row>
        <row r="32">
          <cell r="E32">
            <v>239786800</v>
          </cell>
          <cell r="F32" t="str">
            <v>Nhà Cung Cấp</v>
          </cell>
          <cell r="G32" t="str">
            <v>01.06-30.06</v>
          </cell>
          <cell r="H32" t="str">
            <v>Chi</v>
          </cell>
        </row>
        <row r="33">
          <cell r="E33">
            <v>1684320</v>
          </cell>
          <cell r="F33" t="str">
            <v>Vệ Sinh</v>
          </cell>
          <cell r="G33" t="str">
            <v>01.06-30.06</v>
          </cell>
          <cell r="H33" t="str">
            <v>Chi</v>
          </cell>
        </row>
        <row r="34">
          <cell r="E34">
            <v>153000</v>
          </cell>
          <cell r="F34" t="str">
            <v>CPN, hoa, quà</v>
          </cell>
          <cell r="G34" t="str">
            <v>01.06-30.06</v>
          </cell>
          <cell r="H34" t="str">
            <v>Chi</v>
          </cell>
        </row>
        <row r="35">
          <cell r="E35">
            <v>14000000</v>
          </cell>
          <cell r="F35" t="str">
            <v>Thuê VP Vacons</v>
          </cell>
          <cell r="G35" t="str">
            <v>01.06-30.06</v>
          </cell>
          <cell r="H35" t="str">
            <v>Chi</v>
          </cell>
        </row>
        <row r="36">
          <cell r="E36">
            <v>70668320</v>
          </cell>
          <cell r="F36" t="str">
            <v>Nhà Cung Cấp</v>
          </cell>
          <cell r="G36" t="str">
            <v>01.06-30.06</v>
          </cell>
          <cell r="H36" t="str">
            <v>Chi</v>
          </cell>
        </row>
        <row r="37">
          <cell r="E37">
            <v>681000</v>
          </cell>
          <cell r="F37" t="str">
            <v>Nhà Cung Cấp</v>
          </cell>
          <cell r="G37" t="str">
            <v>01.06-30.06</v>
          </cell>
          <cell r="H37" t="str">
            <v>Chi</v>
          </cell>
        </row>
        <row r="38">
          <cell r="E38">
            <v>500000</v>
          </cell>
          <cell r="F38" t="str">
            <v>Mặt bằng, hồ sơ</v>
          </cell>
          <cell r="G38" t="str">
            <v>01.06-30.06</v>
          </cell>
          <cell r="H38" t="str">
            <v>Chi</v>
          </cell>
        </row>
        <row r="39">
          <cell r="E39">
            <v>1293000</v>
          </cell>
          <cell r="F39" t="str">
            <v>CPN, hoa, quà</v>
          </cell>
          <cell r="G39" t="str">
            <v>01.06-30.06</v>
          </cell>
          <cell r="H39" t="str">
            <v>Chi</v>
          </cell>
        </row>
        <row r="40">
          <cell r="E40">
            <v>835000</v>
          </cell>
          <cell r="F40" t="str">
            <v>-</v>
          </cell>
          <cell r="G40" t="str">
            <v>01.06-30.06</v>
          </cell>
          <cell r="H40" t="str">
            <v>Chi</v>
          </cell>
        </row>
        <row r="41">
          <cell r="E41">
            <v>4200000</v>
          </cell>
          <cell r="F41" t="str">
            <v>Nhà Cung Cấp</v>
          </cell>
          <cell r="G41" t="str">
            <v>01.06-30.06</v>
          </cell>
          <cell r="H41" t="str">
            <v>Chi</v>
          </cell>
        </row>
        <row r="42">
          <cell r="E42">
            <v>9000000</v>
          </cell>
          <cell r="F42" t="str">
            <v>Thu</v>
          </cell>
          <cell r="G42" t="str">
            <v>01.06-30.06</v>
          </cell>
          <cell r="H42" t="str">
            <v>Thu</v>
          </cell>
        </row>
        <row r="43">
          <cell r="E43">
            <v>14100000</v>
          </cell>
          <cell r="F43" t="str">
            <v>Nhà Cung Cấp</v>
          </cell>
          <cell r="G43" t="str">
            <v>01.06-30.06</v>
          </cell>
          <cell r="H43" t="str">
            <v>Chi</v>
          </cell>
        </row>
        <row r="44">
          <cell r="E44">
            <v>15127200</v>
          </cell>
          <cell r="F44" t="str">
            <v>Nhà Cung Cấp</v>
          </cell>
          <cell r="G44" t="str">
            <v>01.06-30.06</v>
          </cell>
          <cell r="H44" t="str">
            <v>Chi</v>
          </cell>
        </row>
        <row r="45">
          <cell r="E45">
            <v>7430000</v>
          </cell>
          <cell r="F45" t="str">
            <v>Nhà Cung Cấp</v>
          </cell>
          <cell r="G45" t="str">
            <v>01.06-30.06</v>
          </cell>
          <cell r="H45" t="str">
            <v>Chi</v>
          </cell>
        </row>
        <row r="46">
          <cell r="E46">
            <v>10000000</v>
          </cell>
          <cell r="F46" t="str">
            <v>Nhà Cung Cấp</v>
          </cell>
          <cell r="G46" t="str">
            <v>01.06-30.06</v>
          </cell>
          <cell r="H46" t="str">
            <v>Chi</v>
          </cell>
        </row>
        <row r="47">
          <cell r="E47">
            <v>7650000</v>
          </cell>
          <cell r="F47" t="str">
            <v>Nhà Cung Cấp</v>
          </cell>
          <cell r="G47" t="str">
            <v>01.06-30.06</v>
          </cell>
          <cell r="H47" t="str">
            <v>Chi</v>
          </cell>
        </row>
        <row r="48">
          <cell r="E48">
            <v>23690000</v>
          </cell>
          <cell r="F48" t="str">
            <v>Nhà Cung Cấp</v>
          </cell>
          <cell r="G48" t="str">
            <v>01.06-30.06</v>
          </cell>
          <cell r="H48" t="str">
            <v>Chi</v>
          </cell>
        </row>
        <row r="49">
          <cell r="E49">
            <v>6437970</v>
          </cell>
          <cell r="F49" t="str">
            <v>Nhà Cung Cấp</v>
          </cell>
          <cell r="G49" t="str">
            <v>01.06-30.06</v>
          </cell>
          <cell r="H49" t="str">
            <v>Chi</v>
          </cell>
        </row>
        <row r="50">
          <cell r="E50">
            <v>14280000</v>
          </cell>
          <cell r="F50" t="str">
            <v>Nhà Cung Cấp</v>
          </cell>
          <cell r="G50" t="str">
            <v>01.06-30.06</v>
          </cell>
          <cell r="H50" t="str">
            <v>Chi</v>
          </cell>
        </row>
        <row r="51">
          <cell r="E51">
            <v>60000</v>
          </cell>
          <cell r="F51" t="str">
            <v>Đồ dùng VP</v>
          </cell>
          <cell r="G51" t="str">
            <v>01.06-30.06</v>
          </cell>
          <cell r="H51" t="str">
            <v>Chi</v>
          </cell>
        </row>
        <row r="52">
          <cell r="E52">
            <v>151000</v>
          </cell>
          <cell r="F52" t="str">
            <v>Đồ dùng VP</v>
          </cell>
          <cell r="G52" t="str">
            <v>01.06-30.06</v>
          </cell>
          <cell r="H52" t="str">
            <v>Chi</v>
          </cell>
        </row>
        <row r="53">
          <cell r="E53">
            <v>1000000</v>
          </cell>
          <cell r="F53" t="str">
            <v>Nhà Cung Cấp</v>
          </cell>
          <cell r="G53" t="str">
            <v>01.06-30.06</v>
          </cell>
          <cell r="H53" t="str">
            <v>Chi</v>
          </cell>
        </row>
        <row r="54">
          <cell r="E54">
            <v>5000000</v>
          </cell>
          <cell r="F54" t="str">
            <v>Thu</v>
          </cell>
          <cell r="G54" t="str">
            <v>01.06-30.06</v>
          </cell>
          <cell r="H54" t="str">
            <v>Thu</v>
          </cell>
        </row>
        <row r="55">
          <cell r="E55">
            <v>318639818</v>
          </cell>
          <cell r="F55" t="str">
            <v>Thu</v>
          </cell>
          <cell r="G55" t="str">
            <v>01.06-30.06</v>
          </cell>
          <cell r="H55" t="str">
            <v>Thu</v>
          </cell>
        </row>
        <row r="56">
          <cell r="E56">
            <v>224986630</v>
          </cell>
          <cell r="F56" t="str">
            <v>Nhà Cung Cấp</v>
          </cell>
          <cell r="G56" t="str">
            <v>01.06-30.06</v>
          </cell>
          <cell r="H56" t="str">
            <v>Chi</v>
          </cell>
        </row>
        <row r="57">
          <cell r="E57">
            <v>224986630</v>
          </cell>
          <cell r="F57" t="str">
            <v>Thu</v>
          </cell>
          <cell r="G57" t="str">
            <v>01.06-30.06</v>
          </cell>
          <cell r="H57" t="str">
            <v>Thu</v>
          </cell>
        </row>
        <row r="58">
          <cell r="E58">
            <v>224986630</v>
          </cell>
          <cell r="F58" t="str">
            <v>-</v>
          </cell>
          <cell r="G58" t="str">
            <v>01.06-30.06</v>
          </cell>
          <cell r="H58" t="str">
            <v>Chi</v>
          </cell>
        </row>
        <row r="59">
          <cell r="E59">
            <v>771650</v>
          </cell>
          <cell r="F59" t="str">
            <v>Điện, Nước VP</v>
          </cell>
          <cell r="G59" t="str">
            <v>01.06-30.06</v>
          </cell>
          <cell r="H59" t="str">
            <v>Chi</v>
          </cell>
        </row>
        <row r="60">
          <cell r="E60">
            <v>11990000</v>
          </cell>
          <cell r="F60" t="str">
            <v>Nhà Cung Cấp</v>
          </cell>
          <cell r="G60" t="str">
            <v>01.06-30.06</v>
          </cell>
          <cell r="H60" t="str">
            <v>Chi</v>
          </cell>
        </row>
        <row r="61">
          <cell r="E61">
            <v>1000000</v>
          </cell>
          <cell r="F61" t="str">
            <v>-</v>
          </cell>
          <cell r="G61" t="str">
            <v>01.06-30.06</v>
          </cell>
          <cell r="H61" t="str">
            <v>Chi</v>
          </cell>
        </row>
        <row r="62">
          <cell r="E62">
            <v>8518000</v>
          </cell>
          <cell r="F62" t="str">
            <v>Lương thợ phụ</v>
          </cell>
          <cell r="G62" t="str">
            <v>01.06-30.06</v>
          </cell>
          <cell r="H62" t="str">
            <v>Chi</v>
          </cell>
        </row>
        <row r="63">
          <cell r="E63">
            <v>14886850</v>
          </cell>
          <cell r="F63" t="str">
            <v>-</v>
          </cell>
          <cell r="G63" t="str">
            <v>01.06-30.06</v>
          </cell>
          <cell r="H63" t="str">
            <v>Chi</v>
          </cell>
        </row>
        <row r="64">
          <cell r="E64">
            <v>63587920</v>
          </cell>
          <cell r="F64" t="str">
            <v>-</v>
          </cell>
          <cell r="G64" t="str">
            <v>01.06-30.06</v>
          </cell>
          <cell r="H64" t="str">
            <v>Chi</v>
          </cell>
        </row>
        <row r="65">
          <cell r="E65">
            <v>23444300</v>
          </cell>
          <cell r="F65" t="str">
            <v>-</v>
          </cell>
          <cell r="G65" t="str">
            <v>01.06-30.06</v>
          </cell>
          <cell r="H65" t="str">
            <v>Chi</v>
          </cell>
        </row>
        <row r="66">
          <cell r="E66">
            <v>9900000</v>
          </cell>
          <cell r="F66" t="str">
            <v>-</v>
          </cell>
          <cell r="G66" t="str">
            <v>01.06-30.06</v>
          </cell>
          <cell r="H66" t="str">
            <v>Chi</v>
          </cell>
        </row>
        <row r="67">
          <cell r="E67">
            <v>157113000</v>
          </cell>
          <cell r="F67" t="str">
            <v>-</v>
          </cell>
          <cell r="G67" t="str">
            <v>01.06-30.06</v>
          </cell>
          <cell r="H67" t="str">
            <v>Chi</v>
          </cell>
        </row>
        <row r="68">
          <cell r="E68">
            <v>49248000</v>
          </cell>
          <cell r="F68" t="str">
            <v>Nhà Cung Cấp</v>
          </cell>
          <cell r="G68" t="str">
            <v>01.06-30.06</v>
          </cell>
          <cell r="H68" t="str">
            <v>Chi</v>
          </cell>
        </row>
        <row r="69">
          <cell r="E69">
            <v>269000000</v>
          </cell>
          <cell r="F69" t="str">
            <v>Thu</v>
          </cell>
          <cell r="G69" t="str">
            <v>01.06-30.06</v>
          </cell>
          <cell r="H69" t="str">
            <v>Thu</v>
          </cell>
        </row>
        <row r="70">
          <cell r="E70">
            <v>3150000</v>
          </cell>
          <cell r="F70" t="str">
            <v>Nhà Cung Cấp</v>
          </cell>
          <cell r="G70" t="str">
            <v>01.06-30.06</v>
          </cell>
          <cell r="H70" t="str">
            <v>Chi</v>
          </cell>
        </row>
        <row r="71">
          <cell r="E71">
            <v>1000000</v>
          </cell>
          <cell r="F71" t="str">
            <v>-</v>
          </cell>
          <cell r="G71" t="str">
            <v>01.06-30.06</v>
          </cell>
          <cell r="H71" t="str">
            <v>Chi</v>
          </cell>
        </row>
        <row r="72">
          <cell r="E72">
            <v>2550000</v>
          </cell>
          <cell r="F72" t="str">
            <v>Nhà Cung Cấp</v>
          </cell>
          <cell r="G72" t="str">
            <v>01.06-30.06</v>
          </cell>
          <cell r="H72" t="str">
            <v>Chi</v>
          </cell>
        </row>
        <row r="73">
          <cell r="E73">
            <v>11209200</v>
          </cell>
          <cell r="F73" t="str">
            <v>Nhà Cung Cấp</v>
          </cell>
          <cell r="G73" t="str">
            <v>01.06-30.06</v>
          </cell>
          <cell r="H73" t="str">
            <v>Chi</v>
          </cell>
        </row>
        <row r="74">
          <cell r="E74">
            <v>1120000</v>
          </cell>
          <cell r="F74" t="str">
            <v>In ấn</v>
          </cell>
          <cell r="G74" t="str">
            <v>01.06-30.06</v>
          </cell>
          <cell r="H74" t="str">
            <v>Chi</v>
          </cell>
        </row>
        <row r="75">
          <cell r="E75">
            <v>471000</v>
          </cell>
          <cell r="F75" t="str">
            <v>Đồ dùng VP</v>
          </cell>
          <cell r="G75" t="str">
            <v>01.06-30.06</v>
          </cell>
          <cell r="H75" t="str">
            <v>Chi</v>
          </cell>
        </row>
        <row r="76">
          <cell r="E76">
            <v>150000</v>
          </cell>
          <cell r="F76" t="str">
            <v>Khác</v>
          </cell>
          <cell r="G76" t="str">
            <v>01.06-30.06</v>
          </cell>
          <cell r="H76" t="str">
            <v>Chi</v>
          </cell>
        </row>
        <row r="77">
          <cell r="E77">
            <v>49248000</v>
          </cell>
          <cell r="F77" t="str">
            <v>Thu</v>
          </cell>
          <cell r="G77" t="str">
            <v>01.06-30.06</v>
          </cell>
          <cell r="H77" t="str">
            <v>Thu</v>
          </cell>
        </row>
        <row r="78">
          <cell r="E78">
            <v>1000000000</v>
          </cell>
          <cell r="F78" t="str">
            <v>-</v>
          </cell>
          <cell r="G78" t="str">
            <v>01.06-30.06</v>
          </cell>
          <cell r="H78" t="str">
            <v>Chi</v>
          </cell>
        </row>
        <row r="79">
          <cell r="E79">
            <v>1000000000</v>
          </cell>
          <cell r="F79" t="str">
            <v>Thu</v>
          </cell>
          <cell r="G79" t="str">
            <v>01.06-30.06</v>
          </cell>
          <cell r="H79" t="str">
            <v>Thu</v>
          </cell>
        </row>
        <row r="80">
          <cell r="E80">
            <v>49248000</v>
          </cell>
          <cell r="F80" t="str">
            <v>-</v>
          </cell>
          <cell r="G80" t="str">
            <v>01.06-30.06</v>
          </cell>
          <cell r="H80" t="str">
            <v>Chi</v>
          </cell>
        </row>
        <row r="81">
          <cell r="E81">
            <v>10545000</v>
          </cell>
          <cell r="F81" t="str">
            <v>Nhà Cung Cấp</v>
          </cell>
          <cell r="G81" t="str">
            <v>01.06-30.06</v>
          </cell>
          <cell r="H81" t="str">
            <v>Chi</v>
          </cell>
        </row>
        <row r="82">
          <cell r="E82">
            <v>93671247</v>
          </cell>
          <cell r="F82" t="str">
            <v>Nhà Cung Cấp</v>
          </cell>
          <cell r="G82" t="str">
            <v>01.06-30.06</v>
          </cell>
          <cell r="H82" t="str">
            <v>Chi</v>
          </cell>
        </row>
        <row r="83">
          <cell r="E83">
            <v>17023900</v>
          </cell>
          <cell r="F83" t="str">
            <v>Nhà Cung Cấp</v>
          </cell>
          <cell r="G83" t="str">
            <v>01.06-30.06</v>
          </cell>
          <cell r="H83" t="str">
            <v>Chi</v>
          </cell>
        </row>
        <row r="84">
          <cell r="E84">
            <v>20526000</v>
          </cell>
          <cell r="F84" t="str">
            <v>Nhà Cung Cấp</v>
          </cell>
          <cell r="G84" t="str">
            <v>01.06-30.06</v>
          </cell>
          <cell r="H84" t="str">
            <v>Chi</v>
          </cell>
        </row>
        <row r="85">
          <cell r="E85">
            <v>17000000</v>
          </cell>
          <cell r="F85" t="str">
            <v>Nhà Cung Cấp</v>
          </cell>
          <cell r="G85" t="str">
            <v>01.06-30.06</v>
          </cell>
          <cell r="H85" t="str">
            <v>Chi</v>
          </cell>
        </row>
        <row r="86">
          <cell r="E86">
            <v>250000</v>
          </cell>
          <cell r="F86" t="str">
            <v>Đồ dùng VP</v>
          </cell>
          <cell r="G86" t="str">
            <v>01.06-30.06</v>
          </cell>
          <cell r="H86" t="str">
            <v>Chi</v>
          </cell>
        </row>
        <row r="87">
          <cell r="E87">
            <v>395000</v>
          </cell>
          <cell r="F87" t="str">
            <v>Khác</v>
          </cell>
          <cell r="G87" t="str">
            <v>01.06-30.06</v>
          </cell>
          <cell r="H87" t="str">
            <v>Chi</v>
          </cell>
        </row>
        <row r="88">
          <cell r="E88">
            <v>2940000</v>
          </cell>
          <cell r="F88" t="str">
            <v>Nhà Cung Cấp</v>
          </cell>
          <cell r="G88" t="str">
            <v>01.06-30.06</v>
          </cell>
          <cell r="H88" t="str">
            <v>Chi</v>
          </cell>
        </row>
        <row r="89">
          <cell r="E89">
            <v>3800000</v>
          </cell>
          <cell r="F89" t="str">
            <v>Nhà Cung Cấp</v>
          </cell>
          <cell r="G89" t="str">
            <v>01.06-30.06</v>
          </cell>
          <cell r="H89" t="str">
            <v>Chi</v>
          </cell>
        </row>
        <row r="90">
          <cell r="E90">
            <v>5085000</v>
          </cell>
          <cell r="F90" t="str">
            <v>Grab</v>
          </cell>
          <cell r="G90" t="str">
            <v>01.06-30.06</v>
          </cell>
          <cell r="H90" t="str">
            <v>Chi</v>
          </cell>
        </row>
        <row r="91">
          <cell r="E91">
            <v>330000</v>
          </cell>
          <cell r="F91" t="str">
            <v>In ấn</v>
          </cell>
          <cell r="G91" t="str">
            <v>01.06-30.06</v>
          </cell>
          <cell r="H91" t="str">
            <v>Chi</v>
          </cell>
        </row>
        <row r="92">
          <cell r="E92">
            <v>49282200</v>
          </cell>
          <cell r="F92" t="str">
            <v>Thu</v>
          </cell>
          <cell r="G92" t="str">
            <v>01.06-30.06</v>
          </cell>
          <cell r="H92" t="str">
            <v>Thu</v>
          </cell>
        </row>
        <row r="93">
          <cell r="E93">
            <v>300000</v>
          </cell>
          <cell r="F93" t="str">
            <v>Khác</v>
          </cell>
          <cell r="G93" t="str">
            <v>01.06-30.06</v>
          </cell>
          <cell r="H93" t="str">
            <v>Chi</v>
          </cell>
        </row>
        <row r="94">
          <cell r="E94">
            <v>14300000</v>
          </cell>
          <cell r="F94" t="str">
            <v>Công cụ dụng cụ</v>
          </cell>
          <cell r="G94" t="str">
            <v>01.06-30.06</v>
          </cell>
          <cell r="H94" t="str">
            <v>Chi</v>
          </cell>
        </row>
        <row r="95">
          <cell r="E95">
            <v>1100000</v>
          </cell>
          <cell r="F95" t="str">
            <v>Thu</v>
          </cell>
          <cell r="G95" t="str">
            <v>01.06-30.06</v>
          </cell>
          <cell r="H95" t="str">
            <v>Thu</v>
          </cell>
        </row>
        <row r="96">
          <cell r="E96">
            <v>1100000</v>
          </cell>
          <cell r="F96" t="str">
            <v>Nhà Cung Cấp</v>
          </cell>
          <cell r="G96" t="str">
            <v>01.06-30.06</v>
          </cell>
          <cell r="H96" t="str">
            <v>Chi</v>
          </cell>
        </row>
        <row r="97">
          <cell r="E97">
            <v>1100000</v>
          </cell>
          <cell r="F97" t="str">
            <v>-</v>
          </cell>
          <cell r="G97" t="str">
            <v>01.06-30.06</v>
          </cell>
          <cell r="H97" t="str">
            <v>Chi</v>
          </cell>
        </row>
        <row r="98">
          <cell r="E98">
            <v>30000000</v>
          </cell>
          <cell r="F98" t="str">
            <v>Nhà Cung Cấp</v>
          </cell>
          <cell r="G98" t="str">
            <v>01.06-30.06</v>
          </cell>
          <cell r="H98" t="str">
            <v>Chi</v>
          </cell>
        </row>
        <row r="99">
          <cell r="E99">
            <v>9470626</v>
          </cell>
          <cell r="F99" t="str">
            <v>Nhà Cung Cấp</v>
          </cell>
          <cell r="G99" t="str">
            <v>01.06-30.06</v>
          </cell>
          <cell r="H99" t="str">
            <v>Chi</v>
          </cell>
        </row>
        <row r="100">
          <cell r="E100">
            <v>635000000</v>
          </cell>
          <cell r="F100" t="str">
            <v>Thu</v>
          </cell>
          <cell r="G100" t="str">
            <v>01.06-30.06</v>
          </cell>
          <cell r="H100" t="str">
            <v>Thu</v>
          </cell>
        </row>
        <row r="101">
          <cell r="E101">
            <v>300000000</v>
          </cell>
          <cell r="F101" t="str">
            <v>Thu</v>
          </cell>
          <cell r="G101" t="str">
            <v>01.06-30.06</v>
          </cell>
          <cell r="H101" t="str">
            <v>Thu</v>
          </cell>
        </row>
        <row r="102">
          <cell r="E102">
            <v>59547400</v>
          </cell>
          <cell r="F102" t="str">
            <v>-</v>
          </cell>
          <cell r="G102" t="str">
            <v>01.06-30.06</v>
          </cell>
          <cell r="H102" t="str">
            <v>Chi</v>
          </cell>
        </row>
        <row r="103">
          <cell r="E103">
            <v>127175840</v>
          </cell>
          <cell r="F103" t="str">
            <v>-</v>
          </cell>
          <cell r="G103" t="str">
            <v>01.06-30.06</v>
          </cell>
          <cell r="H103" t="str">
            <v>Chi</v>
          </cell>
        </row>
        <row r="104">
          <cell r="E104">
            <v>93777200</v>
          </cell>
          <cell r="F104" t="str">
            <v>-</v>
          </cell>
          <cell r="G104" t="str">
            <v>01.06-30.06</v>
          </cell>
          <cell r="H104" t="str">
            <v>Chi</v>
          </cell>
        </row>
        <row r="105">
          <cell r="E105">
            <v>39600000</v>
          </cell>
          <cell r="F105" t="str">
            <v>-</v>
          </cell>
          <cell r="G105" t="str">
            <v>01.06-30.06</v>
          </cell>
          <cell r="H105" t="str">
            <v>Chi</v>
          </cell>
        </row>
        <row r="106">
          <cell r="E106">
            <v>314226000</v>
          </cell>
          <cell r="F106" t="str">
            <v>-</v>
          </cell>
          <cell r="G106" t="str">
            <v>01.06-30.06</v>
          </cell>
          <cell r="H106" t="str">
            <v>Chi</v>
          </cell>
        </row>
        <row r="107">
          <cell r="E107">
            <v>3850000</v>
          </cell>
          <cell r="F107" t="str">
            <v>Vệ Sinh</v>
          </cell>
          <cell r="G107" t="str">
            <v>01.06-30.06</v>
          </cell>
          <cell r="H107" t="str">
            <v>Chi</v>
          </cell>
        </row>
        <row r="108">
          <cell r="E108">
            <v>149801500</v>
          </cell>
          <cell r="F108" t="str">
            <v>Nhà Cung Cấp</v>
          </cell>
          <cell r="G108" t="str">
            <v>01.06-30.06</v>
          </cell>
          <cell r="H108" t="str">
            <v>Chi</v>
          </cell>
        </row>
        <row r="109">
          <cell r="E109">
            <v>52450463</v>
          </cell>
          <cell r="F109" t="str">
            <v>Nhà Cung Cấp</v>
          </cell>
          <cell r="G109" t="str">
            <v>01.06-30.06</v>
          </cell>
          <cell r="H109" t="str">
            <v>Chi</v>
          </cell>
        </row>
        <row r="110">
          <cell r="E110">
            <v>44872000</v>
          </cell>
          <cell r="F110" t="str">
            <v>Nhà Cung Cấp</v>
          </cell>
          <cell r="G110" t="str">
            <v>01.06-30.06</v>
          </cell>
          <cell r="H110" t="str">
            <v>Chi</v>
          </cell>
        </row>
        <row r="111">
          <cell r="E111">
            <v>91384000</v>
          </cell>
          <cell r="F111" t="str">
            <v>Nhà Cung Cấp</v>
          </cell>
          <cell r="G111" t="str">
            <v>01.06-30.06</v>
          </cell>
          <cell r="H111" t="str">
            <v>Chi</v>
          </cell>
        </row>
        <row r="112">
          <cell r="E112">
            <v>22641000</v>
          </cell>
          <cell r="F112" t="str">
            <v>Nhà Cung Cấp</v>
          </cell>
          <cell r="G112" t="str">
            <v>01.06-30.06</v>
          </cell>
          <cell r="H112" t="str">
            <v>Chi</v>
          </cell>
        </row>
        <row r="113">
          <cell r="E113">
            <v>56431000</v>
          </cell>
          <cell r="F113" t="str">
            <v>Nhà Cung Cấp</v>
          </cell>
          <cell r="G113" t="str">
            <v>01.06-30.06</v>
          </cell>
          <cell r="H113" t="str">
            <v>Chi</v>
          </cell>
        </row>
        <row r="114">
          <cell r="E114">
            <v>28517050</v>
          </cell>
          <cell r="F114" t="str">
            <v>Nhà Cung Cấp</v>
          </cell>
          <cell r="G114" t="str">
            <v>01.06-30.06</v>
          </cell>
          <cell r="H114" t="str">
            <v>Chi</v>
          </cell>
        </row>
        <row r="115">
          <cell r="E115">
            <v>300000000</v>
          </cell>
          <cell r="F115" t="str">
            <v>-</v>
          </cell>
          <cell r="G115" t="str">
            <v>01.06-30.06</v>
          </cell>
          <cell r="H115" t="str">
            <v>Chi</v>
          </cell>
        </row>
        <row r="116">
          <cell r="E116">
            <v>2240100</v>
          </cell>
          <cell r="F116" t="str">
            <v>Chiết khấu</v>
          </cell>
          <cell r="G116" t="str">
            <v>01.06-30.06</v>
          </cell>
          <cell r="H116" t="str">
            <v>Chi</v>
          </cell>
        </row>
        <row r="117">
          <cell r="E117">
            <v>1800000</v>
          </cell>
          <cell r="F117" t="str">
            <v>Công cụ dụng cụ</v>
          </cell>
          <cell r="G117" t="str">
            <v>01.06-30.06</v>
          </cell>
          <cell r="H117" t="str">
            <v>Chi</v>
          </cell>
        </row>
        <row r="118">
          <cell r="E118">
            <v>10700000</v>
          </cell>
          <cell r="F118" t="str">
            <v>Nhà Cung Cấp</v>
          </cell>
          <cell r="G118" t="str">
            <v>01.06-30.06</v>
          </cell>
          <cell r="H118" t="str">
            <v>Chi</v>
          </cell>
        </row>
        <row r="119">
          <cell r="E119">
            <v>165000</v>
          </cell>
          <cell r="F119" t="str">
            <v>Phí ngân hàng</v>
          </cell>
          <cell r="G119" t="str">
            <v>01.06-30.06</v>
          </cell>
          <cell r="H119" t="str">
            <v>Chi</v>
          </cell>
        </row>
        <row r="120">
          <cell r="E120">
            <v>185839464</v>
          </cell>
          <cell r="F120" t="str">
            <v>Thu</v>
          </cell>
          <cell r="G120" t="str">
            <v>01.06-30.06</v>
          </cell>
          <cell r="H120" t="str">
            <v>Thu</v>
          </cell>
        </row>
        <row r="121">
          <cell r="E121">
            <v>1518000</v>
          </cell>
          <cell r="F121" t="str">
            <v>Khác</v>
          </cell>
          <cell r="G121" t="str">
            <v>01.06-30.06</v>
          </cell>
          <cell r="H121" t="str">
            <v>Chi</v>
          </cell>
        </row>
        <row r="122">
          <cell r="E122">
            <v>5000000</v>
          </cell>
          <cell r="F122" t="str">
            <v>Thu</v>
          </cell>
          <cell r="G122" t="str">
            <v>01.06-30.06</v>
          </cell>
          <cell r="H122" t="str">
            <v>Thu</v>
          </cell>
        </row>
        <row r="123">
          <cell r="E123">
            <v>171000</v>
          </cell>
          <cell r="F123" t="str">
            <v>Đồ dùng VP</v>
          </cell>
          <cell r="G123" t="str">
            <v>01.06-30.06</v>
          </cell>
          <cell r="H123" t="str">
            <v>Chi</v>
          </cell>
        </row>
        <row r="124">
          <cell r="E124">
            <v>495000</v>
          </cell>
          <cell r="F124" t="str">
            <v>Đồ dùng VP</v>
          </cell>
          <cell r="G124" t="str">
            <v>01.06-30.06</v>
          </cell>
          <cell r="H124" t="str">
            <v>Chi</v>
          </cell>
        </row>
        <row r="125">
          <cell r="E125">
            <v>6090000</v>
          </cell>
          <cell r="F125" t="str">
            <v>Lương thợ phụ</v>
          </cell>
          <cell r="G125" t="str">
            <v>01.06-30.06</v>
          </cell>
          <cell r="H125" t="str">
            <v>Chi</v>
          </cell>
        </row>
        <row r="126">
          <cell r="E126">
            <v>100000</v>
          </cell>
          <cell r="F126" t="str">
            <v>CPN, hoa, quà</v>
          </cell>
          <cell r="G126" t="str">
            <v>01.06-30.06</v>
          </cell>
          <cell r="H126" t="str">
            <v>Chi</v>
          </cell>
        </row>
        <row r="127">
          <cell r="E127">
            <v>59547400</v>
          </cell>
          <cell r="F127" t="str">
            <v>Thu</v>
          </cell>
          <cell r="G127" t="str">
            <v>01.06-30.06</v>
          </cell>
          <cell r="H127" t="str">
            <v>Thu</v>
          </cell>
        </row>
        <row r="128">
          <cell r="E128">
            <v>59547400</v>
          </cell>
          <cell r="F128" t="str">
            <v>-</v>
          </cell>
          <cell r="G128" t="str">
            <v>01.06-30.06</v>
          </cell>
          <cell r="H128" t="str">
            <v>Chi</v>
          </cell>
        </row>
        <row r="129">
          <cell r="E129">
            <v>59547400</v>
          </cell>
          <cell r="F129" t="str">
            <v>Thu</v>
          </cell>
          <cell r="G129" t="str">
            <v>01.06-30.06</v>
          </cell>
          <cell r="H129" t="str">
            <v>Thu</v>
          </cell>
        </row>
        <row r="130">
          <cell r="E130">
            <v>59547400</v>
          </cell>
          <cell r="F130" t="str">
            <v>-</v>
          </cell>
          <cell r="G130" t="str">
            <v>01.06-30.06</v>
          </cell>
          <cell r="H130" t="str">
            <v>Chi</v>
          </cell>
        </row>
        <row r="131">
          <cell r="E131">
            <v>6251962</v>
          </cell>
          <cell r="F131" t="str">
            <v>Đồ dùng VP</v>
          </cell>
          <cell r="G131" t="str">
            <v>01.06-30.06</v>
          </cell>
          <cell r="H131" t="str">
            <v>Chi</v>
          </cell>
        </row>
        <row r="132">
          <cell r="E132">
            <v>222000</v>
          </cell>
          <cell r="F132" t="str">
            <v>CPN, hoa, quà</v>
          </cell>
          <cell r="G132" t="str">
            <v>01.06-30.06</v>
          </cell>
          <cell r="H132" t="str">
            <v>Chi</v>
          </cell>
        </row>
        <row r="133">
          <cell r="E133">
            <v>1038000</v>
          </cell>
          <cell r="F133" t="str">
            <v>Đồ dùng VP</v>
          </cell>
          <cell r="G133" t="str">
            <v>01.06-30.06</v>
          </cell>
          <cell r="H133" t="str">
            <v>Chi</v>
          </cell>
        </row>
        <row r="134">
          <cell r="E134">
            <v>1178000</v>
          </cell>
          <cell r="F134" t="str">
            <v>CPN, hoa, quà</v>
          </cell>
          <cell r="G134" t="str">
            <v>01.06-30.06</v>
          </cell>
          <cell r="H134" t="str">
            <v>Chi</v>
          </cell>
        </row>
        <row r="135">
          <cell r="E135">
            <v>12500000</v>
          </cell>
          <cell r="F135" t="str">
            <v>Nhà Cung Cấp</v>
          </cell>
          <cell r="G135" t="str">
            <v>01.06-30.06</v>
          </cell>
          <cell r="H135" t="str">
            <v>Chi</v>
          </cell>
        </row>
        <row r="136">
          <cell r="E136">
            <v>900000</v>
          </cell>
          <cell r="F136" t="str">
            <v>In ấn</v>
          </cell>
          <cell r="G136" t="str">
            <v>01.06-30.06</v>
          </cell>
          <cell r="H136" t="str">
            <v>Chi</v>
          </cell>
        </row>
        <row r="137">
          <cell r="E137">
            <v>20000000</v>
          </cell>
          <cell r="F137" t="str">
            <v>Từ thiện</v>
          </cell>
          <cell r="G137" t="str">
            <v>01.06-30.06</v>
          </cell>
          <cell r="H137" t="str">
            <v>Chi</v>
          </cell>
        </row>
        <row r="138">
          <cell r="E138">
            <v>3597500</v>
          </cell>
          <cell r="F138" t="str">
            <v>Tạm ứng CT, giải chi CT</v>
          </cell>
          <cell r="G138" t="str">
            <v>01.06-30.06</v>
          </cell>
          <cell r="H138" t="str">
            <v>Chi</v>
          </cell>
        </row>
        <row r="139">
          <cell r="E139">
            <v>1330000</v>
          </cell>
          <cell r="F139" t="str">
            <v>Nhà Cung Cấp</v>
          </cell>
          <cell r="G139" t="str">
            <v>01.06-30.06</v>
          </cell>
          <cell r="H139" t="str">
            <v>Chi</v>
          </cell>
        </row>
        <row r="140">
          <cell r="E140">
            <v>400000</v>
          </cell>
          <cell r="F140" t="str">
            <v>Tạm ứng CT, giải chi CT</v>
          </cell>
          <cell r="G140" t="str">
            <v>01.06-30.06</v>
          </cell>
          <cell r="H140" t="str">
            <v>Chi</v>
          </cell>
        </row>
        <row r="141">
          <cell r="E141">
            <v>9682124</v>
          </cell>
          <cell r="F141" t="str">
            <v>Điện, Nước VP</v>
          </cell>
          <cell r="G141" t="str">
            <v>01.06-30.06</v>
          </cell>
          <cell r="H141" t="str">
            <v>Chi</v>
          </cell>
        </row>
        <row r="142">
          <cell r="E142">
            <v>500000</v>
          </cell>
          <cell r="F142" t="str">
            <v>CPN, hoa, quà</v>
          </cell>
          <cell r="G142" t="str">
            <v>01.06-30.06</v>
          </cell>
          <cell r="H142" t="str">
            <v>Chi</v>
          </cell>
        </row>
        <row r="143">
          <cell r="E143">
            <v>5328400</v>
          </cell>
          <cell r="F143" t="str">
            <v>Nhà Cung Cấp</v>
          </cell>
          <cell r="G143" t="str">
            <v>01.06-30.06</v>
          </cell>
          <cell r="H143" t="str">
            <v>Chi</v>
          </cell>
        </row>
        <row r="144">
          <cell r="E144">
            <v>27885000</v>
          </cell>
          <cell r="F144" t="str">
            <v>Nhà Cung Cấp</v>
          </cell>
          <cell r="G144" t="str">
            <v>01.06-30.06</v>
          </cell>
          <cell r="H144" t="str">
            <v>Chi</v>
          </cell>
        </row>
        <row r="145">
          <cell r="E145">
            <v>3944600</v>
          </cell>
          <cell r="F145" t="str">
            <v>Nhà Cung Cấp</v>
          </cell>
          <cell r="G145" t="str">
            <v>01.06-30.06</v>
          </cell>
          <cell r="H145" t="str">
            <v>Chi</v>
          </cell>
        </row>
        <row r="146">
          <cell r="E146">
            <v>901642</v>
          </cell>
          <cell r="F146" t="str">
            <v>Tạm ứng CT, giải chi CT</v>
          </cell>
          <cell r="G146" t="str">
            <v>01.06-30.06</v>
          </cell>
          <cell r="H146" t="str">
            <v>Chi</v>
          </cell>
        </row>
        <row r="147">
          <cell r="E147">
            <v>281814287</v>
          </cell>
          <cell r="F147" t="str">
            <v>Thu</v>
          </cell>
          <cell r="G147" t="str">
            <v>01.06-30.06</v>
          </cell>
          <cell r="H147" t="str">
            <v>Thu</v>
          </cell>
        </row>
        <row r="148">
          <cell r="E148">
            <v>1900000</v>
          </cell>
          <cell r="F148" t="str">
            <v>Nhà Cung Cấp</v>
          </cell>
          <cell r="G148" t="str">
            <v>01.06-30.06</v>
          </cell>
          <cell r="H148" t="str">
            <v>Chi</v>
          </cell>
        </row>
        <row r="149">
          <cell r="E149">
            <v>6816000</v>
          </cell>
          <cell r="F149" t="str">
            <v>CPN, hoa, quà</v>
          </cell>
          <cell r="G149" t="str">
            <v>01.06-30.06</v>
          </cell>
          <cell r="H149" t="str">
            <v>Chi</v>
          </cell>
        </row>
        <row r="150">
          <cell r="E150">
            <v>37950000</v>
          </cell>
          <cell r="F150" t="str">
            <v>Thu</v>
          </cell>
          <cell r="G150" t="str">
            <v>01.06-30.06</v>
          </cell>
          <cell r="H150" t="str">
            <v>Thu</v>
          </cell>
        </row>
        <row r="151">
          <cell r="E151">
            <v>7370000</v>
          </cell>
          <cell r="F151" t="str">
            <v>Thu</v>
          </cell>
          <cell r="G151" t="str">
            <v>01.06-30.06</v>
          </cell>
          <cell r="H151" t="str">
            <v>Thu</v>
          </cell>
        </row>
        <row r="152">
          <cell r="E152">
            <v>3800000</v>
          </cell>
          <cell r="F152" t="str">
            <v>Nhà Cung Cấp</v>
          </cell>
          <cell r="G152" t="str">
            <v>01.06-30.06</v>
          </cell>
          <cell r="H152" t="str">
            <v>Chi</v>
          </cell>
        </row>
        <row r="153">
          <cell r="E153">
            <v>19004000</v>
          </cell>
          <cell r="F153" t="str">
            <v>Nhà Cung Cấp</v>
          </cell>
          <cell r="G153" t="str">
            <v>01.06-30.06</v>
          </cell>
          <cell r="H153" t="str">
            <v>Chi</v>
          </cell>
        </row>
        <row r="154">
          <cell r="E154">
            <v>517000</v>
          </cell>
          <cell r="F154" t="str">
            <v>Đồ dùng VP</v>
          </cell>
          <cell r="G154" t="str">
            <v>01.06-30.06</v>
          </cell>
          <cell r="H154" t="str">
            <v>Chi</v>
          </cell>
        </row>
        <row r="155">
          <cell r="E155">
            <v>500000</v>
          </cell>
          <cell r="F155" t="str">
            <v>-</v>
          </cell>
          <cell r="G155" t="str">
            <v>01.06-30.06</v>
          </cell>
          <cell r="H155" t="str">
            <v>Chi</v>
          </cell>
        </row>
        <row r="156">
          <cell r="E156">
            <v>441500000</v>
          </cell>
          <cell r="F156" t="str">
            <v>Thu</v>
          </cell>
          <cell r="G156" t="str">
            <v>01.06-30.06</v>
          </cell>
          <cell r="H156" t="str">
            <v>Thu</v>
          </cell>
        </row>
        <row r="157">
          <cell r="E157">
            <v>1406200</v>
          </cell>
          <cell r="F157" t="str">
            <v>CPN, hoa, quà</v>
          </cell>
          <cell r="G157" t="str">
            <v>01.06-30.06</v>
          </cell>
          <cell r="H157" t="str">
            <v>Chi</v>
          </cell>
        </row>
        <row r="158">
          <cell r="E158">
            <v>602000</v>
          </cell>
          <cell r="F158" t="str">
            <v>In ấn</v>
          </cell>
          <cell r="G158" t="str">
            <v>01.06-30.06</v>
          </cell>
          <cell r="H158" t="str">
            <v>Chi</v>
          </cell>
        </row>
        <row r="159">
          <cell r="E159">
            <v>9075000</v>
          </cell>
          <cell r="F159" t="str">
            <v>Nhà Cung Cấp</v>
          </cell>
          <cell r="G159" t="str">
            <v>01.06-30.06</v>
          </cell>
          <cell r="H159" t="str">
            <v>Chi</v>
          </cell>
        </row>
        <row r="160">
          <cell r="E160">
            <v>127175840</v>
          </cell>
          <cell r="F160" t="str">
            <v>-</v>
          </cell>
          <cell r="G160" t="str">
            <v>01.06-30.06</v>
          </cell>
          <cell r="H160" t="str">
            <v>Chi</v>
          </cell>
        </row>
        <row r="161">
          <cell r="E161">
            <v>314226000</v>
          </cell>
          <cell r="F161" t="str">
            <v>-</v>
          </cell>
          <cell r="G161" t="str">
            <v>01.06-30.06</v>
          </cell>
          <cell r="H161" t="str">
            <v>Chi</v>
          </cell>
        </row>
        <row r="162">
          <cell r="E162">
            <v>57723650</v>
          </cell>
          <cell r="F162" t="str">
            <v>Thu</v>
          </cell>
          <cell r="G162" t="str">
            <v>01.06-30.06</v>
          </cell>
          <cell r="H162" t="str">
            <v>Thu</v>
          </cell>
        </row>
        <row r="163">
          <cell r="E163">
            <v>5000000</v>
          </cell>
          <cell r="F163" t="str">
            <v>Thu</v>
          </cell>
          <cell r="G163" t="str">
            <v>01.06-30.06</v>
          </cell>
          <cell r="H163" t="str">
            <v>Thu</v>
          </cell>
        </row>
        <row r="164">
          <cell r="E164">
            <v>55000</v>
          </cell>
          <cell r="F164" t="str">
            <v>CPN, hoa, quà</v>
          </cell>
          <cell r="G164" t="str">
            <v>01.06-30.06</v>
          </cell>
          <cell r="H164" t="str">
            <v>Chi</v>
          </cell>
        </row>
        <row r="165">
          <cell r="E165">
            <v>776474</v>
          </cell>
          <cell r="F165" t="str">
            <v>Đồ dùng VP</v>
          </cell>
          <cell r="G165" t="str">
            <v>01.06-30.06</v>
          </cell>
          <cell r="H165" t="str">
            <v>Chi</v>
          </cell>
        </row>
        <row r="166">
          <cell r="E166">
            <v>6370330</v>
          </cell>
          <cell r="F166" t="str">
            <v>Điện thoại</v>
          </cell>
          <cell r="G166" t="str">
            <v>01.06-30.06</v>
          </cell>
          <cell r="H166" t="str">
            <v>Chi</v>
          </cell>
        </row>
        <row r="167">
          <cell r="E167">
            <v>2760000</v>
          </cell>
          <cell r="F167" t="str">
            <v>Nhà Cung Cấp</v>
          </cell>
          <cell r="G167" t="str">
            <v>01.06-30.06</v>
          </cell>
          <cell r="H167" t="str">
            <v>Chi</v>
          </cell>
        </row>
        <row r="168">
          <cell r="E168">
            <v>15644560</v>
          </cell>
          <cell r="F168" t="str">
            <v>Nhà Cung Cấp</v>
          </cell>
          <cell r="G168" t="str">
            <v>01.06-30.06</v>
          </cell>
          <cell r="H168" t="str">
            <v>Chi</v>
          </cell>
        </row>
        <row r="169">
          <cell r="E169">
            <v>36672555</v>
          </cell>
          <cell r="F169" t="str">
            <v>-</v>
          </cell>
          <cell r="G169" t="str">
            <v>01.06-30.06</v>
          </cell>
          <cell r="H169" t="str">
            <v>Chi</v>
          </cell>
        </row>
        <row r="170">
          <cell r="E170">
            <v>89300</v>
          </cell>
          <cell r="F170" t="str">
            <v>Nhà Cung Cấp</v>
          </cell>
          <cell r="G170" t="str">
            <v>01.06-30.06</v>
          </cell>
          <cell r="H170" t="str">
            <v>Chi</v>
          </cell>
        </row>
        <row r="171">
          <cell r="E171">
            <v>7340000</v>
          </cell>
          <cell r="F171" t="str">
            <v>Nhà Cung Cấp</v>
          </cell>
          <cell r="G171" t="str">
            <v>01.06-30.06</v>
          </cell>
          <cell r="H171" t="str">
            <v>Chi</v>
          </cell>
        </row>
        <row r="172">
          <cell r="E172">
            <v>14958000</v>
          </cell>
          <cell r="F172" t="str">
            <v>Nhà Cung Cấp</v>
          </cell>
          <cell r="G172" t="str">
            <v>01.06-30.06</v>
          </cell>
          <cell r="H172" t="str">
            <v>Chi</v>
          </cell>
        </row>
        <row r="173">
          <cell r="E173">
            <v>26858900</v>
          </cell>
          <cell r="F173" t="str">
            <v>Nhà Cung Cấp</v>
          </cell>
          <cell r="G173" t="str">
            <v>01.06-30.06</v>
          </cell>
          <cell r="H173" t="str">
            <v>Chi</v>
          </cell>
        </row>
        <row r="174">
          <cell r="E174">
            <v>2940000</v>
          </cell>
          <cell r="F174" t="str">
            <v>Nhà Cung Cấp</v>
          </cell>
          <cell r="G174" t="str">
            <v>01.06-30.06</v>
          </cell>
          <cell r="H174" t="str">
            <v>Chi</v>
          </cell>
        </row>
        <row r="175">
          <cell r="E175">
            <v>46500000</v>
          </cell>
          <cell r="F175" t="str">
            <v>Nhà Cung Cấp</v>
          </cell>
          <cell r="G175" t="str">
            <v>01.06-30.06</v>
          </cell>
          <cell r="H175" t="str">
            <v>Chi</v>
          </cell>
        </row>
        <row r="176">
          <cell r="E176">
            <v>5134000</v>
          </cell>
          <cell r="F176" t="str">
            <v>Lương thợ phụ</v>
          </cell>
          <cell r="G176" t="str">
            <v>01.06-30.06</v>
          </cell>
          <cell r="H176" t="str">
            <v>Chi</v>
          </cell>
        </row>
        <row r="177">
          <cell r="E177">
            <v>4000000</v>
          </cell>
          <cell r="F177" t="str">
            <v>Từ thiện</v>
          </cell>
          <cell r="G177" t="str">
            <v>01.06-30.06</v>
          </cell>
          <cell r="H177" t="str">
            <v>Chi</v>
          </cell>
        </row>
        <row r="178">
          <cell r="E178">
            <v>1000000</v>
          </cell>
          <cell r="F178" t="str">
            <v>Công Đoàn</v>
          </cell>
          <cell r="G178" t="str">
            <v>01.06-30.06</v>
          </cell>
          <cell r="H178" t="str">
            <v>Chi</v>
          </cell>
        </row>
        <row r="179">
          <cell r="E179">
            <v>7536381</v>
          </cell>
          <cell r="F179" t="str">
            <v>Sửa xe, Bảo dưỡng xe, Bảo hiểm xe</v>
          </cell>
          <cell r="G179" t="str">
            <v>01.06-30.06</v>
          </cell>
          <cell r="H179" t="str">
            <v>Chi</v>
          </cell>
        </row>
        <row r="180">
          <cell r="E180">
            <v>171955344</v>
          </cell>
          <cell r="F180" t="str">
            <v>Thu</v>
          </cell>
          <cell r="G180" t="str">
            <v>01.06-30.06</v>
          </cell>
          <cell r="H180" t="str">
            <v>Thu</v>
          </cell>
        </row>
        <row r="181">
          <cell r="E181">
            <v>2980000</v>
          </cell>
          <cell r="F181" t="str">
            <v>Thu</v>
          </cell>
          <cell r="G181" t="str">
            <v>01.06-30.06</v>
          </cell>
          <cell r="H181" t="str">
            <v>Thu</v>
          </cell>
        </row>
        <row r="182">
          <cell r="E182">
            <v>602740</v>
          </cell>
          <cell r="F182" t="str">
            <v>Thu</v>
          </cell>
          <cell r="G182" t="str">
            <v>01.06-30.06</v>
          </cell>
          <cell r="H182" t="str">
            <v>Thu</v>
          </cell>
        </row>
        <row r="183">
          <cell r="E183">
            <v>37837</v>
          </cell>
          <cell r="F183" t="str">
            <v>GTGT</v>
          </cell>
          <cell r="G183" t="str">
            <v>01.06-30.06</v>
          </cell>
          <cell r="H183" t="str">
            <v>Chi</v>
          </cell>
        </row>
        <row r="184">
          <cell r="E184">
            <v>2624043</v>
          </cell>
          <cell r="F184" t="str">
            <v>Phí ngân hàng</v>
          </cell>
          <cell r="G184" t="str">
            <v>01.06-30.06</v>
          </cell>
          <cell r="H184" t="str">
            <v>Chi</v>
          </cell>
        </row>
        <row r="185">
          <cell r="E185">
            <v>1127641</v>
          </cell>
          <cell r="F185" t="str">
            <v>Phí ngân hàng</v>
          </cell>
          <cell r="G185" t="str">
            <v>01.06-30.06</v>
          </cell>
          <cell r="H185" t="str">
            <v>Chi</v>
          </cell>
        </row>
        <row r="186">
          <cell r="E186">
            <v>771720</v>
          </cell>
          <cell r="F186" t="str">
            <v>-</v>
          </cell>
          <cell r="G186" t="str">
            <v>01.06-30.06</v>
          </cell>
          <cell r="H186" t="str">
            <v>Chi</v>
          </cell>
        </row>
        <row r="187">
          <cell r="E187">
            <v>355000</v>
          </cell>
          <cell r="F187" t="str">
            <v>Khác</v>
          </cell>
          <cell r="G187" t="str">
            <v>01.06-30.06</v>
          </cell>
          <cell r="H187" t="str">
            <v>Chi</v>
          </cell>
        </row>
        <row r="188">
          <cell r="E188">
            <v>436000</v>
          </cell>
          <cell r="F188" t="str">
            <v>CPN, hoa, quà</v>
          </cell>
          <cell r="G188" t="str">
            <v>01.06-30.06</v>
          </cell>
          <cell r="H188" t="str">
            <v>Chi</v>
          </cell>
        </row>
        <row r="189">
          <cell r="E189">
            <v>2980000</v>
          </cell>
          <cell r="F189" t="str">
            <v>-</v>
          </cell>
          <cell r="G189" t="str">
            <v>01.06-30.06</v>
          </cell>
          <cell r="H189" t="str">
            <v>Chi</v>
          </cell>
        </row>
        <row r="190">
          <cell r="E190">
            <v>2000000</v>
          </cell>
          <cell r="F190" t="str">
            <v>Công Đoàn</v>
          </cell>
          <cell r="G190" t="str">
            <v>01.06-30.06</v>
          </cell>
          <cell r="H190" t="str">
            <v>Chi</v>
          </cell>
        </row>
        <row r="191">
          <cell r="E191">
            <v>115000</v>
          </cell>
          <cell r="F191" t="str">
            <v>CPN, hoa, quà</v>
          </cell>
          <cell r="G191" t="str">
            <v>01.06-30.06</v>
          </cell>
          <cell r="H191" t="str">
            <v>Chi</v>
          </cell>
        </row>
        <row r="192">
          <cell r="E192">
            <v>100000</v>
          </cell>
          <cell r="F192" t="str">
            <v>Rác</v>
          </cell>
          <cell r="G192" t="str">
            <v>01.06-30.06</v>
          </cell>
          <cell r="H192" t="str">
            <v>Chi</v>
          </cell>
        </row>
        <row r="193">
          <cell r="E193">
            <v>50000000</v>
          </cell>
          <cell r="F193" t="str">
            <v>Thu</v>
          </cell>
          <cell r="G193" t="str">
            <v>01.06-30.06</v>
          </cell>
          <cell r="H193" t="str">
            <v>Thu</v>
          </cell>
        </row>
        <row r="194">
          <cell r="E194">
            <v>6000000</v>
          </cell>
          <cell r="F194" t="str">
            <v>Thuê Kho</v>
          </cell>
          <cell r="G194" t="str">
            <v>01.06-30.06</v>
          </cell>
          <cell r="H194" t="str">
            <v>Chi</v>
          </cell>
        </row>
        <row r="195">
          <cell r="E195">
            <v>10990000</v>
          </cell>
          <cell r="F195" t="str">
            <v>-</v>
          </cell>
          <cell r="G195" t="str">
            <v>01.06-30.06</v>
          </cell>
          <cell r="H195" t="str">
            <v>Chi</v>
          </cell>
        </row>
        <row r="196">
          <cell r="E196">
            <v>200000000</v>
          </cell>
          <cell r="F196" t="str">
            <v>Thu</v>
          </cell>
          <cell r="G196" t="str">
            <v>01.06-30.06</v>
          </cell>
          <cell r="H196" t="str">
            <v>Thu</v>
          </cell>
        </row>
        <row r="197">
          <cell r="E197">
            <v>200000000</v>
          </cell>
          <cell r="F197" t="str">
            <v>-</v>
          </cell>
          <cell r="G197" t="str">
            <v>01.06-30.06</v>
          </cell>
          <cell r="H197" t="str">
            <v>Chi</v>
          </cell>
        </row>
        <row r="198">
          <cell r="E198">
            <v>16812755</v>
          </cell>
          <cell r="F198" t="str">
            <v>Lãi vay mua xe</v>
          </cell>
          <cell r="G198" t="str">
            <v>01.06-30.06</v>
          </cell>
          <cell r="H198" t="str">
            <v>Chi</v>
          </cell>
        </row>
        <row r="199">
          <cell r="E199">
            <v>44556800</v>
          </cell>
          <cell r="F199" t="str">
            <v>BHXH</v>
          </cell>
          <cell r="G199" t="str">
            <v>01.06-30.06</v>
          </cell>
          <cell r="H199" t="str">
            <v>Chi</v>
          </cell>
        </row>
        <row r="200">
          <cell r="E200">
            <v>29150000</v>
          </cell>
          <cell r="F200" t="str">
            <v>Nhà Cung Cấp</v>
          </cell>
          <cell r="G200" t="str">
            <v>01.06-30.06</v>
          </cell>
          <cell r="H200" t="str">
            <v>Chi</v>
          </cell>
        </row>
        <row r="201">
          <cell r="E201">
            <v>116832980</v>
          </cell>
          <cell r="F201" t="str">
            <v>Thu</v>
          </cell>
          <cell r="G201" t="str">
            <v>01.06-30.06</v>
          </cell>
          <cell r="H201" t="str">
            <v>Thu</v>
          </cell>
        </row>
        <row r="202">
          <cell r="E202">
            <v>1150000</v>
          </cell>
          <cell r="F202" t="str">
            <v>Nhà Cung Cấp</v>
          </cell>
          <cell r="G202" t="str">
            <v>01.06-30.06</v>
          </cell>
          <cell r="H202" t="str">
            <v>Chi</v>
          </cell>
        </row>
        <row r="203">
          <cell r="E203">
            <v>1000000</v>
          </cell>
          <cell r="F203" t="str">
            <v>Khác</v>
          </cell>
          <cell r="G203" t="str">
            <v>01.06-30.06</v>
          </cell>
          <cell r="H203" t="str">
            <v>Chi</v>
          </cell>
        </row>
        <row r="204">
          <cell r="E204">
            <v>5900000</v>
          </cell>
          <cell r="F204" t="str">
            <v>Nhà Cung Cấp</v>
          </cell>
          <cell r="G204" t="str">
            <v>01.06-30.06</v>
          </cell>
          <cell r="H204" t="str">
            <v>Chi</v>
          </cell>
        </row>
        <row r="205">
          <cell r="E205">
            <v>28000000</v>
          </cell>
          <cell r="F205" t="str">
            <v>Mua nhà của sếp</v>
          </cell>
          <cell r="G205" t="str">
            <v>01.06-30.06</v>
          </cell>
          <cell r="H205" t="str">
            <v>Chi</v>
          </cell>
        </row>
        <row r="206">
          <cell r="E206">
            <v>495000</v>
          </cell>
          <cell r="F206" t="str">
            <v>Thu</v>
          </cell>
          <cell r="G206" t="str">
            <v>01.06-30.06</v>
          </cell>
          <cell r="H206" t="str">
            <v>Thu</v>
          </cell>
        </row>
        <row r="207">
          <cell r="E207">
            <v>943000</v>
          </cell>
          <cell r="F207" t="str">
            <v>CPN, hoa, quà</v>
          </cell>
          <cell r="G207" t="str">
            <v>01.06-30.06</v>
          </cell>
          <cell r="H207" t="str">
            <v>Chi</v>
          </cell>
        </row>
        <row r="208">
          <cell r="E208">
            <v>5000000</v>
          </cell>
          <cell r="F208" t="str">
            <v>Thu</v>
          </cell>
          <cell r="G208" t="str">
            <v>01.06-30.06</v>
          </cell>
          <cell r="H208" t="str">
            <v>Thu</v>
          </cell>
        </row>
        <row r="209">
          <cell r="E209">
            <v>20000</v>
          </cell>
          <cell r="F209" t="str">
            <v>Grab</v>
          </cell>
          <cell r="G209" t="str">
            <v>01.06-30.06</v>
          </cell>
          <cell r="H209" t="str">
            <v>Chi</v>
          </cell>
        </row>
        <row r="210">
          <cell r="E210">
            <v>13711400</v>
          </cell>
          <cell r="F210" t="str">
            <v>Nhà Cung Cấp</v>
          </cell>
          <cell r="G210" t="str">
            <v>01.06-30.06</v>
          </cell>
          <cell r="H210" t="str">
            <v>Chi</v>
          </cell>
        </row>
        <row r="211">
          <cell r="E211">
            <v>16328300</v>
          </cell>
          <cell r="F211" t="str">
            <v>Nhà Cung Cấp</v>
          </cell>
          <cell r="G211" t="str">
            <v>01.06-30.06</v>
          </cell>
          <cell r="H211" t="str">
            <v>Chi</v>
          </cell>
        </row>
        <row r="212">
          <cell r="E212">
            <v>29551609</v>
          </cell>
          <cell r="F212" t="str">
            <v>Nhà Cung Cấp</v>
          </cell>
          <cell r="G212" t="str">
            <v>01.06-30.06</v>
          </cell>
          <cell r="H212" t="str">
            <v>Chi</v>
          </cell>
        </row>
        <row r="213">
          <cell r="E213">
            <v>3663600</v>
          </cell>
          <cell r="F213" t="str">
            <v>-</v>
          </cell>
          <cell r="G213" t="str">
            <v>01.06-30.06</v>
          </cell>
          <cell r="H213" t="str">
            <v>Chi</v>
          </cell>
        </row>
        <row r="214">
          <cell r="E214">
            <v>914000</v>
          </cell>
          <cell r="F214" t="str">
            <v>-</v>
          </cell>
          <cell r="G214" t="str">
            <v>01.06-30.06</v>
          </cell>
          <cell r="H214" t="str">
            <v>Chi</v>
          </cell>
        </row>
        <row r="215">
          <cell r="E215">
            <v>1000000</v>
          </cell>
          <cell r="F215" t="str">
            <v>Vệ Sinh</v>
          </cell>
          <cell r="G215" t="str">
            <v>01.06-30.06</v>
          </cell>
          <cell r="H215" t="str">
            <v>Chi</v>
          </cell>
        </row>
        <row r="216">
          <cell r="E216">
            <v>2000000</v>
          </cell>
          <cell r="F216" t="str">
            <v>Nhà Cung Cấp</v>
          </cell>
          <cell r="G216" t="str">
            <v>01.06-30.06</v>
          </cell>
          <cell r="H216" t="str">
            <v>Chi</v>
          </cell>
        </row>
        <row r="217">
          <cell r="E217">
            <v>81600000</v>
          </cell>
          <cell r="F217" t="str">
            <v>-</v>
          </cell>
          <cell r="G217" t="str">
            <v>01.06-30.06</v>
          </cell>
          <cell r="H217" t="str">
            <v>Chi</v>
          </cell>
        </row>
        <row r="218">
          <cell r="E218">
            <v>22000</v>
          </cell>
          <cell r="F218" t="str">
            <v>Phí ngân hàng</v>
          </cell>
          <cell r="G218" t="str">
            <v>01.06-30.06</v>
          </cell>
          <cell r="H218" t="str">
            <v>Chi</v>
          </cell>
        </row>
        <row r="219">
          <cell r="E219">
            <v>21888600</v>
          </cell>
          <cell r="F219" t="str">
            <v>Nhà Cung Cấp</v>
          </cell>
          <cell r="G219" t="str">
            <v>01.06-30.06</v>
          </cell>
          <cell r="H219" t="str">
            <v>Chi</v>
          </cell>
        </row>
        <row r="220">
          <cell r="E220">
            <v>1750000</v>
          </cell>
          <cell r="F220" t="str">
            <v>Nhà Cung Cấp</v>
          </cell>
          <cell r="G220" t="str">
            <v>01.06-30.06</v>
          </cell>
          <cell r="H220" t="str">
            <v>Chi</v>
          </cell>
        </row>
        <row r="221">
          <cell r="E221">
            <v>24932000</v>
          </cell>
          <cell r="F221" t="str">
            <v>Nhà Cung Cấp</v>
          </cell>
          <cell r="G221" t="str">
            <v>01.06-30.06</v>
          </cell>
          <cell r="H221" t="str">
            <v>Chi</v>
          </cell>
        </row>
        <row r="222">
          <cell r="E222">
            <v>16100000</v>
          </cell>
          <cell r="F222" t="str">
            <v>Công cụ dụng cụ</v>
          </cell>
          <cell r="G222" t="str">
            <v>01.06-30.06</v>
          </cell>
          <cell r="H222" t="str">
            <v>Chi</v>
          </cell>
        </row>
        <row r="223">
          <cell r="E223">
            <v>4088000</v>
          </cell>
          <cell r="F223" t="str">
            <v>Lương thợ phụ</v>
          </cell>
          <cell r="G223" t="str">
            <v>01.06-30.06</v>
          </cell>
          <cell r="H223" t="str">
            <v>Chi</v>
          </cell>
        </row>
        <row r="224">
          <cell r="E224">
            <v>25643199</v>
          </cell>
          <cell r="F224" t="str">
            <v>Dịch vụ VAT</v>
          </cell>
          <cell r="G224" t="str">
            <v>01.06-30.06</v>
          </cell>
          <cell r="H224" t="str">
            <v>Chi</v>
          </cell>
        </row>
        <row r="225">
          <cell r="E225">
            <v>15000</v>
          </cell>
          <cell r="F225" t="str">
            <v>Nhà Cung Cấp</v>
          </cell>
          <cell r="G225" t="str">
            <v>01.06-30.06</v>
          </cell>
          <cell r="H225" t="str">
            <v>Chi</v>
          </cell>
        </row>
        <row r="226">
          <cell r="E226">
            <v>561000</v>
          </cell>
          <cell r="F226" t="str">
            <v>In ấn</v>
          </cell>
          <cell r="G226" t="str">
            <v>01.06-30.06</v>
          </cell>
          <cell r="H226" t="str">
            <v>Chi</v>
          </cell>
        </row>
        <row r="227">
          <cell r="E227">
            <v>210000</v>
          </cell>
          <cell r="F227" t="str">
            <v>CPN, hoa, quà</v>
          </cell>
          <cell r="G227" t="str">
            <v>01.06-30.06</v>
          </cell>
          <cell r="H227" t="str">
            <v>Chi</v>
          </cell>
        </row>
        <row r="228">
          <cell r="E228">
            <v>242939507</v>
          </cell>
          <cell r="F228" t="str">
            <v>Nhà Cung Cấp</v>
          </cell>
          <cell r="G228" t="str">
            <v>01.06-30.06</v>
          </cell>
          <cell r="H228" t="str">
            <v>Chi</v>
          </cell>
        </row>
        <row r="229">
          <cell r="E229">
            <v>60970</v>
          </cell>
          <cell r="F229" t="str">
            <v>Thu</v>
          </cell>
          <cell r="G229" t="str">
            <v>01.06-30.06</v>
          </cell>
          <cell r="H229" t="str">
            <v>Thu</v>
          </cell>
        </row>
        <row r="230">
          <cell r="E230">
            <v>79244000</v>
          </cell>
          <cell r="F230" t="str">
            <v>Nhà Cung Cấp</v>
          </cell>
          <cell r="G230" t="str">
            <v>01.06-30.06</v>
          </cell>
          <cell r="H230" t="str">
            <v>Chi</v>
          </cell>
        </row>
        <row r="231">
          <cell r="E231">
            <v>9540000</v>
          </cell>
          <cell r="F231" t="str">
            <v>Nhà Cung Cấp</v>
          </cell>
          <cell r="G231" t="str">
            <v>01.06-30.06</v>
          </cell>
          <cell r="H231" t="str">
            <v>Chi</v>
          </cell>
        </row>
        <row r="232">
          <cell r="E232">
            <v>1300000</v>
          </cell>
          <cell r="F232" t="str">
            <v>Nhà Cung Cấp</v>
          </cell>
          <cell r="G232" t="str">
            <v>01.06-30.06</v>
          </cell>
          <cell r="H232" t="str">
            <v>Chi</v>
          </cell>
        </row>
        <row r="233">
          <cell r="E233">
            <v>70909265</v>
          </cell>
          <cell r="F233" t="str">
            <v>Chiết khấu</v>
          </cell>
          <cell r="G233" t="str">
            <v>01.06-30.06</v>
          </cell>
          <cell r="H233" t="str">
            <v>Chi</v>
          </cell>
        </row>
        <row r="234">
          <cell r="E234">
            <v>3780000</v>
          </cell>
          <cell r="F234" t="str">
            <v>Nhà Cung Cấp</v>
          </cell>
          <cell r="G234" t="str">
            <v>01.06-30.06</v>
          </cell>
          <cell r="H234" t="str">
            <v>Chi</v>
          </cell>
        </row>
        <row r="235">
          <cell r="E235">
            <v>3423750</v>
          </cell>
          <cell r="F235" t="str">
            <v>Nhà Cung Cấp</v>
          </cell>
          <cell r="G235" t="str">
            <v>01.06-30.06</v>
          </cell>
          <cell r="H235" t="str">
            <v>Chi</v>
          </cell>
        </row>
        <row r="236">
          <cell r="E236">
            <v>21000000</v>
          </cell>
          <cell r="F236" t="str">
            <v>Nhà Cung Cấp</v>
          </cell>
          <cell r="G236" t="str">
            <v>01.06-30.06</v>
          </cell>
          <cell r="H236" t="str">
            <v>Chi</v>
          </cell>
        </row>
        <row r="237">
          <cell r="E237">
            <v>33916000</v>
          </cell>
          <cell r="F237" t="str">
            <v>Nhà Cung Cấp</v>
          </cell>
          <cell r="G237" t="str">
            <v>01.06-30.06</v>
          </cell>
          <cell r="H237" t="str">
            <v>Chi</v>
          </cell>
        </row>
        <row r="238">
          <cell r="E238">
            <v>5700000</v>
          </cell>
          <cell r="F238" t="str">
            <v>Nhà Cung Cấp</v>
          </cell>
          <cell r="G238" t="str">
            <v>01.06-30.06</v>
          </cell>
          <cell r="H238" t="str">
            <v>Chi</v>
          </cell>
        </row>
        <row r="239">
          <cell r="E239">
            <v>27750000</v>
          </cell>
          <cell r="F239" t="str">
            <v>Nhà Cung Cấp</v>
          </cell>
          <cell r="G239" t="str">
            <v>01.06-30.06</v>
          </cell>
          <cell r="H239" t="str">
            <v>Chi</v>
          </cell>
        </row>
        <row r="240">
          <cell r="E240">
            <v>1650000</v>
          </cell>
          <cell r="F240" t="str">
            <v>Nhà Cung Cấp</v>
          </cell>
          <cell r="G240" t="str">
            <v>01.06-30.06</v>
          </cell>
          <cell r="H240" t="str">
            <v>Chi</v>
          </cell>
        </row>
        <row r="241">
          <cell r="E241">
            <v>45440000</v>
          </cell>
          <cell r="F241" t="str">
            <v>Nhà Cung Cấp</v>
          </cell>
          <cell r="G241" t="str">
            <v>01.06-30.06</v>
          </cell>
          <cell r="H241" t="str">
            <v>Chi</v>
          </cell>
        </row>
        <row r="242">
          <cell r="E242">
            <v>8760000</v>
          </cell>
          <cell r="F242" t="str">
            <v>Nhà Cung Cấp</v>
          </cell>
          <cell r="G242" t="str">
            <v>01.06-30.06</v>
          </cell>
          <cell r="H242" t="str">
            <v>Chi</v>
          </cell>
        </row>
        <row r="243">
          <cell r="E243">
            <v>1760000</v>
          </cell>
          <cell r="F243" t="str">
            <v>Nhà Cung Cấp</v>
          </cell>
          <cell r="G243" t="str">
            <v>01.06-30.06</v>
          </cell>
          <cell r="H243" t="str">
            <v>Chi</v>
          </cell>
        </row>
        <row r="244">
          <cell r="E244">
            <v>2600000</v>
          </cell>
          <cell r="F244" t="str">
            <v>Nhà Cung Cấp</v>
          </cell>
          <cell r="G244" t="str">
            <v>01.06-30.06</v>
          </cell>
          <cell r="H244" t="str">
            <v>Chi</v>
          </cell>
        </row>
        <row r="245">
          <cell r="E245">
            <v>8485400</v>
          </cell>
          <cell r="F245" t="str">
            <v>Thu</v>
          </cell>
          <cell r="G245" t="str">
            <v>01.06-30.06</v>
          </cell>
          <cell r="H245" t="str">
            <v>Thu</v>
          </cell>
        </row>
        <row r="246">
          <cell r="E246">
            <v>159410000</v>
          </cell>
          <cell r="F246" t="str">
            <v>Thu</v>
          </cell>
          <cell r="G246" t="str">
            <v>01.06-30.06</v>
          </cell>
          <cell r="H246" t="str">
            <v>Thu</v>
          </cell>
        </row>
        <row r="247">
          <cell r="E247">
            <v>300000000</v>
          </cell>
          <cell r="F247" t="str">
            <v>-</v>
          </cell>
          <cell r="G247" t="str">
            <v>01.06-30.06</v>
          </cell>
          <cell r="H247" t="str">
            <v>Chi</v>
          </cell>
        </row>
        <row r="248">
          <cell r="E248">
            <v>300000000</v>
          </cell>
          <cell r="F248" t="str">
            <v>Thu</v>
          </cell>
          <cell r="G248" t="str">
            <v>01.06-30.06</v>
          </cell>
          <cell r="H248" t="str">
            <v>Thu</v>
          </cell>
        </row>
        <row r="249">
          <cell r="F249" t="str">
            <v>-</v>
          </cell>
          <cell r="G249" t="e">
            <v>#N/A</v>
          </cell>
          <cell r="H249" t="str">
            <v/>
          </cell>
        </row>
        <row r="250">
          <cell r="F250" t="str">
            <v>-</v>
          </cell>
          <cell r="G250" t="e">
            <v>#N/A</v>
          </cell>
          <cell r="H250" t="str">
            <v/>
          </cell>
        </row>
        <row r="251">
          <cell r="F251" t="str">
            <v>-</v>
          </cell>
          <cell r="G251" t="e">
            <v>#N/A</v>
          </cell>
          <cell r="H251" t="str">
            <v/>
          </cell>
        </row>
        <row r="252">
          <cell r="F252" t="str">
            <v>-</v>
          </cell>
          <cell r="G252" t="e">
            <v>#N/A</v>
          </cell>
          <cell r="H252" t="str">
            <v/>
          </cell>
        </row>
        <row r="253">
          <cell r="F253" t="str">
            <v>-</v>
          </cell>
          <cell r="G253" t="e">
            <v>#N/A</v>
          </cell>
          <cell r="H253" t="str">
            <v/>
          </cell>
        </row>
        <row r="254">
          <cell r="F254" t="str">
            <v>-</v>
          </cell>
          <cell r="G254" t="e">
            <v>#N/A</v>
          </cell>
          <cell r="H254" t="str">
            <v/>
          </cell>
        </row>
        <row r="255">
          <cell r="F255" t="str">
            <v>-</v>
          </cell>
          <cell r="G255" t="e">
            <v>#N/A</v>
          </cell>
          <cell r="H255" t="str">
            <v/>
          </cell>
        </row>
        <row r="256">
          <cell r="F256" t="str">
            <v>-</v>
          </cell>
          <cell r="G256" t="e">
            <v>#N/A</v>
          </cell>
          <cell r="H256" t="str">
            <v/>
          </cell>
        </row>
        <row r="257">
          <cell r="F257" t="str">
            <v>-</v>
          </cell>
          <cell r="G257" t="e">
            <v>#N/A</v>
          </cell>
          <cell r="H257" t="str">
            <v/>
          </cell>
        </row>
        <row r="258">
          <cell r="F258" t="str">
            <v>-</v>
          </cell>
          <cell r="G258" t="e">
            <v>#N/A</v>
          </cell>
          <cell r="H258" t="str">
            <v/>
          </cell>
        </row>
        <row r="259">
          <cell r="F259" t="str">
            <v>-</v>
          </cell>
          <cell r="G259" t="e">
            <v>#N/A</v>
          </cell>
          <cell r="H259" t="str">
            <v/>
          </cell>
        </row>
        <row r="260">
          <cell r="F260" t="str">
            <v>-</v>
          </cell>
          <cell r="G260" t="e">
            <v>#N/A</v>
          </cell>
          <cell r="H260" t="str">
            <v/>
          </cell>
        </row>
        <row r="261">
          <cell r="F261" t="str">
            <v>-</v>
          </cell>
          <cell r="G261" t="e">
            <v>#N/A</v>
          </cell>
          <cell r="H261" t="str">
            <v/>
          </cell>
        </row>
        <row r="262">
          <cell r="F262" t="str">
            <v>-</v>
          </cell>
          <cell r="G262" t="e">
            <v>#N/A</v>
          </cell>
          <cell r="H262" t="str">
            <v/>
          </cell>
        </row>
        <row r="263">
          <cell r="F263" t="str">
            <v>-</v>
          </cell>
          <cell r="G263" t="e">
            <v>#N/A</v>
          </cell>
          <cell r="H263" t="str">
            <v/>
          </cell>
        </row>
        <row r="264">
          <cell r="F264" t="str">
            <v>-</v>
          </cell>
          <cell r="G264" t="e">
            <v>#N/A</v>
          </cell>
          <cell r="H264" t="str">
            <v/>
          </cell>
        </row>
        <row r="265">
          <cell r="F265" t="str">
            <v>-</v>
          </cell>
          <cell r="G265" t="e">
            <v>#N/A</v>
          </cell>
          <cell r="H265" t="str">
            <v/>
          </cell>
        </row>
        <row r="266">
          <cell r="F266" t="str">
            <v>-</v>
          </cell>
          <cell r="G266" t="e">
            <v>#N/A</v>
          </cell>
          <cell r="H266" t="str">
            <v/>
          </cell>
        </row>
        <row r="267">
          <cell r="F267" t="str">
            <v>-</v>
          </cell>
          <cell r="G267" t="e">
            <v>#N/A</v>
          </cell>
          <cell r="H267" t="str">
            <v/>
          </cell>
        </row>
        <row r="268">
          <cell r="F268" t="str">
            <v>-</v>
          </cell>
          <cell r="G268" t="e">
            <v>#N/A</v>
          </cell>
          <cell r="H268" t="str">
            <v/>
          </cell>
        </row>
        <row r="269">
          <cell r="F269" t="str">
            <v>-</v>
          </cell>
          <cell r="G269" t="e">
            <v>#N/A</v>
          </cell>
          <cell r="H269" t="str">
            <v/>
          </cell>
        </row>
        <row r="270">
          <cell r="F270" t="str">
            <v>-</v>
          </cell>
          <cell r="G270" t="e">
            <v>#N/A</v>
          </cell>
          <cell r="H270" t="str">
            <v/>
          </cell>
        </row>
        <row r="271">
          <cell r="F271" t="str">
            <v>-</v>
          </cell>
          <cell r="G271" t="e">
            <v>#N/A</v>
          </cell>
          <cell r="H271" t="str">
            <v/>
          </cell>
        </row>
        <row r="272">
          <cell r="F272" t="str">
            <v>-</v>
          </cell>
          <cell r="G272" t="e">
            <v>#N/A</v>
          </cell>
          <cell r="H272" t="str">
            <v/>
          </cell>
        </row>
        <row r="273">
          <cell r="F273" t="str">
            <v>-</v>
          </cell>
          <cell r="G273" t="e">
            <v>#N/A</v>
          </cell>
          <cell r="H273" t="str">
            <v/>
          </cell>
        </row>
        <row r="274">
          <cell r="F274" t="str">
            <v>-</v>
          </cell>
          <cell r="G274" t="e">
            <v>#N/A</v>
          </cell>
          <cell r="H274" t="str">
            <v/>
          </cell>
        </row>
        <row r="275">
          <cell r="F275" t="str">
            <v>-</v>
          </cell>
          <cell r="G275" t="e">
            <v>#N/A</v>
          </cell>
          <cell r="H275" t="str">
            <v/>
          </cell>
        </row>
        <row r="276">
          <cell r="F276" t="str">
            <v>-</v>
          </cell>
          <cell r="G276" t="e">
            <v>#N/A</v>
          </cell>
          <cell r="H276" t="str">
            <v/>
          </cell>
        </row>
        <row r="277">
          <cell r="F277" t="str">
            <v>-</v>
          </cell>
          <cell r="G277" t="e">
            <v>#N/A</v>
          </cell>
          <cell r="H277" t="str">
            <v/>
          </cell>
        </row>
        <row r="278">
          <cell r="F278" t="str">
            <v>-</v>
          </cell>
          <cell r="G278" t="e">
            <v>#N/A</v>
          </cell>
          <cell r="H278" t="str">
            <v/>
          </cell>
        </row>
        <row r="279">
          <cell r="F279" t="str">
            <v>-</v>
          </cell>
          <cell r="G279" t="e">
            <v>#N/A</v>
          </cell>
          <cell r="H279" t="str">
            <v/>
          </cell>
        </row>
        <row r="280">
          <cell r="F280" t="str">
            <v>-</v>
          </cell>
          <cell r="G280" t="e">
            <v>#N/A</v>
          </cell>
          <cell r="H280" t="str">
            <v/>
          </cell>
        </row>
        <row r="281">
          <cell r="F281" t="str">
            <v>-</v>
          </cell>
          <cell r="G281" t="e">
            <v>#N/A</v>
          </cell>
          <cell r="H281" t="str">
            <v/>
          </cell>
        </row>
        <row r="282">
          <cell r="F282" t="str">
            <v>-</v>
          </cell>
          <cell r="G282" t="e">
            <v>#N/A</v>
          </cell>
          <cell r="H282" t="str">
            <v/>
          </cell>
        </row>
        <row r="283">
          <cell r="F283" t="str">
            <v>-</v>
          </cell>
          <cell r="G283" t="e">
            <v>#N/A</v>
          </cell>
          <cell r="H283" t="str">
            <v/>
          </cell>
        </row>
        <row r="284">
          <cell r="F284" t="str">
            <v>-</v>
          </cell>
          <cell r="G284" t="e">
            <v>#N/A</v>
          </cell>
          <cell r="H284" t="str">
            <v/>
          </cell>
        </row>
        <row r="285">
          <cell r="F285" t="str">
            <v>-</v>
          </cell>
          <cell r="G285" t="e">
            <v>#N/A</v>
          </cell>
          <cell r="H285" t="str">
            <v/>
          </cell>
        </row>
        <row r="286">
          <cell r="F286" t="str">
            <v>-</v>
          </cell>
          <cell r="G286" t="e">
            <v>#N/A</v>
          </cell>
          <cell r="H286" t="str">
            <v/>
          </cell>
        </row>
        <row r="287">
          <cell r="F287" t="str">
            <v>-</v>
          </cell>
          <cell r="G287" t="e">
            <v>#N/A</v>
          </cell>
          <cell r="H287" t="str">
            <v/>
          </cell>
        </row>
        <row r="288">
          <cell r="F288" t="str">
            <v>-</v>
          </cell>
          <cell r="G288" t="e">
            <v>#N/A</v>
          </cell>
          <cell r="H288" t="str">
            <v/>
          </cell>
        </row>
        <row r="289">
          <cell r="F289" t="str">
            <v>-</v>
          </cell>
          <cell r="G289" t="e">
            <v>#N/A</v>
          </cell>
          <cell r="H289" t="str">
            <v/>
          </cell>
        </row>
        <row r="290">
          <cell r="F290" t="str">
            <v>-</v>
          </cell>
          <cell r="G290" t="e">
            <v>#N/A</v>
          </cell>
          <cell r="H290" t="str">
            <v/>
          </cell>
        </row>
        <row r="291">
          <cell r="F291" t="str">
            <v>-</v>
          </cell>
          <cell r="G291" t="e">
            <v>#N/A</v>
          </cell>
          <cell r="H291" t="str">
            <v/>
          </cell>
        </row>
        <row r="292">
          <cell r="F292" t="str">
            <v>-</v>
          </cell>
          <cell r="G292" t="e">
            <v>#N/A</v>
          </cell>
          <cell r="H292" t="str">
            <v/>
          </cell>
        </row>
        <row r="293">
          <cell r="F293" t="str">
            <v>-</v>
          </cell>
          <cell r="G293" t="e">
            <v>#N/A</v>
          </cell>
          <cell r="H293" t="str">
            <v/>
          </cell>
        </row>
        <row r="294">
          <cell r="F294" t="str">
            <v>-</v>
          </cell>
          <cell r="G294" t="e">
            <v>#N/A</v>
          </cell>
          <cell r="H294" t="str">
            <v/>
          </cell>
        </row>
        <row r="295">
          <cell r="F295" t="str">
            <v>-</v>
          </cell>
          <cell r="G295" t="e">
            <v>#N/A</v>
          </cell>
          <cell r="H295" t="str">
            <v/>
          </cell>
        </row>
        <row r="296">
          <cell r="F296" t="str">
            <v>-</v>
          </cell>
          <cell r="G296" t="e">
            <v>#N/A</v>
          </cell>
          <cell r="H296" t="str">
            <v/>
          </cell>
        </row>
        <row r="297">
          <cell r="F297" t="str">
            <v>-</v>
          </cell>
          <cell r="G297" t="e">
            <v>#N/A</v>
          </cell>
          <cell r="H297" t="str">
            <v/>
          </cell>
        </row>
        <row r="298">
          <cell r="F298" t="str">
            <v>-</v>
          </cell>
          <cell r="G298" t="e">
            <v>#N/A</v>
          </cell>
          <cell r="H298" t="str">
            <v/>
          </cell>
        </row>
        <row r="299">
          <cell r="F299" t="str">
            <v>-</v>
          </cell>
          <cell r="G299" t="e">
            <v>#N/A</v>
          </cell>
          <cell r="H299" t="str">
            <v/>
          </cell>
        </row>
        <row r="300">
          <cell r="F300" t="str">
            <v>-</v>
          </cell>
          <cell r="G300" t="e">
            <v>#N/A</v>
          </cell>
          <cell r="H300" t="str">
            <v/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 CHI PHI T10.2020"/>
      <sheetName val="Chi tiết"/>
      <sheetName val="Time"/>
      <sheetName val="Sheet1"/>
    </sheetNames>
    <sheetDataSet>
      <sheetData sheetId="0" refreshError="1"/>
      <sheetData sheetId="1">
        <row r="8">
          <cell r="E8">
            <v>60000000</v>
          </cell>
          <cell r="F8" t="str">
            <v>Ký quỹ thi công</v>
          </cell>
          <cell r="G8" t="str">
            <v>01.10-01.10</v>
          </cell>
          <cell r="H8" t="str">
            <v>Chi</v>
          </cell>
        </row>
        <row r="9">
          <cell r="E9">
            <v>1118266815</v>
          </cell>
          <cell r="F9" t="str">
            <v>Thu</v>
          </cell>
          <cell r="G9" t="str">
            <v>01.10-01.10</v>
          </cell>
          <cell r="H9" t="str">
            <v>Thu</v>
          </cell>
        </row>
        <row r="10">
          <cell r="E10">
            <v>331000</v>
          </cell>
          <cell r="F10" t="str">
            <v>CPN, hoa, quà</v>
          </cell>
          <cell r="G10" t="str">
            <v>01.10-01.10</v>
          </cell>
          <cell r="H10" t="str">
            <v>Chi</v>
          </cell>
        </row>
        <row r="11">
          <cell r="E11">
            <v>47438111</v>
          </cell>
          <cell r="F11" t="str">
            <v>Nhà Cung Cấp</v>
          </cell>
          <cell r="G11" t="str">
            <v>01.10-01.10</v>
          </cell>
          <cell r="H11" t="str">
            <v>Chi</v>
          </cell>
        </row>
        <row r="12">
          <cell r="E12">
            <v>1560000</v>
          </cell>
          <cell r="F12" t="str">
            <v>Gửi xe</v>
          </cell>
          <cell r="G12" t="str">
            <v>02.10-08.10</v>
          </cell>
          <cell r="H12" t="str">
            <v>Chi</v>
          </cell>
        </row>
        <row r="13">
          <cell r="E13">
            <v>500000</v>
          </cell>
          <cell r="F13" t="str">
            <v>Cô tạp vụ</v>
          </cell>
          <cell r="G13" t="str">
            <v>02.10-08.10</v>
          </cell>
          <cell r="H13" t="str">
            <v>Chi</v>
          </cell>
        </row>
        <row r="14">
          <cell r="E14">
            <v>1540000</v>
          </cell>
          <cell r="F14" t="str">
            <v>CPN, hoa, quà</v>
          </cell>
          <cell r="G14" t="str">
            <v>02.10-08.10</v>
          </cell>
          <cell r="H14" t="str">
            <v>Chi</v>
          </cell>
        </row>
        <row r="15">
          <cell r="E15">
            <v>3649360</v>
          </cell>
          <cell r="F15" t="str">
            <v>Vệ Sinh</v>
          </cell>
          <cell r="G15" t="str">
            <v>02.10-08.10</v>
          </cell>
          <cell r="H15" t="str">
            <v>Chi</v>
          </cell>
        </row>
        <row r="16">
          <cell r="E16">
            <v>30000000</v>
          </cell>
          <cell r="F16" t="str">
            <v>Nhà Cung Cấp</v>
          </cell>
          <cell r="G16" t="str">
            <v>02.10-08.10</v>
          </cell>
          <cell r="H16" t="str">
            <v>Chi</v>
          </cell>
        </row>
        <row r="17">
          <cell r="E17">
            <v>74219000</v>
          </cell>
          <cell r="F17" t="str">
            <v>Nhà Cung Cấp</v>
          </cell>
          <cell r="G17" t="str">
            <v>02.10-08.10</v>
          </cell>
          <cell r="H17" t="str">
            <v>Chi</v>
          </cell>
        </row>
        <row r="18">
          <cell r="E18">
            <v>55913341</v>
          </cell>
          <cell r="F18" t="str">
            <v>Chiết khấu</v>
          </cell>
          <cell r="G18" t="str">
            <v>02.10-08.10</v>
          </cell>
          <cell r="H18" t="str">
            <v>Chi</v>
          </cell>
        </row>
        <row r="19">
          <cell r="E19">
            <v>3000000</v>
          </cell>
          <cell r="F19" t="str">
            <v>Khác</v>
          </cell>
          <cell r="G19" t="str">
            <v>02.10-08.10</v>
          </cell>
          <cell r="H19" t="str">
            <v>Chi</v>
          </cell>
        </row>
        <row r="20">
          <cell r="E20">
            <v>2170000</v>
          </cell>
          <cell r="F20" t="str">
            <v>Nhà Cung Cấp</v>
          </cell>
          <cell r="G20" t="str">
            <v>02.10-08.10</v>
          </cell>
          <cell r="H20" t="str">
            <v>Chi</v>
          </cell>
        </row>
        <row r="21">
          <cell r="E21">
            <v>67993067</v>
          </cell>
          <cell r="F21" t="str">
            <v>Thu</v>
          </cell>
          <cell r="G21" t="str">
            <v>02.10-08.10</v>
          </cell>
          <cell r="H21" t="str">
            <v>Thu</v>
          </cell>
        </row>
        <row r="22">
          <cell r="E22">
            <v>26997575</v>
          </cell>
          <cell r="F22" t="str">
            <v>Thu</v>
          </cell>
          <cell r="G22" t="str">
            <v>02.10-08.10</v>
          </cell>
          <cell r="H22" t="str">
            <v>Thu</v>
          </cell>
        </row>
        <row r="23">
          <cell r="E23">
            <v>32250000</v>
          </cell>
          <cell r="F23" t="str">
            <v>Nhà Cung Cấp</v>
          </cell>
          <cell r="G23" t="str">
            <v>02.10-08.10</v>
          </cell>
          <cell r="H23" t="str">
            <v>Chi</v>
          </cell>
        </row>
        <row r="24">
          <cell r="E24">
            <v>20000000</v>
          </cell>
          <cell r="F24" t="str">
            <v>Thu</v>
          </cell>
          <cell r="G24" t="str">
            <v>02.10-08.10</v>
          </cell>
          <cell r="H24" t="str">
            <v>Thu</v>
          </cell>
        </row>
        <row r="25">
          <cell r="E25">
            <v>13450000</v>
          </cell>
          <cell r="F25" t="str">
            <v>Nhà Cung Cấp</v>
          </cell>
          <cell r="G25" t="str">
            <v>02.10-08.10</v>
          </cell>
          <cell r="H25" t="str">
            <v>Chi</v>
          </cell>
        </row>
        <row r="26">
          <cell r="E26">
            <v>550000</v>
          </cell>
          <cell r="F26" t="str">
            <v>CPN, hoa, quà</v>
          </cell>
          <cell r="G26" t="str">
            <v>02.10-08.10</v>
          </cell>
          <cell r="H26" t="str">
            <v>Chi</v>
          </cell>
        </row>
        <row r="27">
          <cell r="E27">
            <v>3685000</v>
          </cell>
          <cell r="F27" t="str">
            <v>Lương thợ phụ</v>
          </cell>
          <cell r="G27" t="str">
            <v>02.10-08.10</v>
          </cell>
          <cell r="H27" t="str">
            <v>Chi</v>
          </cell>
        </row>
        <row r="28">
          <cell r="E28">
            <v>14000000</v>
          </cell>
          <cell r="F28" t="str">
            <v>Thuê VP Vacons</v>
          </cell>
          <cell r="G28" t="str">
            <v>02.10-08.10</v>
          </cell>
          <cell r="H28" t="str">
            <v>Chi</v>
          </cell>
        </row>
        <row r="29">
          <cell r="E29">
            <v>130000</v>
          </cell>
          <cell r="F29" t="str">
            <v>Grab</v>
          </cell>
          <cell r="G29" t="str">
            <v>02.10-08.10</v>
          </cell>
          <cell r="H29" t="str">
            <v>Chi</v>
          </cell>
        </row>
        <row r="30">
          <cell r="E30">
            <v>230000</v>
          </cell>
          <cell r="F30" t="str">
            <v>CPN, hoa, quà</v>
          </cell>
          <cell r="G30" t="str">
            <v>02.10-08.10</v>
          </cell>
          <cell r="H30" t="str">
            <v>Chi</v>
          </cell>
        </row>
        <row r="31">
          <cell r="E31">
            <v>200000</v>
          </cell>
          <cell r="F31" t="str">
            <v>Công cụ dụng cụ</v>
          </cell>
          <cell r="G31" t="str">
            <v>02.10-08.10</v>
          </cell>
          <cell r="H31" t="str">
            <v>Chi</v>
          </cell>
        </row>
        <row r="32">
          <cell r="E32">
            <v>1100000</v>
          </cell>
          <cell r="F32" t="str">
            <v>Khác</v>
          </cell>
          <cell r="G32" t="str">
            <v>02.10-08.10</v>
          </cell>
          <cell r="H32" t="str">
            <v>Chi</v>
          </cell>
        </row>
        <row r="33">
          <cell r="E33">
            <v>706100</v>
          </cell>
          <cell r="F33" t="str">
            <v>Điện, Nước VP</v>
          </cell>
          <cell r="G33" t="str">
            <v>02.10-08.10</v>
          </cell>
          <cell r="H33" t="str">
            <v>Chi</v>
          </cell>
        </row>
        <row r="34">
          <cell r="E34">
            <v>20652400</v>
          </cell>
          <cell r="F34" t="str">
            <v>Nhà Cung Cấp</v>
          </cell>
          <cell r="G34" t="str">
            <v>02.10-08.10</v>
          </cell>
          <cell r="H34" t="str">
            <v>Chi</v>
          </cell>
        </row>
        <row r="35">
          <cell r="E35">
            <v>40000000</v>
          </cell>
          <cell r="F35" t="str">
            <v>Nhà Cung Cấp</v>
          </cell>
          <cell r="G35" t="str">
            <v>02.10-08.10</v>
          </cell>
          <cell r="H35" t="str">
            <v>Chi</v>
          </cell>
        </row>
        <row r="36">
          <cell r="E36">
            <v>173099000</v>
          </cell>
          <cell r="F36" t="str">
            <v>Nhà Cung Cấp</v>
          </cell>
          <cell r="G36" t="str">
            <v>02.10-08.10</v>
          </cell>
          <cell r="H36" t="str">
            <v>Chi</v>
          </cell>
        </row>
        <row r="37">
          <cell r="E37">
            <v>8900000</v>
          </cell>
          <cell r="F37" t="str">
            <v>Nhà Cung Cấp</v>
          </cell>
          <cell r="G37" t="str">
            <v>02.10-08.10</v>
          </cell>
          <cell r="H37" t="str">
            <v>Chi</v>
          </cell>
        </row>
        <row r="38">
          <cell r="E38">
            <v>500000</v>
          </cell>
          <cell r="F38" t="str">
            <v>Nhà Cung Cấp</v>
          </cell>
          <cell r="G38" t="str">
            <v>02.10-08.10</v>
          </cell>
          <cell r="H38" t="str">
            <v>Chi</v>
          </cell>
        </row>
        <row r="39">
          <cell r="E39">
            <v>37506000</v>
          </cell>
          <cell r="F39" t="str">
            <v>Nhà Cung Cấp</v>
          </cell>
          <cell r="G39" t="str">
            <v>02.10-08.10</v>
          </cell>
          <cell r="H39" t="str">
            <v>Chi</v>
          </cell>
        </row>
        <row r="40">
          <cell r="E40">
            <v>360000</v>
          </cell>
          <cell r="F40" t="str">
            <v>Công cụ dụng cụ</v>
          </cell>
          <cell r="G40" t="str">
            <v>02.10-08.10</v>
          </cell>
          <cell r="H40" t="str">
            <v>Chi</v>
          </cell>
        </row>
        <row r="41">
          <cell r="E41">
            <v>700000</v>
          </cell>
          <cell r="F41" t="str">
            <v>Nhà Cung Cấp</v>
          </cell>
          <cell r="G41" t="str">
            <v>02.10-08.10</v>
          </cell>
          <cell r="H41" t="str">
            <v>Chi</v>
          </cell>
        </row>
        <row r="42">
          <cell r="E42">
            <v>15540000</v>
          </cell>
          <cell r="F42" t="str">
            <v>Nhà Cung Cấp</v>
          </cell>
          <cell r="G42" t="str">
            <v>02.10-08.10</v>
          </cell>
          <cell r="H42" t="str">
            <v>Chi</v>
          </cell>
        </row>
        <row r="43">
          <cell r="E43">
            <v>30000000</v>
          </cell>
          <cell r="F43" t="str">
            <v>Nhà Cung Cấp</v>
          </cell>
          <cell r="G43" t="str">
            <v>02.10-08.10</v>
          </cell>
          <cell r="H43" t="str">
            <v>Chi</v>
          </cell>
        </row>
        <row r="44">
          <cell r="E44">
            <v>1750000</v>
          </cell>
          <cell r="F44" t="str">
            <v>Nhà Cung Cấp</v>
          </cell>
          <cell r="G44" t="str">
            <v>02.10-08.10</v>
          </cell>
          <cell r="H44" t="str">
            <v>Chi</v>
          </cell>
        </row>
        <row r="45">
          <cell r="E45">
            <v>22915200</v>
          </cell>
          <cell r="F45" t="str">
            <v>Nhà Cung Cấp</v>
          </cell>
          <cell r="G45" t="str">
            <v>02.10-08.10</v>
          </cell>
          <cell r="H45" t="str">
            <v>Chi</v>
          </cell>
        </row>
        <row r="46">
          <cell r="E46">
            <v>6479000</v>
          </cell>
          <cell r="F46" t="str">
            <v>Nhà Cung Cấp</v>
          </cell>
          <cell r="G46" t="str">
            <v>02.10-08.10</v>
          </cell>
          <cell r="H46" t="str">
            <v>Chi</v>
          </cell>
        </row>
        <row r="47">
          <cell r="E47">
            <v>347952352</v>
          </cell>
          <cell r="F47" t="str">
            <v>Thu</v>
          </cell>
          <cell r="G47" t="str">
            <v>02.10-08.10</v>
          </cell>
          <cell r="H47" t="str">
            <v>Thu</v>
          </cell>
        </row>
        <row r="48">
          <cell r="E48">
            <v>204400500</v>
          </cell>
          <cell r="F48" t="str">
            <v>Thu</v>
          </cell>
          <cell r="G48" t="str">
            <v>02.10-08.10</v>
          </cell>
          <cell r="H48" t="str">
            <v>Thu</v>
          </cell>
        </row>
        <row r="49">
          <cell r="E49">
            <v>152401</v>
          </cell>
          <cell r="F49" t="str">
            <v>Thu</v>
          </cell>
          <cell r="G49" t="str">
            <v>02.10-08.10</v>
          </cell>
          <cell r="H49" t="str">
            <v>Thu</v>
          </cell>
        </row>
        <row r="50">
          <cell r="E50">
            <v>41730120</v>
          </cell>
          <cell r="F50" t="str">
            <v>Thu</v>
          </cell>
          <cell r="G50" t="str">
            <v>02.10-08.10</v>
          </cell>
          <cell r="H50" t="str">
            <v>Thu</v>
          </cell>
        </row>
        <row r="51">
          <cell r="E51">
            <v>9900000</v>
          </cell>
          <cell r="F51" t="str">
            <v>Nhà Cung Cấp</v>
          </cell>
          <cell r="G51" t="str">
            <v>02.10-08.10</v>
          </cell>
          <cell r="H51" t="str">
            <v>Chi</v>
          </cell>
        </row>
        <row r="52">
          <cell r="E52">
            <v>6600000</v>
          </cell>
          <cell r="F52" t="str">
            <v>Thuê VP Vacons</v>
          </cell>
          <cell r="G52" t="str">
            <v>02.10-08.10</v>
          </cell>
          <cell r="H52" t="str">
            <v>Chi</v>
          </cell>
        </row>
        <row r="53">
          <cell r="E53">
            <v>544000</v>
          </cell>
          <cell r="F53" t="str">
            <v>In ấn</v>
          </cell>
          <cell r="G53" t="str">
            <v>02.10-08.10</v>
          </cell>
          <cell r="H53" t="str">
            <v>Chi</v>
          </cell>
        </row>
        <row r="54">
          <cell r="E54">
            <v>830000</v>
          </cell>
          <cell r="F54" t="str">
            <v>Gửi xe</v>
          </cell>
          <cell r="G54" t="str">
            <v>02.10-08.10</v>
          </cell>
          <cell r="H54" t="str">
            <v>Chi</v>
          </cell>
        </row>
        <row r="55">
          <cell r="E55">
            <v>937000</v>
          </cell>
          <cell r="F55" t="str">
            <v>Nhà Cung Cấp</v>
          </cell>
          <cell r="G55" t="str">
            <v>02.10-08.10</v>
          </cell>
          <cell r="H55" t="str">
            <v>Chi</v>
          </cell>
        </row>
        <row r="56">
          <cell r="E56">
            <v>1000000</v>
          </cell>
          <cell r="F56" t="str">
            <v>Nhà Cung Cấp</v>
          </cell>
          <cell r="G56" t="str">
            <v>02.10-08.10</v>
          </cell>
          <cell r="H56" t="str">
            <v>Chi</v>
          </cell>
        </row>
        <row r="57">
          <cell r="E57">
            <v>6140000</v>
          </cell>
          <cell r="F57" t="str">
            <v>Nhà Cung Cấp</v>
          </cell>
          <cell r="G57" t="str">
            <v>02.10-08.10</v>
          </cell>
          <cell r="H57" t="str">
            <v>Chi</v>
          </cell>
        </row>
        <row r="58">
          <cell r="E58">
            <v>2000000</v>
          </cell>
          <cell r="F58" t="str">
            <v>Khác</v>
          </cell>
          <cell r="G58" t="str">
            <v>02.10-08.10</v>
          </cell>
          <cell r="H58" t="str">
            <v>Chi</v>
          </cell>
        </row>
        <row r="59">
          <cell r="E59">
            <v>15384110</v>
          </cell>
          <cell r="F59" t="str">
            <v>Nhà Cung Cấp</v>
          </cell>
          <cell r="G59" t="str">
            <v>09.10-15.10</v>
          </cell>
          <cell r="H59" t="str">
            <v>Chi</v>
          </cell>
        </row>
        <row r="60">
          <cell r="E60">
            <v>4505000</v>
          </cell>
          <cell r="F60" t="str">
            <v>Nhà Cung Cấp</v>
          </cell>
          <cell r="G60" t="str">
            <v>09.10-15.10</v>
          </cell>
          <cell r="H60" t="str">
            <v>Chi</v>
          </cell>
        </row>
        <row r="61">
          <cell r="E61">
            <v>52995800</v>
          </cell>
          <cell r="F61" t="str">
            <v>Nhà Cung Cấp</v>
          </cell>
          <cell r="G61" t="str">
            <v>09.10-15.10</v>
          </cell>
          <cell r="H61" t="str">
            <v>Chi</v>
          </cell>
        </row>
        <row r="62">
          <cell r="E62">
            <v>61667452</v>
          </cell>
          <cell r="F62" t="str">
            <v>Nhà Cung Cấp</v>
          </cell>
          <cell r="G62" t="str">
            <v>09.10-15.10</v>
          </cell>
          <cell r="H62" t="str">
            <v>Chi</v>
          </cell>
        </row>
        <row r="63">
          <cell r="E63">
            <v>86948400</v>
          </cell>
          <cell r="F63" t="str">
            <v>Nhà Cung Cấp</v>
          </cell>
          <cell r="G63" t="str">
            <v>09.10-15.10</v>
          </cell>
          <cell r="H63" t="str">
            <v>Chi</v>
          </cell>
        </row>
        <row r="64">
          <cell r="E64">
            <v>7700000</v>
          </cell>
          <cell r="F64" t="str">
            <v>Nhà Cung Cấp</v>
          </cell>
          <cell r="G64" t="str">
            <v>09.10-15.10</v>
          </cell>
          <cell r="H64" t="str">
            <v>Chi</v>
          </cell>
        </row>
        <row r="65">
          <cell r="E65">
            <v>1980000</v>
          </cell>
          <cell r="F65" t="str">
            <v>Thu</v>
          </cell>
          <cell r="G65" t="str">
            <v>09.10-15.10</v>
          </cell>
          <cell r="H65" t="str">
            <v>Thu</v>
          </cell>
        </row>
        <row r="66">
          <cell r="E66">
            <v>576000</v>
          </cell>
          <cell r="F66" t="str">
            <v>CPN, hoa, quà</v>
          </cell>
          <cell r="G66" t="str">
            <v>09.10-15.10</v>
          </cell>
          <cell r="H66" t="str">
            <v>Chi</v>
          </cell>
        </row>
        <row r="67">
          <cell r="E67">
            <v>110000000</v>
          </cell>
          <cell r="F67" t="str">
            <v>Thu</v>
          </cell>
          <cell r="G67" t="str">
            <v>09.10-15.10</v>
          </cell>
          <cell r="H67" t="str">
            <v>Thu</v>
          </cell>
        </row>
        <row r="68">
          <cell r="E68">
            <v>5027204</v>
          </cell>
          <cell r="F68" t="str">
            <v>Điện thoại</v>
          </cell>
          <cell r="G68" t="str">
            <v>09.10-15.10</v>
          </cell>
          <cell r="H68" t="str">
            <v>Chi</v>
          </cell>
        </row>
        <row r="69">
          <cell r="E69">
            <v>7400000</v>
          </cell>
          <cell r="F69" t="str">
            <v>Grab</v>
          </cell>
          <cell r="G69" t="str">
            <v>09.10-15.10</v>
          </cell>
          <cell r="H69" t="str">
            <v>Chi</v>
          </cell>
        </row>
        <row r="70">
          <cell r="E70">
            <v>975274</v>
          </cell>
          <cell r="F70" t="str">
            <v>Điện thoại</v>
          </cell>
          <cell r="G70" t="str">
            <v>09.10-15.10</v>
          </cell>
          <cell r="H70" t="str">
            <v>Chi</v>
          </cell>
        </row>
        <row r="71">
          <cell r="E71">
            <v>3000000</v>
          </cell>
          <cell r="F71" t="str">
            <v>Nhà Cung Cấp</v>
          </cell>
          <cell r="G71" t="str">
            <v>09.10-15.10</v>
          </cell>
          <cell r="H71" t="str">
            <v>Chi</v>
          </cell>
        </row>
        <row r="72">
          <cell r="E72">
            <v>550000</v>
          </cell>
          <cell r="F72" t="str">
            <v>Nhà Cung Cấp</v>
          </cell>
          <cell r="G72" t="str">
            <v>09.10-15.10</v>
          </cell>
          <cell r="H72" t="str">
            <v>Chi</v>
          </cell>
        </row>
        <row r="73">
          <cell r="E73">
            <v>5000000</v>
          </cell>
          <cell r="F73" t="str">
            <v>Khác</v>
          </cell>
          <cell r="G73" t="str">
            <v>09.10-15.10</v>
          </cell>
          <cell r="H73" t="str">
            <v>Chi</v>
          </cell>
        </row>
        <row r="74">
          <cell r="E74">
            <v>5873500</v>
          </cell>
          <cell r="F74" t="str">
            <v>Lương thợ phụ</v>
          </cell>
          <cell r="G74" t="str">
            <v>09.10-15.10</v>
          </cell>
          <cell r="H74" t="str">
            <v>Chi</v>
          </cell>
        </row>
        <row r="75">
          <cell r="E75">
            <v>8285130</v>
          </cell>
          <cell r="F75" t="str">
            <v>Đồ dùng VP</v>
          </cell>
          <cell r="G75" t="str">
            <v>09.10-15.10</v>
          </cell>
          <cell r="H75" t="str">
            <v>Chi</v>
          </cell>
        </row>
        <row r="76">
          <cell r="E76">
            <v>5152000</v>
          </cell>
          <cell r="F76" t="str">
            <v>CPN, hoa, quà</v>
          </cell>
          <cell r="G76" t="str">
            <v>09.10-15.10</v>
          </cell>
          <cell r="H76" t="str">
            <v>Chi</v>
          </cell>
        </row>
        <row r="77">
          <cell r="E77">
            <v>468600</v>
          </cell>
          <cell r="F77" t="str">
            <v>Khác</v>
          </cell>
          <cell r="G77" t="str">
            <v>09.10-15.10</v>
          </cell>
          <cell r="H77" t="str">
            <v>Chi</v>
          </cell>
        </row>
        <row r="78">
          <cell r="E78">
            <v>50000000</v>
          </cell>
          <cell r="F78" t="str">
            <v>Nhà Cung Cấp</v>
          </cell>
          <cell r="G78" t="str">
            <v>09.10-15.10</v>
          </cell>
          <cell r="H78" t="str">
            <v>Chi</v>
          </cell>
        </row>
        <row r="79">
          <cell r="E79">
            <v>1100000</v>
          </cell>
          <cell r="F79" t="str">
            <v>Nhà Cung Cấp</v>
          </cell>
          <cell r="G79" t="str">
            <v>09.10-15.10</v>
          </cell>
          <cell r="H79" t="str">
            <v>Chi</v>
          </cell>
        </row>
        <row r="80">
          <cell r="E80">
            <v>32886281</v>
          </cell>
          <cell r="F80" t="str">
            <v>Nhà Cung Cấp</v>
          </cell>
          <cell r="G80" t="str">
            <v>09.10-15.10</v>
          </cell>
          <cell r="H80" t="str">
            <v>Chi</v>
          </cell>
        </row>
        <row r="81">
          <cell r="E81">
            <v>5550000</v>
          </cell>
          <cell r="F81" t="str">
            <v>Nhà Cung Cấp</v>
          </cell>
          <cell r="G81" t="str">
            <v>09.10-15.10</v>
          </cell>
          <cell r="H81" t="str">
            <v>Chi</v>
          </cell>
        </row>
        <row r="82">
          <cell r="E82">
            <v>160000000</v>
          </cell>
          <cell r="F82" t="str">
            <v>Nhà Cung Cấp</v>
          </cell>
          <cell r="G82" t="str">
            <v>09.10-15.10</v>
          </cell>
          <cell r="H82" t="str">
            <v>Chi</v>
          </cell>
        </row>
        <row r="83">
          <cell r="E83">
            <v>620000</v>
          </cell>
          <cell r="F83" t="str">
            <v>CPN, hoa, quà</v>
          </cell>
          <cell r="G83" t="str">
            <v>09.10-15.10</v>
          </cell>
          <cell r="H83" t="str">
            <v>Chi</v>
          </cell>
        </row>
        <row r="84">
          <cell r="E84">
            <v>71453250</v>
          </cell>
          <cell r="F84" t="str">
            <v>Thu</v>
          </cell>
          <cell r="G84" t="str">
            <v>09.10-15.10</v>
          </cell>
          <cell r="H84" t="str">
            <v>Thu</v>
          </cell>
        </row>
        <row r="85">
          <cell r="E85">
            <v>15042668</v>
          </cell>
          <cell r="F85" t="str">
            <v>Nhà Cung Cấp</v>
          </cell>
          <cell r="G85" t="str">
            <v>09.10-15.10</v>
          </cell>
          <cell r="H85" t="str">
            <v>Chi</v>
          </cell>
        </row>
        <row r="86">
          <cell r="E86">
            <v>6600000</v>
          </cell>
          <cell r="F86" t="str">
            <v>Thuê VP Vacons</v>
          </cell>
          <cell r="G86" t="str">
            <v>09.10-15.10</v>
          </cell>
          <cell r="H86" t="str">
            <v>Chi</v>
          </cell>
        </row>
        <row r="87">
          <cell r="E87">
            <v>38234000</v>
          </cell>
          <cell r="F87" t="str">
            <v>Nhà Cung Cấp</v>
          </cell>
          <cell r="G87" t="str">
            <v>09.10-15.10</v>
          </cell>
          <cell r="H87" t="str">
            <v>Chi</v>
          </cell>
        </row>
        <row r="88">
          <cell r="E88">
            <v>13700000</v>
          </cell>
          <cell r="F88" t="str">
            <v>Nhà Cung Cấp</v>
          </cell>
          <cell r="G88" t="str">
            <v>09.10-15.10</v>
          </cell>
          <cell r="H88" t="str">
            <v>Chi</v>
          </cell>
        </row>
        <row r="89">
          <cell r="E89">
            <v>10000000</v>
          </cell>
          <cell r="F89" t="str">
            <v>Nhà Cung Cấp</v>
          </cell>
          <cell r="G89" t="str">
            <v>09.10-15.10</v>
          </cell>
          <cell r="H89" t="str">
            <v>Chi</v>
          </cell>
        </row>
        <row r="90">
          <cell r="E90">
            <v>12357500</v>
          </cell>
          <cell r="F90" t="str">
            <v>Nhà Cung Cấp</v>
          </cell>
          <cell r="G90" t="str">
            <v>09.10-15.10</v>
          </cell>
          <cell r="H90" t="str">
            <v>Chi</v>
          </cell>
        </row>
        <row r="91">
          <cell r="E91">
            <v>10000000</v>
          </cell>
          <cell r="F91" t="str">
            <v>Nhà Cung Cấp</v>
          </cell>
          <cell r="G91" t="str">
            <v>09.10-15.10</v>
          </cell>
          <cell r="H91" t="str">
            <v>Chi</v>
          </cell>
        </row>
        <row r="92">
          <cell r="E92">
            <v>2920000</v>
          </cell>
          <cell r="F92" t="str">
            <v>Nhà Cung Cấp</v>
          </cell>
          <cell r="G92" t="str">
            <v>09.10-15.10</v>
          </cell>
          <cell r="H92" t="str">
            <v>Chi</v>
          </cell>
        </row>
        <row r="93">
          <cell r="E93">
            <v>650000</v>
          </cell>
          <cell r="F93" t="str">
            <v>In ấn</v>
          </cell>
          <cell r="G93" t="str">
            <v>09.10-15.10</v>
          </cell>
          <cell r="H93" t="str">
            <v>Chi</v>
          </cell>
        </row>
        <row r="94">
          <cell r="E94">
            <v>39900000</v>
          </cell>
          <cell r="F94" t="str">
            <v>Thu</v>
          </cell>
          <cell r="G94" t="str">
            <v>09.10-15.10</v>
          </cell>
          <cell r="H94" t="str">
            <v>Thu</v>
          </cell>
        </row>
        <row r="95">
          <cell r="E95">
            <v>39900000</v>
          </cell>
          <cell r="F95" t="str">
            <v>Thu</v>
          </cell>
          <cell r="G95" t="str">
            <v>09.10-15.10</v>
          </cell>
          <cell r="H95" t="str">
            <v>Thu</v>
          </cell>
        </row>
        <row r="96">
          <cell r="E96">
            <v>2000000</v>
          </cell>
          <cell r="F96" t="str">
            <v>Khác</v>
          </cell>
          <cell r="G96" t="str">
            <v>09.10-15.10</v>
          </cell>
          <cell r="H96" t="str">
            <v>Chi</v>
          </cell>
        </row>
        <row r="97">
          <cell r="E97">
            <v>39900000</v>
          </cell>
          <cell r="F97" t="str">
            <v>-</v>
          </cell>
          <cell r="G97" t="str">
            <v>09.10-15.10</v>
          </cell>
          <cell r="H97" t="str">
            <v>Chi</v>
          </cell>
        </row>
        <row r="98">
          <cell r="E98">
            <v>21117987</v>
          </cell>
          <cell r="F98" t="str">
            <v>Thu</v>
          </cell>
          <cell r="G98" t="str">
            <v>16.10-22.10</v>
          </cell>
          <cell r="H98" t="str">
            <v>Thu</v>
          </cell>
        </row>
        <row r="99">
          <cell r="E99">
            <v>8769391</v>
          </cell>
          <cell r="F99" t="str">
            <v>Nhà Cung Cấp</v>
          </cell>
          <cell r="G99" t="str">
            <v>16.10-22.10</v>
          </cell>
          <cell r="H99" t="str">
            <v>Chi</v>
          </cell>
        </row>
        <row r="100">
          <cell r="E100">
            <v>1501500</v>
          </cell>
          <cell r="F100" t="str">
            <v>Nhà Cung Cấp</v>
          </cell>
          <cell r="G100" t="str">
            <v>16.10-22.10</v>
          </cell>
          <cell r="H100" t="str">
            <v>Chi</v>
          </cell>
        </row>
        <row r="101">
          <cell r="E101">
            <v>860000</v>
          </cell>
          <cell r="F101" t="str">
            <v>Nhà Cung Cấp</v>
          </cell>
          <cell r="G101" t="str">
            <v>16.10-22.10</v>
          </cell>
          <cell r="H101" t="str">
            <v>Chi</v>
          </cell>
        </row>
        <row r="102">
          <cell r="E102">
            <v>34920000</v>
          </cell>
          <cell r="F102" t="str">
            <v>Nhà Cung Cấp</v>
          </cell>
          <cell r="G102" t="str">
            <v>16.10-22.10</v>
          </cell>
          <cell r="H102" t="str">
            <v>Chi</v>
          </cell>
        </row>
        <row r="103">
          <cell r="E103">
            <v>1000000</v>
          </cell>
          <cell r="F103" t="str">
            <v>Nhà Cung Cấp</v>
          </cell>
          <cell r="G103" t="str">
            <v>16.10-22.10</v>
          </cell>
          <cell r="H103" t="str">
            <v>Chi</v>
          </cell>
        </row>
        <row r="104">
          <cell r="E104">
            <v>35865000</v>
          </cell>
          <cell r="F104" t="str">
            <v>Nhà Cung Cấp</v>
          </cell>
          <cell r="G104" t="str">
            <v>16.10-22.10</v>
          </cell>
          <cell r="H104" t="str">
            <v>Chi</v>
          </cell>
        </row>
        <row r="105">
          <cell r="E105">
            <v>274000</v>
          </cell>
          <cell r="F105" t="str">
            <v>CPN, hoa, quà</v>
          </cell>
          <cell r="G105" t="str">
            <v>16.10-22.10</v>
          </cell>
          <cell r="H105" t="str">
            <v>Chi</v>
          </cell>
        </row>
        <row r="106">
          <cell r="E106">
            <v>24632016</v>
          </cell>
          <cell r="F106" t="str">
            <v>-</v>
          </cell>
          <cell r="G106" t="str">
            <v>16.10-22.10</v>
          </cell>
          <cell r="H106" t="str">
            <v>Chi</v>
          </cell>
        </row>
        <row r="107">
          <cell r="E107">
            <v>1773000</v>
          </cell>
          <cell r="F107" t="str">
            <v>Nhà Cung Cấp</v>
          </cell>
          <cell r="G107" t="str">
            <v>16.10-22.10</v>
          </cell>
          <cell r="H107" t="str">
            <v>Chi</v>
          </cell>
        </row>
        <row r="108">
          <cell r="E108">
            <v>5674000</v>
          </cell>
          <cell r="F108" t="str">
            <v>Nhà Cung Cấp</v>
          </cell>
          <cell r="G108" t="str">
            <v>16.10-22.10</v>
          </cell>
          <cell r="H108" t="str">
            <v>Chi</v>
          </cell>
        </row>
        <row r="109">
          <cell r="E109">
            <v>20000000</v>
          </cell>
          <cell r="F109" t="str">
            <v>Thu</v>
          </cell>
          <cell r="G109" t="str">
            <v>16.10-22.10</v>
          </cell>
          <cell r="H109" t="str">
            <v>Thu</v>
          </cell>
        </row>
        <row r="110">
          <cell r="E110">
            <v>522000</v>
          </cell>
          <cell r="F110" t="str">
            <v>CPN, hoa, quà</v>
          </cell>
          <cell r="G110" t="str">
            <v>16.10-22.10</v>
          </cell>
          <cell r="H110" t="str">
            <v>Chi</v>
          </cell>
        </row>
        <row r="111">
          <cell r="E111">
            <v>275000</v>
          </cell>
          <cell r="F111" t="str">
            <v>Phí ngân hàng</v>
          </cell>
          <cell r="G111" t="str">
            <v>16.10-22.10</v>
          </cell>
          <cell r="H111" t="str">
            <v>Chi</v>
          </cell>
        </row>
        <row r="112">
          <cell r="E112">
            <v>1000000000</v>
          </cell>
          <cell r="F112" t="str">
            <v>-</v>
          </cell>
          <cell r="G112" t="str">
            <v>16.10-22.10</v>
          </cell>
          <cell r="H112" t="str">
            <v>Chi</v>
          </cell>
        </row>
        <row r="113">
          <cell r="E113">
            <v>1000000000</v>
          </cell>
          <cell r="F113" t="str">
            <v>-</v>
          </cell>
          <cell r="G113" t="str">
            <v>16.10-22.10</v>
          </cell>
          <cell r="H113" t="str">
            <v/>
          </cell>
        </row>
        <row r="114">
          <cell r="E114">
            <v>2640000</v>
          </cell>
          <cell r="F114" t="str">
            <v>Thu</v>
          </cell>
          <cell r="G114" t="str">
            <v>16.10-22.10</v>
          </cell>
          <cell r="H114" t="str">
            <v>Thu</v>
          </cell>
        </row>
        <row r="115">
          <cell r="E115">
            <v>10940560</v>
          </cell>
          <cell r="F115" t="str">
            <v>Nhà Cung Cấp</v>
          </cell>
          <cell r="G115" t="str">
            <v>16.10-22.10</v>
          </cell>
          <cell r="H115" t="str">
            <v>Chi</v>
          </cell>
        </row>
        <row r="116">
          <cell r="E116">
            <v>8485000</v>
          </cell>
          <cell r="F116" t="str">
            <v>Nhà Cung Cấp</v>
          </cell>
          <cell r="G116" t="str">
            <v>16.10-22.10</v>
          </cell>
          <cell r="H116" t="str">
            <v>Chi</v>
          </cell>
        </row>
        <row r="117">
          <cell r="E117">
            <v>17360000</v>
          </cell>
          <cell r="F117" t="str">
            <v>Nhà Cung Cấp</v>
          </cell>
          <cell r="G117" t="str">
            <v>16.10-22.10</v>
          </cell>
          <cell r="H117" t="str">
            <v>Chi</v>
          </cell>
        </row>
        <row r="118">
          <cell r="E118">
            <v>120592643</v>
          </cell>
          <cell r="F118" t="str">
            <v>Nhà Cung Cấp</v>
          </cell>
          <cell r="G118" t="str">
            <v>16.10-22.10</v>
          </cell>
          <cell r="H118" t="str">
            <v>Chi</v>
          </cell>
        </row>
        <row r="119">
          <cell r="E119">
            <v>5852000</v>
          </cell>
          <cell r="F119" t="str">
            <v>Lương thợ phụ</v>
          </cell>
          <cell r="G119" t="str">
            <v>16.10-22.10</v>
          </cell>
          <cell r="H119" t="str">
            <v>Chi</v>
          </cell>
        </row>
        <row r="120">
          <cell r="E120">
            <v>5000</v>
          </cell>
          <cell r="F120" t="str">
            <v>Phí ngân hàng</v>
          </cell>
          <cell r="G120" t="str">
            <v>16.10-22.10</v>
          </cell>
          <cell r="H120" t="str">
            <v>Chi</v>
          </cell>
        </row>
        <row r="121">
          <cell r="E121">
            <v>16442955</v>
          </cell>
          <cell r="F121" t="str">
            <v>Lãi vay mua xe</v>
          </cell>
          <cell r="G121" t="str">
            <v>16.10-22.10</v>
          </cell>
          <cell r="H121" t="str">
            <v>Chi</v>
          </cell>
        </row>
        <row r="122">
          <cell r="E122">
            <v>47584000</v>
          </cell>
          <cell r="F122" t="str">
            <v>BHXH</v>
          </cell>
          <cell r="G122" t="str">
            <v>16.10-22.10</v>
          </cell>
          <cell r="H122" t="str">
            <v>Chi</v>
          </cell>
        </row>
        <row r="123">
          <cell r="E123">
            <v>6000000</v>
          </cell>
          <cell r="F123" t="str">
            <v>Thuê Kho</v>
          </cell>
          <cell r="G123" t="str">
            <v>16.10-22.10</v>
          </cell>
          <cell r="H123" t="str">
            <v>Chi</v>
          </cell>
        </row>
        <row r="124">
          <cell r="E124">
            <v>28000000</v>
          </cell>
          <cell r="F124" t="str">
            <v>Mua nhà của sếp</v>
          </cell>
          <cell r="G124" t="str">
            <v>16.10-22.10</v>
          </cell>
          <cell r="H124" t="str">
            <v>Chi</v>
          </cell>
        </row>
        <row r="125">
          <cell r="E125">
            <v>4080000</v>
          </cell>
          <cell r="F125" t="str">
            <v>Nhà Cung Cấp</v>
          </cell>
          <cell r="G125" t="str">
            <v>16.10-22.10</v>
          </cell>
          <cell r="H125" t="str">
            <v>Chi</v>
          </cell>
        </row>
        <row r="126">
          <cell r="E126">
            <v>350000</v>
          </cell>
          <cell r="F126" t="str">
            <v>Nhà Cung Cấp</v>
          </cell>
          <cell r="G126" t="str">
            <v>16.10-22.10</v>
          </cell>
          <cell r="H126" t="str">
            <v>Chi</v>
          </cell>
        </row>
        <row r="127">
          <cell r="E127">
            <v>2980000</v>
          </cell>
          <cell r="F127" t="str">
            <v>Nhà Cung Cấp</v>
          </cell>
          <cell r="G127" t="str">
            <v>16.10-22.10</v>
          </cell>
          <cell r="H127" t="str">
            <v>Chi</v>
          </cell>
        </row>
        <row r="128">
          <cell r="E128">
            <v>17200000</v>
          </cell>
          <cell r="F128" t="str">
            <v>Nhà Cung Cấp</v>
          </cell>
          <cell r="G128" t="str">
            <v>16.10-22.10</v>
          </cell>
          <cell r="H128" t="str">
            <v>Chi</v>
          </cell>
        </row>
        <row r="129">
          <cell r="E129">
            <v>2000000</v>
          </cell>
          <cell r="F129" t="str">
            <v>Nhà Cung Cấp</v>
          </cell>
          <cell r="G129" t="str">
            <v>16.10-22.10</v>
          </cell>
          <cell r="H129" t="str">
            <v>Chi</v>
          </cell>
        </row>
        <row r="130">
          <cell r="E130">
            <v>22424000</v>
          </cell>
          <cell r="F130" t="str">
            <v>Nhà Cung Cấp</v>
          </cell>
          <cell r="G130" t="str">
            <v>16.10-22.10</v>
          </cell>
          <cell r="H130" t="str">
            <v>Chi</v>
          </cell>
        </row>
        <row r="131">
          <cell r="E131">
            <v>3068000</v>
          </cell>
          <cell r="F131" t="str">
            <v>CPN, hoa, quà</v>
          </cell>
          <cell r="G131" t="str">
            <v>16.10-22.10</v>
          </cell>
          <cell r="H131" t="str">
            <v>Chi</v>
          </cell>
        </row>
        <row r="132">
          <cell r="E132">
            <v>100000</v>
          </cell>
          <cell r="F132" t="str">
            <v>CPN, hoa, quà</v>
          </cell>
          <cell r="G132" t="str">
            <v>16.10-22.10</v>
          </cell>
          <cell r="H132" t="str">
            <v>Chi</v>
          </cell>
        </row>
        <row r="133">
          <cell r="E133">
            <v>69000</v>
          </cell>
          <cell r="F133" t="str">
            <v>CPN, hoa, quà</v>
          </cell>
          <cell r="G133" t="str">
            <v>16.10-22.10</v>
          </cell>
          <cell r="H133" t="str">
            <v>Chi</v>
          </cell>
        </row>
        <row r="134">
          <cell r="E134">
            <v>1000000</v>
          </cell>
          <cell r="F134" t="str">
            <v>Nhà Cung Cấp</v>
          </cell>
          <cell r="G134" t="str">
            <v>16.10-22.10</v>
          </cell>
          <cell r="H134" t="str">
            <v>Chi</v>
          </cell>
        </row>
        <row r="135">
          <cell r="E135">
            <v>3897450</v>
          </cell>
          <cell r="F135" t="str">
            <v>Chiết khấu</v>
          </cell>
          <cell r="G135" t="str">
            <v>16.10-22.10</v>
          </cell>
          <cell r="H135" t="str">
            <v>Chi</v>
          </cell>
        </row>
        <row r="136">
          <cell r="E136">
            <v>2000000</v>
          </cell>
          <cell r="F136" t="str">
            <v>Sửa xe, Bảo dưỡng xe, Bảo hiểm xe</v>
          </cell>
          <cell r="G136" t="str">
            <v>16.10-22.10</v>
          </cell>
          <cell r="H136" t="str">
            <v>Chi</v>
          </cell>
        </row>
        <row r="137">
          <cell r="E137">
            <v>3078000</v>
          </cell>
          <cell r="F137" t="str">
            <v>Nhà Cung Cấp</v>
          </cell>
          <cell r="G137" t="str">
            <v>16.10-22.10</v>
          </cell>
          <cell r="H137" t="str">
            <v>Chi</v>
          </cell>
        </row>
        <row r="138">
          <cell r="E138">
            <v>11200000</v>
          </cell>
          <cell r="F138" t="str">
            <v>Nhà Cung Cấp</v>
          </cell>
          <cell r="G138" t="str">
            <v>16.10-22.10</v>
          </cell>
          <cell r="H138" t="str">
            <v>Chi</v>
          </cell>
        </row>
        <row r="139">
          <cell r="E139">
            <v>20000000</v>
          </cell>
          <cell r="F139" t="str">
            <v>Chiết khấu</v>
          </cell>
          <cell r="G139" t="str">
            <v>16.10-22.10</v>
          </cell>
          <cell r="H139" t="str">
            <v>Chi</v>
          </cell>
        </row>
        <row r="140">
          <cell r="E140">
            <v>1000000</v>
          </cell>
          <cell r="F140" t="str">
            <v>Khác</v>
          </cell>
          <cell r="G140" t="str">
            <v>16.10-22.10</v>
          </cell>
          <cell r="H140" t="str">
            <v>Chi</v>
          </cell>
        </row>
        <row r="141">
          <cell r="E141">
            <v>5000000</v>
          </cell>
          <cell r="F141" t="str">
            <v>Nhà Cung Cấp</v>
          </cell>
          <cell r="G141" t="str">
            <v>16.10-22.10</v>
          </cell>
          <cell r="H141" t="str">
            <v>Chi</v>
          </cell>
        </row>
        <row r="142">
          <cell r="E142">
            <v>500000</v>
          </cell>
          <cell r="F142" t="str">
            <v>CPN, hoa, quà</v>
          </cell>
          <cell r="G142" t="str">
            <v>16.10-22.10</v>
          </cell>
          <cell r="H142" t="str">
            <v>Chi</v>
          </cell>
        </row>
        <row r="143">
          <cell r="E143">
            <v>9561176</v>
          </cell>
          <cell r="F143" t="str">
            <v>Điện, Nước VP</v>
          </cell>
          <cell r="G143" t="str">
            <v>16.10-22.10</v>
          </cell>
          <cell r="H143" t="str">
            <v>Chi</v>
          </cell>
        </row>
        <row r="144">
          <cell r="E144">
            <v>14937400</v>
          </cell>
          <cell r="F144" t="str">
            <v>Nhà Cung Cấp</v>
          </cell>
          <cell r="G144" t="str">
            <v>16.10-22.10</v>
          </cell>
          <cell r="H144" t="str">
            <v>Chi</v>
          </cell>
        </row>
        <row r="145">
          <cell r="E145">
            <v>34600000</v>
          </cell>
          <cell r="F145" t="str">
            <v>Nhà Cung Cấp</v>
          </cell>
          <cell r="G145" t="str">
            <v>16.10-22.10</v>
          </cell>
          <cell r="H145" t="str">
            <v>Chi</v>
          </cell>
        </row>
        <row r="146">
          <cell r="E146">
            <v>80133000</v>
          </cell>
          <cell r="F146" t="str">
            <v>Nhà Cung Cấp</v>
          </cell>
          <cell r="G146" t="str">
            <v>16.10-22.10</v>
          </cell>
          <cell r="H146" t="str">
            <v>Chi</v>
          </cell>
        </row>
        <row r="147">
          <cell r="E147">
            <v>15700000</v>
          </cell>
          <cell r="F147" t="str">
            <v>Nhà Cung Cấp</v>
          </cell>
          <cell r="G147" t="str">
            <v>16.10-22.10</v>
          </cell>
          <cell r="H147" t="str">
            <v>Chi</v>
          </cell>
        </row>
        <row r="148">
          <cell r="E148">
            <v>3279000</v>
          </cell>
          <cell r="F148" t="str">
            <v>Thu</v>
          </cell>
          <cell r="G148" t="str">
            <v>16.10-22.10</v>
          </cell>
          <cell r="H148" t="str">
            <v>Thu</v>
          </cell>
        </row>
        <row r="149">
          <cell r="E149">
            <v>10773120</v>
          </cell>
          <cell r="F149" t="str">
            <v>CPN, hoa, quà</v>
          </cell>
          <cell r="G149" t="str">
            <v>16.10-22.10</v>
          </cell>
          <cell r="H149" t="str">
            <v>Chi</v>
          </cell>
        </row>
        <row r="150">
          <cell r="E150">
            <v>22990000</v>
          </cell>
          <cell r="F150" t="str">
            <v>Thu</v>
          </cell>
          <cell r="G150" t="str">
            <v>23.10-29.10</v>
          </cell>
          <cell r="H150" t="str">
            <v>Thu</v>
          </cell>
        </row>
        <row r="151">
          <cell r="E151">
            <v>71453250</v>
          </cell>
          <cell r="F151" t="str">
            <v>Thu</v>
          </cell>
          <cell r="G151" t="str">
            <v>23.10-29.10</v>
          </cell>
          <cell r="H151" t="str">
            <v>Thu</v>
          </cell>
        </row>
        <row r="152">
          <cell r="E152">
            <v>56718750</v>
          </cell>
          <cell r="F152" t="str">
            <v>Thu</v>
          </cell>
          <cell r="G152" t="str">
            <v>23.10-29.10</v>
          </cell>
          <cell r="H152" t="str">
            <v>Thu</v>
          </cell>
        </row>
        <row r="153">
          <cell r="E153">
            <v>190500000</v>
          </cell>
          <cell r="F153" t="str">
            <v>Thu</v>
          </cell>
          <cell r="G153" t="str">
            <v>23.10-29.10</v>
          </cell>
          <cell r="H153" t="str">
            <v>Thu</v>
          </cell>
        </row>
        <row r="154">
          <cell r="E154">
            <v>13122</v>
          </cell>
          <cell r="F154" t="str">
            <v>GTGT</v>
          </cell>
          <cell r="G154" t="str">
            <v>23.10-29.10</v>
          </cell>
          <cell r="H154" t="str">
            <v>Chi</v>
          </cell>
        </row>
        <row r="155">
          <cell r="E155">
            <v>100000</v>
          </cell>
          <cell r="F155" t="str">
            <v>Điện thoại</v>
          </cell>
          <cell r="G155" t="str">
            <v>23.10-29.10</v>
          </cell>
          <cell r="H155" t="str">
            <v>Chi</v>
          </cell>
        </row>
        <row r="156">
          <cell r="E156">
            <v>1000000</v>
          </cell>
          <cell r="F156" t="str">
            <v>Nhà Cung Cấp</v>
          </cell>
          <cell r="G156" t="str">
            <v>23.10-29.10</v>
          </cell>
          <cell r="H156" t="str">
            <v>Chi</v>
          </cell>
        </row>
        <row r="157">
          <cell r="E157">
            <v>3350000</v>
          </cell>
          <cell r="F157" t="str">
            <v>Từ thiện</v>
          </cell>
          <cell r="G157" t="str">
            <v>23.10-29.10</v>
          </cell>
          <cell r="H157" t="str">
            <v>Chi</v>
          </cell>
        </row>
        <row r="158">
          <cell r="E158">
            <v>5000000</v>
          </cell>
          <cell r="F158" t="str">
            <v>Chiết khấu</v>
          </cell>
          <cell r="G158" t="str">
            <v>23.10-29.10</v>
          </cell>
          <cell r="H158" t="str">
            <v>Chi</v>
          </cell>
        </row>
        <row r="159">
          <cell r="E159">
            <v>440000</v>
          </cell>
          <cell r="F159" t="str">
            <v>Khác</v>
          </cell>
          <cell r="G159" t="str">
            <v>23.10-29.10</v>
          </cell>
          <cell r="H159" t="str">
            <v>Chi</v>
          </cell>
        </row>
        <row r="160">
          <cell r="E160">
            <v>1100000</v>
          </cell>
          <cell r="F160" t="str">
            <v>-</v>
          </cell>
          <cell r="G160" t="str">
            <v>23.10-29.10</v>
          </cell>
          <cell r="H160" t="str">
            <v>Chi</v>
          </cell>
        </row>
        <row r="161">
          <cell r="E161">
            <v>221000</v>
          </cell>
          <cell r="F161" t="str">
            <v>Thu</v>
          </cell>
          <cell r="G161" t="str">
            <v>23.10-29.10</v>
          </cell>
          <cell r="H161" t="str">
            <v>Thu</v>
          </cell>
        </row>
        <row r="162">
          <cell r="E162">
            <v>150000</v>
          </cell>
          <cell r="F162" t="str">
            <v>Từ thiện</v>
          </cell>
          <cell r="G162" t="str">
            <v>23.10-29.10</v>
          </cell>
          <cell r="H162" t="str">
            <v>Chi</v>
          </cell>
        </row>
        <row r="163">
          <cell r="E163">
            <v>530000</v>
          </cell>
          <cell r="F163" t="str">
            <v>Nhà Cung Cấp</v>
          </cell>
          <cell r="G163" t="str">
            <v>23.10-29.10</v>
          </cell>
          <cell r="H163" t="str">
            <v>Chi</v>
          </cell>
        </row>
        <row r="164">
          <cell r="E164">
            <v>200000</v>
          </cell>
          <cell r="F164" t="str">
            <v>Nhà Cung Cấp</v>
          </cell>
          <cell r="G164" t="str">
            <v>23.10-29.10</v>
          </cell>
          <cell r="H164" t="str">
            <v>Chi</v>
          </cell>
        </row>
        <row r="165">
          <cell r="E165">
            <v>10000000</v>
          </cell>
          <cell r="F165" t="str">
            <v>Nhà Cung Cấp</v>
          </cell>
          <cell r="G165" t="str">
            <v>23.10-29.10</v>
          </cell>
          <cell r="H165" t="str">
            <v>Chi</v>
          </cell>
        </row>
        <row r="166">
          <cell r="E166">
            <v>500000</v>
          </cell>
          <cell r="F166" t="str">
            <v>Nhà Cung Cấp</v>
          </cell>
          <cell r="G166" t="str">
            <v>23.10-29.10</v>
          </cell>
          <cell r="H166" t="str">
            <v>Chi</v>
          </cell>
        </row>
        <row r="167">
          <cell r="E167">
            <v>3518000</v>
          </cell>
          <cell r="F167" t="str">
            <v>CPN, hoa, quà</v>
          </cell>
          <cell r="G167" t="str">
            <v>23.10-29.10</v>
          </cell>
          <cell r="H167" t="str">
            <v>Chi</v>
          </cell>
        </row>
        <row r="168">
          <cell r="E168">
            <v>20000000</v>
          </cell>
          <cell r="F168" t="str">
            <v>Thu</v>
          </cell>
          <cell r="G168" t="str">
            <v>23.10-29.10</v>
          </cell>
          <cell r="H168" t="str">
            <v>Thu</v>
          </cell>
        </row>
        <row r="169">
          <cell r="E169">
            <v>340000000</v>
          </cell>
          <cell r="F169" t="str">
            <v>-</v>
          </cell>
          <cell r="G169" t="str">
            <v>23.10-29.10</v>
          </cell>
          <cell r="H169" t="str">
            <v>Chi</v>
          </cell>
        </row>
        <row r="170">
          <cell r="E170">
            <v>3000000</v>
          </cell>
          <cell r="F170" t="str">
            <v>-</v>
          </cell>
          <cell r="G170" t="str">
            <v>23.10-29.10</v>
          </cell>
          <cell r="H170" t="str">
            <v>Chi</v>
          </cell>
        </row>
        <row r="171">
          <cell r="E171">
            <v>57000</v>
          </cell>
          <cell r="F171" t="str">
            <v>Phí ngân hàng</v>
          </cell>
          <cell r="G171" t="str">
            <v>23.10-29.10</v>
          </cell>
          <cell r="H171" t="str">
            <v>Chi</v>
          </cell>
        </row>
        <row r="172">
          <cell r="E172">
            <v>350000</v>
          </cell>
          <cell r="F172" t="str">
            <v>In ấn</v>
          </cell>
          <cell r="G172" t="str">
            <v>23.10-29.10</v>
          </cell>
          <cell r="H172" t="str">
            <v>Chi</v>
          </cell>
        </row>
        <row r="173">
          <cell r="E173">
            <v>340000000</v>
          </cell>
          <cell r="F173" t="str">
            <v>Thu</v>
          </cell>
          <cell r="G173" t="str">
            <v>23.10-29.10</v>
          </cell>
          <cell r="H173" t="str">
            <v>Thu</v>
          </cell>
        </row>
        <row r="174">
          <cell r="E174">
            <v>1500000</v>
          </cell>
          <cell r="F174" t="str">
            <v>Nhà Cung Cấp</v>
          </cell>
          <cell r="G174" t="str">
            <v>23.10-29.10</v>
          </cell>
          <cell r="H174" t="str">
            <v>Chi</v>
          </cell>
        </row>
        <row r="175">
          <cell r="E175">
            <v>1390000</v>
          </cell>
          <cell r="F175" t="str">
            <v>Nhà Cung Cấp</v>
          </cell>
          <cell r="G175" t="str">
            <v>23.10-29.10</v>
          </cell>
          <cell r="H175" t="str">
            <v>Chi</v>
          </cell>
        </row>
        <row r="176">
          <cell r="E176">
            <v>6310000</v>
          </cell>
          <cell r="F176" t="str">
            <v>Lương thợ phụ</v>
          </cell>
          <cell r="G176" t="str">
            <v>23.10-29.10</v>
          </cell>
          <cell r="H176" t="str">
            <v>Chi</v>
          </cell>
        </row>
        <row r="177">
          <cell r="E177">
            <v>1900000</v>
          </cell>
          <cell r="F177" t="str">
            <v>Nhà Cung Cấp</v>
          </cell>
          <cell r="G177" t="str">
            <v>23.10-29.10</v>
          </cell>
          <cell r="H177" t="str">
            <v>Chi</v>
          </cell>
        </row>
        <row r="178">
          <cell r="E178">
            <v>12090000</v>
          </cell>
          <cell r="F178" t="str">
            <v>CPN, hoa, quà</v>
          </cell>
          <cell r="G178" t="str">
            <v>23.10-29.10</v>
          </cell>
          <cell r="H178" t="str">
            <v>Chi</v>
          </cell>
        </row>
        <row r="179">
          <cell r="E179">
            <v>20000000</v>
          </cell>
          <cell r="F179" t="str">
            <v>Nhà Cung Cấp</v>
          </cell>
          <cell r="G179" t="str">
            <v>23.10-29.10</v>
          </cell>
          <cell r="H179" t="str">
            <v>Chi</v>
          </cell>
        </row>
        <row r="180">
          <cell r="E180">
            <v>20000000</v>
          </cell>
          <cell r="F180" t="str">
            <v>Nhà Cung Cấp</v>
          </cell>
          <cell r="G180" t="str">
            <v>23.10-29.10</v>
          </cell>
          <cell r="H180" t="str">
            <v>Chi</v>
          </cell>
        </row>
        <row r="181">
          <cell r="E181">
            <v>5000000</v>
          </cell>
          <cell r="F181" t="str">
            <v>Khác</v>
          </cell>
          <cell r="G181" t="str">
            <v>23.10-29.10</v>
          </cell>
          <cell r="H181" t="str">
            <v>Chi</v>
          </cell>
        </row>
        <row r="182">
          <cell r="E182">
            <v>100000</v>
          </cell>
          <cell r="F182" t="str">
            <v>Rác</v>
          </cell>
          <cell r="G182" t="str">
            <v>23.10-29.10</v>
          </cell>
          <cell r="H182" t="str">
            <v>Chi</v>
          </cell>
        </row>
        <row r="183">
          <cell r="E183">
            <v>29040250</v>
          </cell>
          <cell r="F183" t="str">
            <v>Thu</v>
          </cell>
          <cell r="G183" t="str">
            <v>23.10-29.10</v>
          </cell>
          <cell r="H183" t="str">
            <v>Thu</v>
          </cell>
        </row>
        <row r="184">
          <cell r="E184">
            <v>2750000</v>
          </cell>
          <cell r="F184" t="str">
            <v>Thu</v>
          </cell>
          <cell r="G184" t="str">
            <v>23.10-29.10</v>
          </cell>
          <cell r="H184" t="str">
            <v>Thu</v>
          </cell>
        </row>
        <row r="185">
          <cell r="E185">
            <v>26520000</v>
          </cell>
          <cell r="F185" t="str">
            <v>Nhà Cung Cấp</v>
          </cell>
          <cell r="G185" t="str">
            <v>23.10-29.10</v>
          </cell>
          <cell r="H185" t="str">
            <v>Chi</v>
          </cell>
        </row>
        <row r="186">
          <cell r="E186">
            <v>67360000</v>
          </cell>
          <cell r="F186" t="str">
            <v>Thu</v>
          </cell>
          <cell r="G186" t="str">
            <v>23.10-29.10</v>
          </cell>
          <cell r="H186" t="str">
            <v>Thu</v>
          </cell>
        </row>
        <row r="187">
          <cell r="E187">
            <v>400000</v>
          </cell>
          <cell r="F187" t="str">
            <v>CPN, hoa, quà</v>
          </cell>
          <cell r="G187" t="str">
            <v>23.10-29.10</v>
          </cell>
          <cell r="H187" t="str">
            <v>Chi</v>
          </cell>
        </row>
        <row r="188">
          <cell r="E188">
            <v>2422500</v>
          </cell>
          <cell r="F188" t="str">
            <v>-</v>
          </cell>
          <cell r="G188" t="str">
            <v>23.10-29.10</v>
          </cell>
          <cell r="H188" t="str">
            <v>Chi</v>
          </cell>
        </row>
        <row r="189">
          <cell r="E189">
            <v>1665000</v>
          </cell>
          <cell r="F189" t="str">
            <v>Khác</v>
          </cell>
          <cell r="G189" t="str">
            <v>23.10-29.10</v>
          </cell>
          <cell r="H189" t="str">
            <v>Chi</v>
          </cell>
        </row>
        <row r="190">
          <cell r="E190">
            <v>340000</v>
          </cell>
          <cell r="F190" t="str">
            <v>Nhà Cung Cấp</v>
          </cell>
          <cell r="G190" t="str">
            <v>23.10-29.10</v>
          </cell>
          <cell r="H190" t="str">
            <v>Chi</v>
          </cell>
        </row>
        <row r="191">
          <cell r="E191">
            <v>337000</v>
          </cell>
          <cell r="F191" t="str">
            <v>Nhà Cung Cấp</v>
          </cell>
          <cell r="G191" t="str">
            <v>23.10-29.10</v>
          </cell>
          <cell r="H191" t="str">
            <v>Chi</v>
          </cell>
        </row>
        <row r="192">
          <cell r="E192">
            <v>12550000</v>
          </cell>
          <cell r="F192" t="str">
            <v>Nhà Cung Cấp</v>
          </cell>
          <cell r="G192" t="str">
            <v>23.10-29.10</v>
          </cell>
          <cell r="H192" t="str">
            <v>Chi</v>
          </cell>
        </row>
        <row r="193">
          <cell r="E193">
            <v>68596000</v>
          </cell>
          <cell r="F193" t="str">
            <v>Nhà Cung Cấp</v>
          </cell>
          <cell r="G193" t="str">
            <v>23.10-29.10</v>
          </cell>
          <cell r="H193" t="str">
            <v>Chi</v>
          </cell>
        </row>
        <row r="194">
          <cell r="E194">
            <v>748000</v>
          </cell>
          <cell r="F194" t="str">
            <v>Nhà Cung Cấp</v>
          </cell>
          <cell r="G194" t="str">
            <v>23.10-29.10</v>
          </cell>
          <cell r="H194" t="str">
            <v>Chi</v>
          </cell>
        </row>
        <row r="195">
          <cell r="E195">
            <v>35000000</v>
          </cell>
          <cell r="F195" t="str">
            <v>Ký quỹ thi công</v>
          </cell>
          <cell r="G195" t="str">
            <v>23.10-29.10</v>
          </cell>
          <cell r="H195" t="str">
            <v>Chi</v>
          </cell>
        </row>
        <row r="196">
          <cell r="E196">
            <v>77800000</v>
          </cell>
          <cell r="F196" t="str">
            <v>Ký quỹ thi công</v>
          </cell>
          <cell r="G196" t="str">
            <v>23.10-29.10</v>
          </cell>
          <cell r="H196" t="str">
            <v>Chi</v>
          </cell>
        </row>
        <row r="197">
          <cell r="E197">
            <v>6010000</v>
          </cell>
          <cell r="F197" t="str">
            <v>Khác</v>
          </cell>
          <cell r="G197" t="str">
            <v>23.10-29.10</v>
          </cell>
          <cell r="H197" t="str">
            <v>Chi</v>
          </cell>
        </row>
        <row r="198">
          <cell r="E198">
            <v>450802352</v>
          </cell>
          <cell r="F198" t="str">
            <v>Thu</v>
          </cell>
          <cell r="G198" t="str">
            <v>30.10-31.10</v>
          </cell>
          <cell r="H198" t="str">
            <v>Thu</v>
          </cell>
        </row>
        <row r="199">
          <cell r="E199">
            <v>72103130</v>
          </cell>
          <cell r="F199" t="str">
            <v>Nhà Cung Cấp</v>
          </cell>
          <cell r="G199" t="str">
            <v>30.10-31.10</v>
          </cell>
          <cell r="H199" t="str">
            <v>Chi</v>
          </cell>
        </row>
        <row r="200">
          <cell r="E200">
            <v>25610600</v>
          </cell>
          <cell r="F200" t="str">
            <v>Nhà Cung Cấp</v>
          </cell>
          <cell r="G200" t="str">
            <v>30.10-31.10</v>
          </cell>
          <cell r="H200" t="str">
            <v>Chi</v>
          </cell>
        </row>
        <row r="201">
          <cell r="E201">
            <v>4000000</v>
          </cell>
          <cell r="F201" t="str">
            <v>-</v>
          </cell>
          <cell r="G201" t="str">
            <v>30.10-31.10</v>
          </cell>
          <cell r="H201" t="str">
            <v>Chi</v>
          </cell>
        </row>
        <row r="202">
          <cell r="E202">
            <v>101000</v>
          </cell>
          <cell r="F202" t="str">
            <v>CPN, hoa, quà</v>
          </cell>
          <cell r="G202" t="str">
            <v>30.10-31.10</v>
          </cell>
          <cell r="H202" t="str">
            <v>Chi</v>
          </cell>
        </row>
        <row r="203">
          <cell r="E203">
            <v>101500000</v>
          </cell>
          <cell r="F203" t="str">
            <v>-</v>
          </cell>
          <cell r="G203" t="str">
            <v>30.10-31.10</v>
          </cell>
          <cell r="H203" t="str">
            <v>Chi</v>
          </cell>
        </row>
        <row r="204">
          <cell r="E204">
            <v>320000</v>
          </cell>
          <cell r="F204" t="str">
            <v>CPN, hoa, quà</v>
          </cell>
          <cell r="G204" t="str">
            <v>30.10-31.10</v>
          </cell>
          <cell r="H204" t="str">
            <v>Chi</v>
          </cell>
        </row>
        <row r="205">
          <cell r="E205">
            <v>365000</v>
          </cell>
          <cell r="F205" t="str">
            <v>CPN, hoa, quà</v>
          </cell>
          <cell r="G205" t="str">
            <v>30.10-31.10</v>
          </cell>
          <cell r="H205" t="str">
            <v>Chi</v>
          </cell>
        </row>
        <row r="206">
          <cell r="E206">
            <v>1890000</v>
          </cell>
          <cell r="F206" t="str">
            <v>Gửi xe</v>
          </cell>
          <cell r="G206" t="str">
            <v>30.10-31.10</v>
          </cell>
          <cell r="H206" t="str">
            <v>Chi</v>
          </cell>
        </row>
        <row r="207">
          <cell r="E207">
            <v>49000</v>
          </cell>
          <cell r="F207" t="str">
            <v>-</v>
          </cell>
          <cell r="G207" t="str">
            <v>30.10-31.10</v>
          </cell>
          <cell r="H207" t="str">
            <v>Chi</v>
          </cell>
        </row>
        <row r="208">
          <cell r="E208">
            <v>196000</v>
          </cell>
          <cell r="F208" t="str">
            <v>Khác</v>
          </cell>
          <cell r="G208" t="str">
            <v>30.10-31.10</v>
          </cell>
          <cell r="H208" t="str">
            <v>Chi</v>
          </cell>
        </row>
        <row r="209">
          <cell r="E209">
            <v>2162000</v>
          </cell>
          <cell r="F209" t="str">
            <v>-</v>
          </cell>
          <cell r="G209" t="str">
            <v>30.10-31.10</v>
          </cell>
          <cell r="H209" t="str">
            <v>Chi</v>
          </cell>
        </row>
        <row r="210">
          <cell r="E210">
            <v>150000000</v>
          </cell>
          <cell r="F210" t="str">
            <v>Thu</v>
          </cell>
          <cell r="G210" t="str">
            <v>30.10-31.10</v>
          </cell>
          <cell r="H210" t="str">
            <v>Thu</v>
          </cell>
        </row>
        <row r="211">
          <cell r="E211">
            <v>223291</v>
          </cell>
          <cell r="F211" t="str">
            <v>Thu</v>
          </cell>
          <cell r="G211" t="str">
            <v>30.10-31.10</v>
          </cell>
          <cell r="H211" t="str">
            <v>Thu</v>
          </cell>
        </row>
        <row r="212">
          <cell r="E212">
            <v>2805000</v>
          </cell>
          <cell r="F212" t="str">
            <v>Nhà Cung Cấp</v>
          </cell>
          <cell r="G212" t="str">
            <v>30.10-31.10</v>
          </cell>
          <cell r="H212" t="str">
            <v>Chi</v>
          </cell>
        </row>
        <row r="213">
          <cell r="E213">
            <v>16000000</v>
          </cell>
          <cell r="F213" t="str">
            <v>Nhà Cung Cấp</v>
          </cell>
          <cell r="G213" t="str">
            <v>30.10-31.10</v>
          </cell>
          <cell r="H213" t="str">
            <v>Chi</v>
          </cell>
        </row>
        <row r="214">
          <cell r="E214">
            <v>700000</v>
          </cell>
          <cell r="F214" t="str">
            <v>Nhà Cung Cấp</v>
          </cell>
          <cell r="G214" t="str">
            <v>30.10-31.10</v>
          </cell>
          <cell r="H214" t="str">
            <v>Chi</v>
          </cell>
        </row>
        <row r="215">
          <cell r="E215">
            <v>600000</v>
          </cell>
          <cell r="F215" t="str">
            <v>Nhà Cung Cấp</v>
          </cell>
          <cell r="G215" t="str">
            <v>30.10-31.10</v>
          </cell>
          <cell r="H215" t="str">
            <v>Chi</v>
          </cell>
        </row>
        <row r="216">
          <cell r="E216">
            <v>37013470</v>
          </cell>
          <cell r="F216" t="str">
            <v>Nhà Cung Cấp</v>
          </cell>
          <cell r="G216" t="str">
            <v>30.10-31.10</v>
          </cell>
          <cell r="H216" t="str">
            <v>Chi</v>
          </cell>
        </row>
        <row r="217">
          <cell r="E217">
            <v>6170400</v>
          </cell>
          <cell r="F217" t="str">
            <v>Nhà Cung Cấp</v>
          </cell>
          <cell r="G217" t="str">
            <v>30.10-31.10</v>
          </cell>
          <cell r="H217" t="str">
            <v>Chi</v>
          </cell>
        </row>
        <row r="218">
          <cell r="E218">
            <v>5100000</v>
          </cell>
          <cell r="F218" t="str">
            <v>Nhà Cung Cấp</v>
          </cell>
          <cell r="G218" t="str">
            <v>30.10-31.10</v>
          </cell>
          <cell r="H218" t="str">
            <v>Chi</v>
          </cell>
        </row>
        <row r="219">
          <cell r="E219">
            <v>7340000</v>
          </cell>
          <cell r="F219" t="str">
            <v>Nhà Cung Cấp</v>
          </cell>
          <cell r="G219" t="str">
            <v>30.10-31.10</v>
          </cell>
          <cell r="H219" t="str">
            <v>Chi</v>
          </cell>
        </row>
        <row r="220">
          <cell r="E220">
            <v>1500000</v>
          </cell>
          <cell r="F220" t="str">
            <v>Nhà Cung Cấp</v>
          </cell>
          <cell r="G220" t="str">
            <v>30.10-31.10</v>
          </cell>
          <cell r="H220" t="str">
            <v>Chi</v>
          </cell>
        </row>
        <row r="221">
          <cell r="E221">
            <v>1481200</v>
          </cell>
          <cell r="F221" t="str">
            <v>Nhà Cung Cấp</v>
          </cell>
          <cell r="G221" t="str">
            <v>30.10-31.10</v>
          </cell>
          <cell r="H221" t="str">
            <v>Chi</v>
          </cell>
        </row>
        <row r="222">
          <cell r="E222">
            <v>62144000</v>
          </cell>
          <cell r="F222" t="str">
            <v>Nhà Cung Cấp</v>
          </cell>
          <cell r="G222" t="str">
            <v>30.10-31.10</v>
          </cell>
          <cell r="H222" t="str">
            <v>Chi</v>
          </cell>
        </row>
        <row r="223">
          <cell r="F223" t="str">
            <v>-</v>
          </cell>
          <cell r="G223" t="e">
            <v>#N/A</v>
          </cell>
          <cell r="H223" t="str">
            <v/>
          </cell>
        </row>
        <row r="224">
          <cell r="F224" t="str">
            <v>-</v>
          </cell>
          <cell r="G224" t="e">
            <v>#N/A</v>
          </cell>
          <cell r="H224" t="str">
            <v/>
          </cell>
        </row>
        <row r="225">
          <cell r="F225" t="str">
            <v>-</v>
          </cell>
          <cell r="G225" t="e">
            <v>#N/A</v>
          </cell>
          <cell r="H225" t="str">
            <v/>
          </cell>
        </row>
        <row r="226">
          <cell r="F226" t="str">
            <v>-</v>
          </cell>
          <cell r="G226" t="e">
            <v>#N/A</v>
          </cell>
          <cell r="H226" t="str">
            <v/>
          </cell>
        </row>
        <row r="227">
          <cell r="F227" t="str">
            <v>-</v>
          </cell>
          <cell r="G227" t="e">
            <v>#N/A</v>
          </cell>
          <cell r="H227" t="str">
            <v/>
          </cell>
        </row>
        <row r="228">
          <cell r="F228" t="str">
            <v>-</v>
          </cell>
          <cell r="G228" t="e">
            <v>#N/A</v>
          </cell>
          <cell r="H228" t="str">
            <v/>
          </cell>
        </row>
        <row r="229">
          <cell r="F229" t="str">
            <v>-</v>
          </cell>
          <cell r="G229" t="e">
            <v>#N/A</v>
          </cell>
          <cell r="H229" t="str">
            <v/>
          </cell>
        </row>
        <row r="230">
          <cell r="F230" t="str">
            <v>-</v>
          </cell>
          <cell r="G230" t="e">
            <v>#N/A</v>
          </cell>
          <cell r="H230" t="str">
            <v/>
          </cell>
        </row>
        <row r="231">
          <cell r="F231" t="str">
            <v>-</v>
          </cell>
          <cell r="G231" t="e">
            <v>#N/A</v>
          </cell>
          <cell r="H231" t="str">
            <v/>
          </cell>
        </row>
        <row r="232">
          <cell r="F232" t="str">
            <v>-</v>
          </cell>
          <cell r="G232" t="e">
            <v>#N/A</v>
          </cell>
          <cell r="H232" t="str">
            <v/>
          </cell>
        </row>
        <row r="233">
          <cell r="F233" t="str">
            <v>-</v>
          </cell>
          <cell r="G233" t="e">
            <v>#N/A</v>
          </cell>
          <cell r="H233" t="str">
            <v/>
          </cell>
        </row>
        <row r="234">
          <cell r="F234" t="str">
            <v>-</v>
          </cell>
          <cell r="G234" t="e">
            <v>#N/A</v>
          </cell>
          <cell r="H234" t="str">
            <v/>
          </cell>
        </row>
        <row r="235">
          <cell r="F235" t="str">
            <v>-</v>
          </cell>
          <cell r="G235" t="e">
            <v>#N/A</v>
          </cell>
          <cell r="H235" t="str">
            <v/>
          </cell>
        </row>
        <row r="236">
          <cell r="F236" t="str">
            <v>-</v>
          </cell>
          <cell r="G236" t="e">
            <v>#N/A</v>
          </cell>
          <cell r="H236" t="str">
            <v/>
          </cell>
        </row>
        <row r="237">
          <cell r="F237" t="str">
            <v>-</v>
          </cell>
          <cell r="G237" t="e">
            <v>#N/A</v>
          </cell>
          <cell r="H237" t="str">
            <v/>
          </cell>
        </row>
        <row r="238">
          <cell r="F238" t="str">
            <v>-</v>
          </cell>
          <cell r="G238" t="e">
            <v>#N/A</v>
          </cell>
          <cell r="H238" t="str">
            <v/>
          </cell>
        </row>
        <row r="239">
          <cell r="F239" t="str">
            <v>-</v>
          </cell>
          <cell r="G239" t="e">
            <v>#N/A</v>
          </cell>
          <cell r="H239" t="str">
            <v/>
          </cell>
        </row>
        <row r="240">
          <cell r="F240" t="str">
            <v>-</v>
          </cell>
          <cell r="G240" t="e">
            <v>#N/A</v>
          </cell>
          <cell r="H240" t="str">
            <v/>
          </cell>
        </row>
        <row r="241">
          <cell r="F241" t="str">
            <v>-</v>
          </cell>
          <cell r="G241" t="e">
            <v>#N/A</v>
          </cell>
          <cell r="H241" t="str">
            <v/>
          </cell>
        </row>
        <row r="242">
          <cell r="F242" t="str">
            <v>-</v>
          </cell>
          <cell r="G242" t="e">
            <v>#N/A</v>
          </cell>
          <cell r="H242" t="str">
            <v/>
          </cell>
        </row>
        <row r="243">
          <cell r="F243" t="str">
            <v>-</v>
          </cell>
          <cell r="G243" t="e">
            <v>#N/A</v>
          </cell>
          <cell r="H243" t="str">
            <v/>
          </cell>
        </row>
        <row r="244">
          <cell r="F244" t="str">
            <v>-</v>
          </cell>
          <cell r="G244" t="e">
            <v>#N/A</v>
          </cell>
          <cell r="H244" t="str">
            <v/>
          </cell>
        </row>
        <row r="245">
          <cell r="F245" t="str">
            <v>-</v>
          </cell>
          <cell r="G245" t="e">
            <v>#N/A</v>
          </cell>
          <cell r="H245" t="str">
            <v/>
          </cell>
        </row>
        <row r="246">
          <cell r="F246" t="str">
            <v>-</v>
          </cell>
          <cell r="G246" t="e">
            <v>#N/A</v>
          </cell>
          <cell r="H246" t="str">
            <v/>
          </cell>
        </row>
        <row r="247">
          <cell r="F247" t="str">
            <v>-</v>
          </cell>
          <cell r="G247" t="e">
            <v>#N/A</v>
          </cell>
          <cell r="H247" t="str">
            <v/>
          </cell>
        </row>
        <row r="248">
          <cell r="F248" t="str">
            <v>-</v>
          </cell>
          <cell r="G248" t="e">
            <v>#N/A</v>
          </cell>
          <cell r="H248" t="str">
            <v/>
          </cell>
        </row>
        <row r="249">
          <cell r="F249" t="str">
            <v>-</v>
          </cell>
          <cell r="G249" t="e">
            <v>#N/A</v>
          </cell>
          <cell r="H249" t="str">
            <v/>
          </cell>
        </row>
        <row r="250">
          <cell r="F250" t="str">
            <v>-</v>
          </cell>
          <cell r="G250" t="e">
            <v>#N/A</v>
          </cell>
          <cell r="H250" t="str">
            <v/>
          </cell>
        </row>
        <row r="251">
          <cell r="F251" t="str">
            <v>-</v>
          </cell>
          <cell r="G251" t="e">
            <v>#N/A</v>
          </cell>
          <cell r="H251" t="str">
            <v/>
          </cell>
        </row>
        <row r="252">
          <cell r="F252" t="str">
            <v>-</v>
          </cell>
          <cell r="G252" t="e">
            <v>#N/A</v>
          </cell>
          <cell r="H252" t="str">
            <v/>
          </cell>
        </row>
        <row r="253">
          <cell r="F253" t="str">
            <v>-</v>
          </cell>
          <cell r="G253" t="e">
            <v>#N/A</v>
          </cell>
          <cell r="H253" t="str">
            <v/>
          </cell>
        </row>
        <row r="254">
          <cell r="F254" t="str">
            <v>-</v>
          </cell>
          <cell r="G254" t="e">
            <v>#N/A</v>
          </cell>
          <cell r="H254" t="str">
            <v/>
          </cell>
        </row>
        <row r="255">
          <cell r="F255" t="str">
            <v>-</v>
          </cell>
          <cell r="G255" t="e">
            <v>#N/A</v>
          </cell>
          <cell r="H255" t="str">
            <v/>
          </cell>
        </row>
        <row r="256">
          <cell r="F256" t="str">
            <v>-</v>
          </cell>
          <cell r="G256" t="e">
            <v>#N/A</v>
          </cell>
          <cell r="H256" t="str">
            <v/>
          </cell>
        </row>
        <row r="257">
          <cell r="F257" t="str">
            <v>-</v>
          </cell>
          <cell r="G257" t="e">
            <v>#N/A</v>
          </cell>
          <cell r="H257" t="str">
            <v/>
          </cell>
        </row>
        <row r="258">
          <cell r="F258" t="str">
            <v>-</v>
          </cell>
          <cell r="G258" t="e">
            <v>#N/A</v>
          </cell>
          <cell r="H258" t="str">
            <v/>
          </cell>
        </row>
        <row r="259">
          <cell r="F259" t="str">
            <v>-</v>
          </cell>
          <cell r="G259" t="e">
            <v>#N/A</v>
          </cell>
          <cell r="H259" t="str">
            <v/>
          </cell>
        </row>
        <row r="260">
          <cell r="F260" t="str">
            <v>-</v>
          </cell>
          <cell r="G260" t="e">
            <v>#N/A</v>
          </cell>
          <cell r="H260" t="str">
            <v/>
          </cell>
        </row>
        <row r="261">
          <cell r="F261" t="str">
            <v>-</v>
          </cell>
          <cell r="G261" t="e">
            <v>#N/A</v>
          </cell>
          <cell r="H261" t="str">
            <v/>
          </cell>
        </row>
        <row r="262">
          <cell r="F262" t="str">
            <v>-</v>
          </cell>
          <cell r="G262" t="e">
            <v>#N/A</v>
          </cell>
          <cell r="H262" t="str">
            <v/>
          </cell>
        </row>
        <row r="263">
          <cell r="F263" t="str">
            <v>-</v>
          </cell>
          <cell r="G263" t="e">
            <v>#N/A</v>
          </cell>
          <cell r="H263" t="str">
            <v/>
          </cell>
        </row>
        <row r="264">
          <cell r="F264" t="str">
            <v>-</v>
          </cell>
          <cell r="G264" t="e">
            <v>#N/A</v>
          </cell>
          <cell r="H264" t="str">
            <v/>
          </cell>
        </row>
        <row r="265">
          <cell r="F265" t="str">
            <v>-</v>
          </cell>
          <cell r="G265" t="e">
            <v>#N/A</v>
          </cell>
          <cell r="H265" t="str">
            <v/>
          </cell>
        </row>
        <row r="266">
          <cell r="F266" t="str">
            <v>-</v>
          </cell>
          <cell r="G266" t="e">
            <v>#N/A</v>
          </cell>
          <cell r="H266" t="str">
            <v/>
          </cell>
        </row>
        <row r="267">
          <cell r="F267" t="str">
            <v>-</v>
          </cell>
          <cell r="G267" t="e">
            <v>#N/A</v>
          </cell>
          <cell r="H267" t="str">
            <v/>
          </cell>
        </row>
        <row r="268">
          <cell r="F268" t="str">
            <v>-</v>
          </cell>
          <cell r="G268" t="e">
            <v>#N/A</v>
          </cell>
          <cell r="H268" t="str">
            <v/>
          </cell>
        </row>
        <row r="269">
          <cell r="F269" t="str">
            <v>-</v>
          </cell>
          <cell r="G269" t="e">
            <v>#N/A</v>
          </cell>
          <cell r="H269" t="str">
            <v/>
          </cell>
        </row>
        <row r="270">
          <cell r="F270" t="str">
            <v>-</v>
          </cell>
          <cell r="G270" t="e">
            <v>#N/A</v>
          </cell>
          <cell r="H270" t="str">
            <v/>
          </cell>
        </row>
        <row r="271">
          <cell r="F271" t="str">
            <v>-</v>
          </cell>
          <cell r="G271" t="e">
            <v>#N/A</v>
          </cell>
          <cell r="H271" t="str">
            <v/>
          </cell>
        </row>
        <row r="272">
          <cell r="F272" t="str">
            <v>-</v>
          </cell>
          <cell r="G272" t="e">
            <v>#N/A</v>
          </cell>
          <cell r="H272" t="str">
            <v/>
          </cell>
        </row>
        <row r="273">
          <cell r="F273" t="str">
            <v>-</v>
          </cell>
          <cell r="G273" t="e">
            <v>#N/A</v>
          </cell>
          <cell r="H273" t="str">
            <v/>
          </cell>
        </row>
        <row r="274">
          <cell r="F274" t="str">
            <v>-</v>
          </cell>
          <cell r="G274" t="e">
            <v>#N/A</v>
          </cell>
          <cell r="H274" t="str">
            <v/>
          </cell>
        </row>
        <row r="275">
          <cell r="F275" t="str">
            <v>-</v>
          </cell>
          <cell r="G275" t="e">
            <v>#N/A</v>
          </cell>
          <cell r="H275" t="str">
            <v/>
          </cell>
        </row>
        <row r="276">
          <cell r="F276" t="str">
            <v>-</v>
          </cell>
          <cell r="G276" t="e">
            <v>#N/A</v>
          </cell>
          <cell r="H276" t="str">
            <v/>
          </cell>
        </row>
        <row r="277">
          <cell r="F277" t="str">
            <v>-</v>
          </cell>
          <cell r="G277" t="e">
            <v>#N/A</v>
          </cell>
          <cell r="H277" t="str">
            <v/>
          </cell>
        </row>
        <row r="278">
          <cell r="F278" t="str">
            <v>-</v>
          </cell>
          <cell r="G278" t="e">
            <v>#N/A</v>
          </cell>
          <cell r="H278" t="str">
            <v/>
          </cell>
        </row>
        <row r="279">
          <cell r="F279" t="str">
            <v>-</v>
          </cell>
          <cell r="G279" t="e">
            <v>#N/A</v>
          </cell>
          <cell r="H279" t="str">
            <v/>
          </cell>
        </row>
        <row r="280">
          <cell r="F280" t="str">
            <v>-</v>
          </cell>
          <cell r="G280" t="e">
            <v>#N/A</v>
          </cell>
          <cell r="H280" t="str">
            <v/>
          </cell>
        </row>
        <row r="281">
          <cell r="F281" t="str">
            <v>-</v>
          </cell>
          <cell r="G281" t="e">
            <v>#N/A</v>
          </cell>
          <cell r="H281" t="str">
            <v/>
          </cell>
        </row>
        <row r="282">
          <cell r="F282" t="str">
            <v>-</v>
          </cell>
          <cell r="G282" t="e">
            <v>#N/A</v>
          </cell>
          <cell r="H282" t="str">
            <v/>
          </cell>
        </row>
        <row r="283">
          <cell r="F283" t="str">
            <v>-</v>
          </cell>
          <cell r="G283" t="e">
            <v>#N/A</v>
          </cell>
          <cell r="H283" t="str">
            <v/>
          </cell>
        </row>
        <row r="284">
          <cell r="F284" t="str">
            <v>-</v>
          </cell>
          <cell r="G284" t="e">
            <v>#N/A</v>
          </cell>
          <cell r="H284" t="str">
            <v/>
          </cell>
        </row>
        <row r="285">
          <cell r="F285" t="str">
            <v>-</v>
          </cell>
          <cell r="G285" t="e">
            <v>#N/A</v>
          </cell>
          <cell r="H285" t="str">
            <v/>
          </cell>
        </row>
        <row r="286">
          <cell r="F286" t="str">
            <v>-</v>
          </cell>
          <cell r="G286" t="e">
            <v>#N/A</v>
          </cell>
          <cell r="H286" t="str">
            <v/>
          </cell>
        </row>
        <row r="287">
          <cell r="F287" t="str">
            <v>-</v>
          </cell>
          <cell r="G287" t="e">
            <v>#N/A</v>
          </cell>
          <cell r="H287" t="str">
            <v/>
          </cell>
        </row>
        <row r="288">
          <cell r="F288" t="str">
            <v>-</v>
          </cell>
          <cell r="G288" t="e">
            <v>#N/A</v>
          </cell>
          <cell r="H288" t="str">
            <v/>
          </cell>
        </row>
        <row r="289">
          <cell r="F289" t="str">
            <v>-</v>
          </cell>
          <cell r="G289" t="e">
            <v>#N/A</v>
          </cell>
          <cell r="H289" t="str">
            <v/>
          </cell>
        </row>
        <row r="290">
          <cell r="F290" t="str">
            <v>-</v>
          </cell>
          <cell r="G290" t="e">
            <v>#N/A</v>
          </cell>
          <cell r="H290" t="str">
            <v/>
          </cell>
        </row>
        <row r="291">
          <cell r="F291" t="str">
            <v>-</v>
          </cell>
          <cell r="G291" t="e">
            <v>#N/A</v>
          </cell>
          <cell r="H291" t="str">
            <v/>
          </cell>
        </row>
        <row r="292">
          <cell r="F292" t="str">
            <v>-</v>
          </cell>
          <cell r="G292" t="e">
            <v>#N/A</v>
          </cell>
          <cell r="H292" t="str">
            <v/>
          </cell>
        </row>
        <row r="293">
          <cell r="F293" t="str">
            <v>-</v>
          </cell>
          <cell r="G293" t="e">
            <v>#N/A</v>
          </cell>
          <cell r="H293" t="str">
            <v/>
          </cell>
        </row>
        <row r="294">
          <cell r="F294" t="str">
            <v>-</v>
          </cell>
          <cell r="G294" t="e">
            <v>#N/A</v>
          </cell>
          <cell r="H294" t="str">
            <v/>
          </cell>
        </row>
        <row r="295">
          <cell r="F295" t="str">
            <v>-</v>
          </cell>
          <cell r="G295" t="e">
            <v>#N/A</v>
          </cell>
          <cell r="H295" t="str">
            <v/>
          </cell>
        </row>
        <row r="296">
          <cell r="F296" t="str">
            <v>-</v>
          </cell>
          <cell r="G296" t="e">
            <v>#N/A</v>
          </cell>
          <cell r="H296" t="str">
            <v/>
          </cell>
        </row>
        <row r="297">
          <cell r="F297" t="str">
            <v>-</v>
          </cell>
          <cell r="G297" t="e">
            <v>#N/A</v>
          </cell>
          <cell r="H297" t="str">
            <v/>
          </cell>
        </row>
        <row r="298">
          <cell r="F298" t="str">
            <v>-</v>
          </cell>
          <cell r="G298" t="e">
            <v>#N/A</v>
          </cell>
          <cell r="H298" t="str">
            <v/>
          </cell>
        </row>
        <row r="299">
          <cell r="F299" t="str">
            <v>-</v>
          </cell>
          <cell r="G299" t="e">
            <v>#N/A</v>
          </cell>
          <cell r="H299" t="str">
            <v/>
          </cell>
        </row>
        <row r="300">
          <cell r="F300" t="str">
            <v>-</v>
          </cell>
          <cell r="G300" t="e">
            <v>#N/A</v>
          </cell>
          <cell r="H300" t="str">
            <v/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I1007"/>
  <sheetViews>
    <sheetView tabSelected="1" topLeftCell="F62" workbookViewId="0">
      <selection activeCell="J77" sqref="J77"/>
    </sheetView>
  </sheetViews>
  <sheetFormatPr defaultColWidth="14.42578125" defaultRowHeight="15" customHeight="1" x14ac:dyDescent="0.2"/>
  <cols>
    <col min="1" max="1" width="9.7109375" style="2" customWidth="1"/>
    <col min="2" max="2" width="48" style="2" customWidth="1"/>
    <col min="3" max="3" width="27.7109375" style="44" customWidth="1"/>
    <col min="4" max="4" width="31.140625" style="44" customWidth="1"/>
    <col min="5" max="5" width="28.85546875" style="44" customWidth="1"/>
    <col min="6" max="14" width="21.85546875" style="44" customWidth="1"/>
    <col min="15" max="15" width="24.140625" style="2" customWidth="1"/>
    <col min="16" max="16" width="27.5703125" style="2" customWidth="1"/>
    <col min="17" max="34" width="18.140625" style="2" customWidth="1"/>
    <col min="35" max="16384" width="14.42578125" style="2"/>
  </cols>
  <sheetData>
    <row r="1" spans="1:34" ht="42.75" customHeight="1" x14ac:dyDescent="0.4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1"/>
      <c r="Q1" s="1"/>
      <c r="R1" s="1"/>
      <c r="S1" s="1"/>
      <c r="T1" s="1"/>
      <c r="U1" s="1"/>
      <c r="V1" s="1"/>
      <c r="W1" s="1"/>
      <c r="X1" s="1"/>
    </row>
    <row r="2" spans="1:34" ht="30" customHeight="1" x14ac:dyDescent="0.35">
      <c r="A2" s="76" t="s">
        <v>91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1"/>
      <c r="Q2" s="1"/>
      <c r="R2" s="1"/>
      <c r="S2" s="1"/>
      <c r="T2" s="1"/>
      <c r="U2" s="1"/>
      <c r="V2" s="1"/>
      <c r="W2" s="1"/>
      <c r="X2" s="1"/>
    </row>
    <row r="3" spans="1:34" ht="19.5" customHeight="1" x14ac:dyDescent="0.25">
      <c r="A3" s="3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</row>
    <row r="4" spans="1:34" ht="22.5" customHeight="1" x14ac:dyDescent="0.2">
      <c r="A4" s="6" t="s">
        <v>1</v>
      </c>
      <c r="B4" s="7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84</v>
      </c>
      <c r="J4" s="8" t="s">
        <v>85</v>
      </c>
      <c r="K4" s="8" t="s">
        <v>86</v>
      </c>
      <c r="L4" s="8" t="s">
        <v>87</v>
      </c>
      <c r="M4" s="8" t="s">
        <v>89</v>
      </c>
      <c r="N4" s="8" t="s">
        <v>90</v>
      </c>
      <c r="O4" s="8" t="s">
        <v>81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18" customHeight="1" x14ac:dyDescent="0.3">
      <c r="A5" s="10" t="s">
        <v>42</v>
      </c>
      <c r="B5" s="11" t="s">
        <v>10</v>
      </c>
      <c r="C5" s="12">
        <f t="shared" ref="C5:N5" si="0">SUM(C6:C11)</f>
        <v>2756069644</v>
      </c>
      <c r="D5" s="12">
        <f t="shared" si="0"/>
        <v>1943354947</v>
      </c>
      <c r="E5" s="12">
        <f t="shared" si="0"/>
        <v>3177939122</v>
      </c>
      <c r="F5" s="12">
        <f t="shared" si="0"/>
        <v>2015832356</v>
      </c>
      <c r="G5" s="12">
        <f t="shared" si="0"/>
        <v>3429238340.1999998</v>
      </c>
      <c r="H5" s="12">
        <f t="shared" si="0"/>
        <v>2936024406</v>
      </c>
      <c r="I5" s="12">
        <f t="shared" si="0"/>
        <v>1929619410</v>
      </c>
      <c r="J5" s="12">
        <f t="shared" si="0"/>
        <v>2335955052</v>
      </c>
      <c r="K5" s="12">
        <f t="shared" si="0"/>
        <v>2263998273</v>
      </c>
      <c r="L5" s="12">
        <f t="shared" si="0"/>
        <v>2164071607</v>
      </c>
      <c r="M5" s="12">
        <f t="shared" si="0"/>
        <v>4021696265</v>
      </c>
      <c r="N5" s="12">
        <f t="shared" si="0"/>
        <v>5916407175</v>
      </c>
      <c r="O5" s="12">
        <f>SUM(C5:N5)</f>
        <v>34890206597.199997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8" customHeight="1" x14ac:dyDescent="0.25">
      <c r="A6" s="13">
        <v>1</v>
      </c>
      <c r="B6" s="14" t="s">
        <v>73</v>
      </c>
      <c r="C6" s="15">
        <v>2272886079</v>
      </c>
      <c r="D6" s="15">
        <v>1431515662</v>
      </c>
      <c r="E6" s="15">
        <v>2802897378</v>
      </c>
      <c r="F6" s="15">
        <v>1882636858</v>
      </c>
      <c r="G6" s="15">
        <v>3088127390</v>
      </c>
      <c r="H6" s="15">
        <v>2801574744</v>
      </c>
      <c r="I6" s="60">
        <v>1875857442</v>
      </c>
      <c r="J6" s="15">
        <v>2205417384</v>
      </c>
      <c r="K6" s="15">
        <v>2153147922</v>
      </c>
      <c r="L6" s="15">
        <v>2027189216</v>
      </c>
      <c r="M6" s="15">
        <v>3352692175</v>
      </c>
      <c r="N6" s="15">
        <v>5614014314</v>
      </c>
      <c r="O6" s="71">
        <f>SUM(C6:N6)</f>
        <v>31507956564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8" customHeight="1" x14ac:dyDescent="0.25">
      <c r="A7" s="13">
        <v>2</v>
      </c>
      <c r="B7" s="14" t="s">
        <v>57</v>
      </c>
      <c r="C7" s="15">
        <v>252614017</v>
      </c>
      <c r="D7" s="15">
        <v>76798214</v>
      </c>
      <c r="E7" s="15">
        <v>151707404</v>
      </c>
      <c r="F7" s="15">
        <v>59802498</v>
      </c>
      <c r="G7" s="15">
        <v>250926950.19999999</v>
      </c>
      <c r="H7" s="15">
        <v>88203520</v>
      </c>
      <c r="I7" s="60">
        <v>21860702</v>
      </c>
      <c r="J7" s="15">
        <v>73786339</v>
      </c>
      <c r="K7" s="15"/>
      <c r="L7" s="15">
        <v>84810791</v>
      </c>
      <c r="M7" s="15">
        <v>108681643</v>
      </c>
      <c r="N7" s="15">
        <v>121798555</v>
      </c>
      <c r="O7" s="71">
        <f t="shared" ref="O7:O11" si="1">SUM(C7:N7)</f>
        <v>1290990633.2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34.5" customHeight="1" x14ac:dyDescent="0.25">
      <c r="A8" s="13">
        <v>3</v>
      </c>
      <c r="B8" s="14" t="s">
        <v>58</v>
      </c>
      <c r="C8" s="50">
        <v>123579548</v>
      </c>
      <c r="D8" s="50">
        <v>102705000</v>
      </c>
      <c r="E8" s="50">
        <v>105006340</v>
      </c>
      <c r="F8" s="50">
        <v>28524500</v>
      </c>
      <c r="G8" s="50">
        <v>42389000</v>
      </c>
      <c r="H8" s="50">
        <v>4899142</v>
      </c>
      <c r="I8" s="61">
        <v>12491266</v>
      </c>
      <c r="J8" s="50">
        <v>3957000</v>
      </c>
      <c r="K8" s="50">
        <v>3000000</v>
      </c>
      <c r="L8" s="50">
        <v>2471500</v>
      </c>
      <c r="M8" s="50">
        <v>16690000</v>
      </c>
      <c r="N8" s="50">
        <v>34560000</v>
      </c>
      <c r="O8" s="71">
        <f t="shared" si="1"/>
        <v>480273296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8" customHeight="1" x14ac:dyDescent="0.25">
      <c r="A9" s="13">
        <v>4</v>
      </c>
      <c r="B9" s="14" t="s">
        <v>11</v>
      </c>
      <c r="C9" s="50">
        <v>70990000</v>
      </c>
      <c r="D9" s="50">
        <v>88300000</v>
      </c>
      <c r="E9" s="50">
        <f>36243000+80000000</f>
        <v>116243000</v>
      </c>
      <c r="F9" s="50">
        <v>39868500</v>
      </c>
      <c r="G9" s="50">
        <v>31920000</v>
      </c>
      <c r="H9" s="50">
        <v>32029000</v>
      </c>
      <c r="I9" s="61">
        <v>5310000</v>
      </c>
      <c r="J9" s="50">
        <v>14994000</v>
      </c>
      <c r="K9" s="50">
        <v>19124000</v>
      </c>
      <c r="L9" s="50">
        <v>21720500</v>
      </c>
      <c r="M9" s="50">
        <v>28338000</v>
      </c>
      <c r="N9" s="50">
        <v>40333000</v>
      </c>
      <c r="O9" s="71">
        <f t="shared" si="1"/>
        <v>509170000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8" customHeight="1" x14ac:dyDescent="0.25">
      <c r="A10" s="13">
        <v>5</v>
      </c>
      <c r="B10" s="14" t="s">
        <v>70</v>
      </c>
      <c r="C10" s="15"/>
      <c r="D10" s="15"/>
      <c r="E10" s="15"/>
      <c r="F10" s="15"/>
      <c r="G10" s="15"/>
      <c r="H10" s="15"/>
      <c r="I10" s="60"/>
      <c r="J10" s="15"/>
      <c r="K10" s="15">
        <v>83726351</v>
      </c>
      <c r="L10" s="15"/>
      <c r="M10" s="15">
        <v>508294447</v>
      </c>
      <c r="N10" s="15">
        <v>63759506</v>
      </c>
      <c r="O10" s="71">
        <f t="shared" si="1"/>
        <v>655780304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8" customHeight="1" x14ac:dyDescent="0.25">
      <c r="A11" s="13">
        <v>6</v>
      </c>
      <c r="B11" s="14" t="s">
        <v>12</v>
      </c>
      <c r="C11" s="15">
        <v>36000000</v>
      </c>
      <c r="D11" s="15">
        <v>244036071</v>
      </c>
      <c r="E11" s="15">
        <v>2085000</v>
      </c>
      <c r="F11" s="15">
        <v>5000000</v>
      </c>
      <c r="G11" s="15">
        <v>15875000</v>
      </c>
      <c r="H11" s="15">
        <v>9318000</v>
      </c>
      <c r="I11" s="60">
        <v>14100000</v>
      </c>
      <c r="J11" s="15">
        <v>37800329</v>
      </c>
      <c r="K11" s="15">
        <v>5000000</v>
      </c>
      <c r="L11" s="15">
        <v>27879600</v>
      </c>
      <c r="M11" s="15">
        <v>7000000</v>
      </c>
      <c r="N11" s="15">
        <v>41941800</v>
      </c>
      <c r="O11" s="71">
        <f t="shared" si="1"/>
        <v>446035800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8" customHeight="1" x14ac:dyDescent="0.3">
      <c r="A12" s="18" t="s">
        <v>43</v>
      </c>
      <c r="B12" s="19" t="s">
        <v>13</v>
      </c>
      <c r="C12" s="20">
        <f>SUM(C13:C37)</f>
        <v>899629613</v>
      </c>
      <c r="D12" s="20">
        <f t="shared" ref="D12:N12" si="2">SUM(D13:D37)</f>
        <v>682329651</v>
      </c>
      <c r="E12" s="20">
        <f t="shared" si="2"/>
        <v>826225786</v>
      </c>
      <c r="F12" s="20">
        <f t="shared" si="2"/>
        <v>761760970</v>
      </c>
      <c r="G12" s="20">
        <f t="shared" si="2"/>
        <v>825192256</v>
      </c>
      <c r="H12" s="20">
        <f t="shared" si="2"/>
        <v>874322568</v>
      </c>
      <c r="I12" s="20">
        <f t="shared" si="2"/>
        <v>877405439</v>
      </c>
      <c r="J12" s="20">
        <f t="shared" si="2"/>
        <v>944077896</v>
      </c>
      <c r="K12" s="20">
        <f t="shared" si="2"/>
        <v>838085677</v>
      </c>
      <c r="L12" s="20">
        <f t="shared" si="2"/>
        <v>915541345</v>
      </c>
      <c r="M12" s="20">
        <f t="shared" si="2"/>
        <v>135823103</v>
      </c>
      <c r="N12" s="20">
        <f t="shared" si="2"/>
        <v>153401130</v>
      </c>
      <c r="O12" s="20">
        <f>SUM(C12:N12)</f>
        <v>8733795434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 ht="18" customHeight="1" x14ac:dyDescent="0.25">
      <c r="A13" s="13">
        <v>1</v>
      </c>
      <c r="B13" s="16" t="s">
        <v>88</v>
      </c>
      <c r="C13" s="59">
        <v>566672238</v>
      </c>
      <c r="D13" s="59">
        <v>570621890</v>
      </c>
      <c r="E13" s="59">
        <v>619679542</v>
      </c>
      <c r="F13" s="59">
        <v>592243586</v>
      </c>
      <c r="G13" s="59">
        <v>692810102</v>
      </c>
      <c r="H13" s="59">
        <v>619754589</v>
      </c>
      <c r="I13" s="59">
        <v>643933931</v>
      </c>
      <c r="J13" s="59">
        <f>750766263+29534615</f>
        <v>780300878</v>
      </c>
      <c r="K13" s="59">
        <v>673506353</v>
      </c>
      <c r="L13" s="59">
        <v>697704010</v>
      </c>
      <c r="M13" s="59"/>
      <c r="N13" s="59"/>
      <c r="O13" s="65">
        <f>SUM(C13:N13)</f>
        <v>6457227119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8" customHeight="1" x14ac:dyDescent="0.25">
      <c r="A14" s="13">
        <v>2</v>
      </c>
      <c r="B14" s="14" t="s">
        <v>14</v>
      </c>
      <c r="C14" s="15">
        <v>42287731</v>
      </c>
      <c r="D14" s="15"/>
      <c r="E14" s="15">
        <v>78633600</v>
      </c>
      <c r="F14" s="15">
        <v>43043200</v>
      </c>
      <c r="G14" s="66">
        <v>44556800</v>
      </c>
      <c r="H14" s="15">
        <v>44556800</v>
      </c>
      <c r="I14" s="62">
        <v>44556800</v>
      </c>
      <c r="J14" s="60">
        <v>44717160</v>
      </c>
      <c r="K14" s="15">
        <v>41529600</v>
      </c>
      <c r="L14" s="15">
        <v>47584000</v>
      </c>
      <c r="M14" s="15">
        <v>52124800</v>
      </c>
      <c r="N14" s="15">
        <v>52124800</v>
      </c>
      <c r="O14" s="65">
        <f t="shared" ref="O14:O37" si="3">SUM(C14:N14)</f>
        <v>535715291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8" customHeight="1" x14ac:dyDescent="0.25">
      <c r="A15" s="13">
        <v>3</v>
      </c>
      <c r="B15" s="14" t="s">
        <v>15</v>
      </c>
      <c r="C15" s="15">
        <v>14000000</v>
      </c>
      <c r="D15" s="15">
        <v>17960000</v>
      </c>
      <c r="E15" s="15">
        <v>20600000</v>
      </c>
      <c r="F15" s="15">
        <v>14000000</v>
      </c>
      <c r="G15" s="15"/>
      <c r="H15" s="15">
        <v>14000000</v>
      </c>
      <c r="I15" s="62">
        <v>14000000</v>
      </c>
      <c r="J15" s="15">
        <v>17960000</v>
      </c>
      <c r="K15" s="15">
        <v>14000000</v>
      </c>
      <c r="L15" s="15">
        <v>27200000</v>
      </c>
      <c r="M15" s="15">
        <v>14000000</v>
      </c>
      <c r="N15" s="15">
        <v>14000000</v>
      </c>
      <c r="O15" s="65">
        <f t="shared" si="3"/>
        <v>181720000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8" customHeight="1" x14ac:dyDescent="0.25">
      <c r="A16" s="13">
        <v>4</v>
      </c>
      <c r="B16" s="14" t="s">
        <v>16</v>
      </c>
      <c r="C16" s="15"/>
      <c r="D16" s="15">
        <v>24000000</v>
      </c>
      <c r="E16" s="15">
        <v>6000000</v>
      </c>
      <c r="F16" s="15">
        <v>6000000</v>
      </c>
      <c r="G16" s="15">
        <v>6000000</v>
      </c>
      <c r="H16" s="15">
        <v>6000000</v>
      </c>
      <c r="I16" s="62">
        <v>6000000</v>
      </c>
      <c r="J16" s="15">
        <v>6000000</v>
      </c>
      <c r="K16" s="15">
        <v>6000000</v>
      </c>
      <c r="L16" s="15">
        <v>6000000</v>
      </c>
      <c r="M16" s="15">
        <v>6000000</v>
      </c>
      <c r="N16" s="15">
        <v>6000000</v>
      </c>
      <c r="O16" s="65">
        <f t="shared" si="3"/>
        <v>84000000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8" customHeight="1" x14ac:dyDescent="0.25">
      <c r="A17" s="13">
        <v>5</v>
      </c>
      <c r="B17" s="14" t="s">
        <v>17</v>
      </c>
      <c r="C17" s="15">
        <v>650000</v>
      </c>
      <c r="D17" s="15">
        <f>9918551</f>
        <v>9918551</v>
      </c>
      <c r="E17" s="15">
        <f>9097446+554000</f>
        <v>9651446</v>
      </c>
      <c r="F17" s="15">
        <v>9987438</v>
      </c>
      <c r="G17" s="15">
        <v>2429724</v>
      </c>
      <c r="H17" s="15">
        <v>10453774</v>
      </c>
      <c r="I17" s="63">
        <v>11792198</v>
      </c>
      <c r="J17" s="15">
        <f>11171806+1297000</f>
        <v>12468806</v>
      </c>
      <c r="K17" s="15">
        <v>11595299</v>
      </c>
      <c r="L17" s="15">
        <v>10267276</v>
      </c>
      <c r="M17" s="15">
        <v>13081246</v>
      </c>
      <c r="N17" s="15">
        <v>14302676</v>
      </c>
      <c r="O17" s="65">
        <f t="shared" si="3"/>
        <v>116598434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 spans="1:34" ht="18" customHeight="1" x14ac:dyDescent="0.25">
      <c r="A18" s="13">
        <v>6</v>
      </c>
      <c r="B18" s="14" t="s">
        <v>61</v>
      </c>
      <c r="C18" s="15">
        <v>1866000</v>
      </c>
      <c r="D18" s="15">
        <v>2347200</v>
      </c>
      <c r="E18" s="15"/>
      <c r="F18" s="15"/>
      <c r="G18" s="15">
        <v>1861920</v>
      </c>
      <c r="H18" s="15">
        <v>470000</v>
      </c>
      <c r="I18" s="63">
        <v>3003840</v>
      </c>
      <c r="J18" s="15">
        <v>1648000</v>
      </c>
      <c r="K18" s="15"/>
      <c r="M18" s="70"/>
      <c r="N18" s="15">
        <v>3835427</v>
      </c>
      <c r="O18" s="65">
        <f t="shared" si="3"/>
        <v>15032387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8" customHeight="1" x14ac:dyDescent="0.25">
      <c r="A19" s="13">
        <v>7</v>
      </c>
      <c r="B19" s="14" t="s">
        <v>18</v>
      </c>
      <c r="C19" s="15"/>
      <c r="D19" s="15">
        <v>13836270</v>
      </c>
      <c r="E19" s="15">
        <v>16144239</v>
      </c>
      <c r="F19" s="15">
        <v>7191557</v>
      </c>
      <c r="G19" s="15">
        <v>6499004</v>
      </c>
      <c r="H19" s="15">
        <v>6370330</v>
      </c>
      <c r="I19" s="63">
        <v>5563083</v>
      </c>
      <c r="J19" s="15">
        <v>6094014</v>
      </c>
      <c r="K19" s="15">
        <v>6698971</v>
      </c>
      <c r="L19" s="15">
        <v>6102478</v>
      </c>
      <c r="M19" s="15">
        <v>5967055</v>
      </c>
      <c r="N19" s="15">
        <v>6185083</v>
      </c>
      <c r="O19" s="65">
        <f t="shared" si="3"/>
        <v>86652084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ht="18" customHeight="1" x14ac:dyDescent="0.25">
      <c r="A20" s="13">
        <v>8</v>
      </c>
      <c r="B20" s="14" t="s">
        <v>19</v>
      </c>
      <c r="C20" s="15"/>
      <c r="D20" s="15"/>
      <c r="E20" s="15">
        <v>200000</v>
      </c>
      <c r="F20" s="15">
        <v>100000</v>
      </c>
      <c r="G20" s="15">
        <v>100000</v>
      </c>
      <c r="H20" s="15">
        <v>100000</v>
      </c>
      <c r="I20" s="63">
        <v>100000</v>
      </c>
      <c r="J20" s="15">
        <v>100000</v>
      </c>
      <c r="K20" s="15">
        <v>100000</v>
      </c>
      <c r="L20" s="15">
        <v>100000</v>
      </c>
      <c r="M20" s="15">
        <v>100000</v>
      </c>
      <c r="N20" s="15">
        <v>100000</v>
      </c>
      <c r="O20" s="65">
        <f t="shared" si="3"/>
        <v>1100000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34" ht="18" customHeight="1" x14ac:dyDescent="0.25">
      <c r="A21" s="13">
        <v>9</v>
      </c>
      <c r="B21" s="14" t="s">
        <v>66</v>
      </c>
      <c r="C21" s="15"/>
      <c r="D21" s="15"/>
      <c r="E21" s="15"/>
      <c r="F21" s="15"/>
      <c r="G21" s="15"/>
      <c r="H21" s="15">
        <v>6534320</v>
      </c>
      <c r="I21" s="63">
        <v>3228280</v>
      </c>
      <c r="J21" s="15">
        <v>3581779</v>
      </c>
      <c r="K21" s="15">
        <v>3649360</v>
      </c>
      <c r="L21" s="15">
        <v>3649360</v>
      </c>
      <c r="M21" s="15">
        <v>3649360</v>
      </c>
      <c r="N21" s="15">
        <v>3649360</v>
      </c>
      <c r="O21" s="65">
        <f t="shared" si="3"/>
        <v>27941819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 spans="1:34" ht="18.75" customHeight="1" x14ac:dyDescent="0.25">
      <c r="A22" s="13">
        <v>10</v>
      </c>
      <c r="B22" s="14" t="s">
        <v>20</v>
      </c>
      <c r="C22" s="15"/>
      <c r="D22" s="15"/>
      <c r="E22" s="15">
        <v>1375000</v>
      </c>
      <c r="F22" s="15">
        <v>1390000</v>
      </c>
      <c r="G22" s="15">
        <v>1430000</v>
      </c>
      <c r="H22" s="15">
        <v>1500000</v>
      </c>
      <c r="I22" s="62">
        <v>1885000</v>
      </c>
      <c r="J22" s="15">
        <v>1935000</v>
      </c>
      <c r="K22" s="15">
        <v>1820000</v>
      </c>
      <c r="L22" s="15">
        <v>4280000</v>
      </c>
      <c r="M22" s="15">
        <v>345000</v>
      </c>
      <c r="N22" s="15">
        <v>6910000</v>
      </c>
      <c r="O22" s="65">
        <f t="shared" si="3"/>
        <v>22870000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ht="18" customHeight="1" x14ac:dyDescent="0.25">
      <c r="A23" s="13">
        <v>11</v>
      </c>
      <c r="B23" s="14" t="s">
        <v>65</v>
      </c>
      <c r="C23" s="15">
        <v>3710000</v>
      </c>
      <c r="D23" s="15">
        <v>3666990</v>
      </c>
      <c r="E23" s="15">
        <v>8254400</v>
      </c>
      <c r="F23" s="15">
        <v>44170124</v>
      </c>
      <c r="G23" s="15">
        <v>2993000</v>
      </c>
      <c r="H23" s="15">
        <v>11122436</v>
      </c>
      <c r="I23" s="62"/>
      <c r="J23" s="15">
        <v>1465000</v>
      </c>
      <c r="K23" s="15"/>
      <c r="L23" s="15">
        <v>8285130</v>
      </c>
      <c r="M23" s="15"/>
      <c r="N23" s="15"/>
      <c r="O23" s="65">
        <f t="shared" si="3"/>
        <v>83667080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8" customHeight="1" x14ac:dyDescent="0.25">
      <c r="A24" s="13">
        <v>12</v>
      </c>
      <c r="B24" s="14" t="s">
        <v>68</v>
      </c>
      <c r="C24" s="15">
        <v>14236000</v>
      </c>
      <c r="D24" s="15">
        <v>38000</v>
      </c>
      <c r="E24" s="15">
        <v>9202000</v>
      </c>
      <c r="F24" s="15">
        <v>4137000</v>
      </c>
      <c r="G24" s="15">
        <v>2456000</v>
      </c>
      <c r="H24" s="15">
        <v>5217000</v>
      </c>
      <c r="I24" s="62">
        <v>6802000</v>
      </c>
      <c r="J24" s="15">
        <v>5619000</v>
      </c>
      <c r="K24" s="15">
        <v>9216000</v>
      </c>
      <c r="L24" s="15">
        <v>7530000</v>
      </c>
      <c r="M24" s="15">
        <v>9580000</v>
      </c>
      <c r="N24" s="15"/>
      <c r="O24" s="65">
        <f t="shared" si="3"/>
        <v>74033000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8" customHeight="1" x14ac:dyDescent="0.25">
      <c r="A25" s="13">
        <v>13</v>
      </c>
      <c r="B25" s="14" t="s">
        <v>67</v>
      </c>
      <c r="C25" s="15">
        <v>163000</v>
      </c>
      <c r="D25" s="15">
        <v>20000</v>
      </c>
      <c r="E25" s="15">
        <v>3850000</v>
      </c>
      <c r="F25" s="15">
        <v>1700000</v>
      </c>
      <c r="G25" s="15">
        <v>440000</v>
      </c>
      <c r="H25" s="15">
        <v>3513000</v>
      </c>
      <c r="I25" s="62">
        <v>2775000</v>
      </c>
      <c r="J25" s="15">
        <v>6680000</v>
      </c>
      <c r="K25" s="15">
        <v>7568000</v>
      </c>
      <c r="L25" s="15">
        <v>1544000</v>
      </c>
      <c r="M25" s="15">
        <v>3375000</v>
      </c>
      <c r="N25" s="15">
        <v>8855000</v>
      </c>
      <c r="O25" s="65">
        <f t="shared" si="3"/>
        <v>40483000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8" customHeight="1" x14ac:dyDescent="0.25">
      <c r="A26" s="13">
        <v>14</v>
      </c>
      <c r="B26" s="22" t="s">
        <v>62</v>
      </c>
      <c r="C26" s="23">
        <v>500000</v>
      </c>
      <c r="D26" s="23"/>
      <c r="E26" s="23"/>
      <c r="F26" s="23">
        <v>1200000</v>
      </c>
      <c r="G26" s="23">
        <v>870000</v>
      </c>
      <c r="H26" s="23"/>
      <c r="I26" s="62">
        <v>340000</v>
      </c>
      <c r="J26" s="23"/>
      <c r="K26" s="15">
        <v>750000</v>
      </c>
      <c r="L26" s="23">
        <v>1100000</v>
      </c>
      <c r="M26" s="23">
        <v>440000</v>
      </c>
      <c r="N26" s="23">
        <v>4200000</v>
      </c>
      <c r="O26" s="65">
        <f t="shared" si="3"/>
        <v>9400000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8" customHeight="1" x14ac:dyDescent="0.25">
      <c r="A27" s="13">
        <v>15</v>
      </c>
      <c r="B27" s="14" t="s">
        <v>72</v>
      </c>
      <c r="C27" s="15"/>
      <c r="D27" s="15"/>
      <c r="E27" s="15"/>
      <c r="F27" s="15"/>
      <c r="G27" s="15">
        <v>9593000</v>
      </c>
      <c r="H27" s="15"/>
      <c r="I27" s="23"/>
      <c r="J27" s="15"/>
      <c r="K27" s="15"/>
      <c r="L27" s="15"/>
      <c r="M27" s="15"/>
      <c r="N27" s="15">
        <v>460000</v>
      </c>
      <c r="O27" s="65">
        <f t="shared" si="3"/>
        <v>10053000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" customHeight="1" x14ac:dyDescent="0.25">
      <c r="A28" s="13">
        <v>16</v>
      </c>
      <c r="B28" s="14" t="s">
        <v>21</v>
      </c>
      <c r="C28" s="15">
        <v>20598600</v>
      </c>
      <c r="D28" s="15"/>
      <c r="E28" s="15"/>
      <c r="F28" s="15"/>
      <c r="G28" s="15"/>
      <c r="H28" s="15"/>
      <c r="I28" s="23"/>
      <c r="J28" s="15"/>
      <c r="K28" s="15"/>
      <c r="L28" s="15"/>
      <c r="M28" s="15"/>
      <c r="N28" s="15"/>
      <c r="O28" s="65">
        <f t="shared" si="3"/>
        <v>20598600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8" customHeight="1" x14ac:dyDescent="0.25">
      <c r="A29" s="13">
        <v>17</v>
      </c>
      <c r="B29" s="14" t="s">
        <v>22</v>
      </c>
      <c r="C29" s="15">
        <v>31763000</v>
      </c>
      <c r="D29" s="15">
        <v>17829392</v>
      </c>
      <c r="E29" s="15">
        <v>3606260</v>
      </c>
      <c r="F29" s="15"/>
      <c r="G29" s="15">
        <v>16086000</v>
      </c>
      <c r="H29" s="15">
        <f>13977200+3000000-550000</f>
        <v>16427200</v>
      </c>
      <c r="I29" s="23">
        <v>15312567</v>
      </c>
      <c r="J29" s="15">
        <v>18352000</v>
      </c>
      <c r="K29" s="15">
        <f>4363000+500000</f>
        <v>4863000</v>
      </c>
      <c r="L29" s="15">
        <v>41099120</v>
      </c>
      <c r="M29" s="15">
        <v>5985916</v>
      </c>
      <c r="N29" s="15">
        <v>10744173</v>
      </c>
      <c r="O29" s="65">
        <f t="shared" si="3"/>
        <v>182068628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8" customHeight="1" x14ac:dyDescent="0.25">
      <c r="A30" s="13">
        <v>18</v>
      </c>
      <c r="B30" s="14" t="s">
        <v>76</v>
      </c>
      <c r="C30" s="15">
        <v>2500000</v>
      </c>
      <c r="D30" s="15"/>
      <c r="E30" s="15"/>
      <c r="F30" s="50"/>
      <c r="G30" s="15"/>
      <c r="H30" s="15">
        <v>7536381</v>
      </c>
      <c r="I30" s="23"/>
      <c r="J30" s="15"/>
      <c r="K30" s="15"/>
      <c r="L30" s="15">
        <v>2000000</v>
      </c>
      <c r="M30" s="15"/>
      <c r="N30" s="15"/>
      <c r="O30" s="65">
        <f t="shared" si="3"/>
        <v>12036381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8" customHeight="1" x14ac:dyDescent="0.25">
      <c r="A31" s="13">
        <v>19</v>
      </c>
      <c r="B31" s="14" t="s">
        <v>77</v>
      </c>
      <c r="C31" s="50">
        <v>120111050</v>
      </c>
      <c r="D31" s="15">
        <v>5000000</v>
      </c>
      <c r="E31" s="15"/>
      <c r="F31" s="50"/>
      <c r="G31" s="15"/>
      <c r="H31" s="15">
        <v>24000000</v>
      </c>
      <c r="I31" s="23"/>
      <c r="J31" s="15">
        <v>16801092</v>
      </c>
      <c r="K31" s="15"/>
      <c r="L31" s="15"/>
      <c r="M31" s="15"/>
      <c r="N31" s="15"/>
      <c r="O31" s="65">
        <f t="shared" si="3"/>
        <v>165912142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8" customHeight="1" x14ac:dyDescent="0.25">
      <c r="A32" s="13">
        <v>20</v>
      </c>
      <c r="B32" s="14" t="s">
        <v>63</v>
      </c>
      <c r="C32" s="15"/>
      <c r="D32" s="15">
        <v>500000</v>
      </c>
      <c r="E32" s="15"/>
      <c r="F32" s="50">
        <v>1125000</v>
      </c>
      <c r="G32" s="15"/>
      <c r="H32" s="15"/>
      <c r="I32" s="23"/>
      <c r="J32" s="15"/>
      <c r="K32" s="15">
        <v>515000</v>
      </c>
      <c r="L32" s="15">
        <v>7500000</v>
      </c>
      <c r="M32" s="15"/>
      <c r="N32" s="15"/>
      <c r="O32" s="65">
        <f t="shared" si="3"/>
        <v>9640000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8" customHeight="1" x14ac:dyDescent="0.25">
      <c r="A33" s="13">
        <v>21</v>
      </c>
      <c r="B33" s="14" t="s">
        <v>60</v>
      </c>
      <c r="C33" s="15">
        <v>61225000</v>
      </c>
      <c r="D33" s="15"/>
      <c r="E33" s="15">
        <v>32009768</v>
      </c>
      <c r="F33" s="50">
        <v>18105000</v>
      </c>
      <c r="G33" s="15">
        <v>10005418</v>
      </c>
      <c r="H33" s="15">
        <v>73766299</v>
      </c>
      <c r="I33" s="23">
        <v>93405438</v>
      </c>
      <c r="J33" s="15"/>
      <c r="K33" s="15">
        <v>37523689</v>
      </c>
      <c r="L33" s="15">
        <v>24632016</v>
      </c>
      <c r="M33" s="15"/>
      <c r="N33" s="15"/>
      <c r="O33" s="65">
        <f t="shared" si="3"/>
        <v>350672628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8" customHeight="1" x14ac:dyDescent="0.25">
      <c r="A34" s="13">
        <v>22</v>
      </c>
      <c r="B34" s="14" t="s">
        <v>23</v>
      </c>
      <c r="C34" s="15">
        <v>9900</v>
      </c>
      <c r="D34" s="15">
        <v>64900</v>
      </c>
      <c r="E34" s="15">
        <v>185900</v>
      </c>
      <c r="F34" s="50">
        <v>119900</v>
      </c>
      <c r="G34" s="15">
        <v>779900</v>
      </c>
      <c r="H34" s="15">
        <v>3938684</v>
      </c>
      <c r="I34" s="23">
        <v>6932689</v>
      </c>
      <c r="J34" s="15">
        <v>2809963</v>
      </c>
      <c r="K34" s="15">
        <v>1212000</v>
      </c>
      <c r="L34" s="15">
        <f>337000+22000</f>
        <v>359000</v>
      </c>
      <c r="M34" s="15">
        <v>4260600</v>
      </c>
      <c r="N34" s="15">
        <v>3490953</v>
      </c>
      <c r="O34" s="65">
        <f t="shared" si="3"/>
        <v>24164389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8" customHeight="1" x14ac:dyDescent="0.25">
      <c r="A35" s="13">
        <v>23</v>
      </c>
      <c r="B35" s="14" t="s">
        <v>24</v>
      </c>
      <c r="C35" s="15"/>
      <c r="D35" s="15"/>
      <c r="E35" s="15"/>
      <c r="F35" s="50"/>
      <c r="G35" s="15"/>
      <c r="H35" s="15"/>
      <c r="I35" s="23"/>
      <c r="J35" s="15"/>
      <c r="K35" s="15"/>
      <c r="L35" s="15"/>
      <c r="M35" s="15"/>
      <c r="N35" s="15"/>
      <c r="O35" s="65">
        <f t="shared" si="3"/>
        <v>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8" customHeight="1" x14ac:dyDescent="0.25">
      <c r="A36" s="13">
        <v>24</v>
      </c>
      <c r="B36" s="14" t="s">
        <v>78</v>
      </c>
      <c r="C36" s="15">
        <v>1391080</v>
      </c>
      <c r="D36" s="15"/>
      <c r="E36" s="15"/>
      <c r="F36" s="50"/>
      <c r="G36" s="15">
        <v>9743000</v>
      </c>
      <c r="H36" s="15">
        <v>2249000</v>
      </c>
      <c r="I36" s="23">
        <f>512000+426000</f>
        <v>938000</v>
      </c>
      <c r="J36" s="15">
        <v>1144000</v>
      </c>
      <c r="K36" s="15">
        <v>1003000</v>
      </c>
      <c r="L36" s="15">
        <v>2162000</v>
      </c>
      <c r="M36" s="15">
        <v>668000</v>
      </c>
      <c r="N36" s="15">
        <v>2387000</v>
      </c>
      <c r="O36" s="65">
        <f t="shared" si="3"/>
        <v>21685080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8" customHeight="1" x14ac:dyDescent="0.25">
      <c r="A37" s="13">
        <v>25</v>
      </c>
      <c r="B37" s="14" t="s">
        <v>25</v>
      </c>
      <c r="C37" s="15">
        <v>17946014</v>
      </c>
      <c r="D37" s="15">
        <v>16526458</v>
      </c>
      <c r="E37" s="15">
        <v>16833631</v>
      </c>
      <c r="F37" s="50">
        <v>17248165</v>
      </c>
      <c r="G37" s="15">
        <v>16538388</v>
      </c>
      <c r="H37" s="15">
        <v>16812755</v>
      </c>
      <c r="I37" s="23">
        <v>16836613</v>
      </c>
      <c r="J37" s="15">
        <v>16401204</v>
      </c>
      <c r="K37" s="15">
        <v>16535405</v>
      </c>
      <c r="L37" s="15">
        <v>16442955</v>
      </c>
      <c r="M37" s="15">
        <v>16246126</v>
      </c>
      <c r="N37" s="15">
        <v>16156658</v>
      </c>
      <c r="O37" s="65">
        <f t="shared" si="3"/>
        <v>200524372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8" customHeight="1" x14ac:dyDescent="0.3">
      <c r="A38" s="18" t="s">
        <v>44</v>
      </c>
      <c r="B38" s="19" t="s">
        <v>26</v>
      </c>
      <c r="C38" s="20">
        <f t="shared" ref="C38:N38" si="4">SUM(C39:C41)</f>
        <v>5044000</v>
      </c>
      <c r="D38" s="20">
        <f t="shared" si="4"/>
        <v>425000</v>
      </c>
      <c r="E38" s="20">
        <f t="shared" si="4"/>
        <v>4075000</v>
      </c>
      <c r="F38" s="20">
        <f t="shared" si="4"/>
        <v>5570000</v>
      </c>
      <c r="G38" s="20">
        <f t="shared" si="4"/>
        <v>34299250</v>
      </c>
      <c r="H38" s="20">
        <f t="shared" si="4"/>
        <v>115455000</v>
      </c>
      <c r="I38" s="20">
        <f t="shared" si="4"/>
        <v>11805000</v>
      </c>
      <c r="J38" s="20">
        <f t="shared" si="4"/>
        <v>4590000</v>
      </c>
      <c r="K38" s="20">
        <f t="shared" si="4"/>
        <v>14081000</v>
      </c>
      <c r="L38" s="20">
        <f t="shared" si="4"/>
        <v>560000</v>
      </c>
      <c r="M38" s="20">
        <f t="shared" si="4"/>
        <v>9170000</v>
      </c>
      <c r="N38" s="20">
        <f t="shared" si="4"/>
        <v>1754000</v>
      </c>
      <c r="O38" s="20">
        <f>SUM(C38:N38)</f>
        <v>206828250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 spans="1:34" ht="18" customHeight="1" x14ac:dyDescent="0.25">
      <c r="A39" s="13">
        <v>1</v>
      </c>
      <c r="B39" s="14" t="s">
        <v>27</v>
      </c>
      <c r="C39" s="15"/>
      <c r="D39" s="15"/>
      <c r="E39" s="15"/>
      <c r="F39" s="15"/>
      <c r="G39" s="15">
        <v>25350000</v>
      </c>
      <c r="H39" s="15">
        <v>81600000</v>
      </c>
      <c r="I39" s="15"/>
      <c r="J39" s="15"/>
      <c r="K39" s="15"/>
      <c r="L39" s="15"/>
      <c r="M39" s="15"/>
      <c r="N39" s="15"/>
      <c r="O39" s="71">
        <f>SUM(C39:N39)</f>
        <v>106950000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8" customHeight="1" x14ac:dyDescent="0.25">
      <c r="A40" s="13">
        <v>2</v>
      </c>
      <c r="B40" s="14" t="s">
        <v>28</v>
      </c>
      <c r="C40" s="15">
        <v>5044000</v>
      </c>
      <c r="D40" s="15">
        <v>425000</v>
      </c>
      <c r="E40" s="15">
        <v>4075000</v>
      </c>
      <c r="F40" s="15">
        <v>5570000</v>
      </c>
      <c r="G40" s="15">
        <v>8949250</v>
      </c>
      <c r="H40" s="15">
        <v>33855000</v>
      </c>
      <c r="I40" s="15">
        <v>11805000</v>
      </c>
      <c r="J40" s="15">
        <v>4590000</v>
      </c>
      <c r="K40" s="15">
        <v>14081000</v>
      </c>
      <c r="L40" s="15">
        <v>560000</v>
      </c>
      <c r="M40" s="15">
        <v>9170000</v>
      </c>
      <c r="N40" s="15">
        <v>1754000</v>
      </c>
      <c r="O40" s="71">
        <f t="shared" ref="O40:O41" si="5">SUM(C40:N40)</f>
        <v>99878250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8" customHeight="1" x14ac:dyDescent="0.25">
      <c r="A41" s="13">
        <v>3</v>
      </c>
      <c r="B41" s="14" t="s">
        <v>29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71">
        <f t="shared" si="5"/>
        <v>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8" customHeight="1" x14ac:dyDescent="0.3">
      <c r="A42" s="18" t="s">
        <v>45</v>
      </c>
      <c r="B42" s="19" t="s">
        <v>30</v>
      </c>
      <c r="C42" s="20">
        <f>SUM(C43:C45)</f>
        <v>1280000</v>
      </c>
      <c r="D42" s="20">
        <f t="shared" ref="D42:N42" si="6">SUM(D43:D45)</f>
        <v>1772500</v>
      </c>
      <c r="E42" s="20">
        <f t="shared" si="6"/>
        <v>6801885</v>
      </c>
      <c r="F42" s="20">
        <f t="shared" si="6"/>
        <v>3883920</v>
      </c>
      <c r="G42" s="20">
        <f t="shared" si="6"/>
        <v>11146200</v>
      </c>
      <c r="H42" s="20">
        <f t="shared" si="6"/>
        <v>0</v>
      </c>
      <c r="I42" s="20">
        <f t="shared" si="6"/>
        <v>485000</v>
      </c>
      <c r="J42" s="20">
        <f t="shared" si="6"/>
        <v>0</v>
      </c>
      <c r="K42" s="20">
        <f t="shared" si="6"/>
        <v>0</v>
      </c>
      <c r="L42" s="20">
        <f t="shared" si="6"/>
        <v>0</v>
      </c>
      <c r="M42" s="20">
        <f t="shared" si="6"/>
        <v>14254000</v>
      </c>
      <c r="N42" s="20">
        <f t="shared" si="6"/>
        <v>20742700</v>
      </c>
      <c r="O42" s="20">
        <f>SUM(C42:N42)</f>
        <v>60366205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  <row r="43" spans="1:34" ht="18" customHeight="1" x14ac:dyDescent="0.25">
      <c r="A43" s="13">
        <v>1</v>
      </c>
      <c r="B43" s="14" t="s">
        <v>31</v>
      </c>
      <c r="C43" s="15"/>
      <c r="D43" s="15">
        <v>800000</v>
      </c>
      <c r="E43" s="15">
        <v>2027360</v>
      </c>
      <c r="F43" s="15">
        <v>715920</v>
      </c>
      <c r="G43" s="15">
        <v>1402000</v>
      </c>
      <c r="H43" s="15"/>
      <c r="I43" s="15"/>
      <c r="J43" s="15"/>
      <c r="K43" s="15"/>
      <c r="L43" s="15"/>
      <c r="M43" s="15"/>
      <c r="N43" s="15"/>
      <c r="O43" s="71">
        <f>SUM(C43:N43)</f>
        <v>4945280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8" customHeight="1" x14ac:dyDescent="0.25">
      <c r="A44" s="13">
        <v>2</v>
      </c>
      <c r="B44" s="14" t="s">
        <v>32</v>
      </c>
      <c r="C44" s="15"/>
      <c r="D44" s="15"/>
      <c r="E44" s="15">
        <v>4020000</v>
      </c>
      <c r="F44" s="15"/>
      <c r="G44" s="15"/>
      <c r="H44" s="15"/>
      <c r="I44" s="15"/>
      <c r="J44" s="15"/>
      <c r="K44" s="15"/>
      <c r="L44" s="15"/>
      <c r="M44" s="15"/>
      <c r="N44" s="15"/>
      <c r="O44" s="71">
        <f t="shared" ref="O44:O45" si="7">SUM(C44:N44)</f>
        <v>4020000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8" customHeight="1" x14ac:dyDescent="0.25">
      <c r="A45" s="13">
        <v>3</v>
      </c>
      <c r="B45" s="14" t="s">
        <v>33</v>
      </c>
      <c r="C45" s="15">
        <v>1280000</v>
      </c>
      <c r="D45" s="15">
        <v>972500</v>
      </c>
      <c r="E45" s="15">
        <v>754525</v>
      </c>
      <c r="F45" s="15">
        <v>3168000</v>
      </c>
      <c r="G45" s="15">
        <v>9744200</v>
      </c>
      <c r="H45" s="15"/>
      <c r="I45" s="15">
        <v>485000</v>
      </c>
      <c r="J45" s="15"/>
      <c r="K45" s="15"/>
      <c r="L45" s="15"/>
      <c r="M45" s="15">
        <v>14254000</v>
      </c>
      <c r="N45" s="15">
        <v>20742700</v>
      </c>
      <c r="O45" s="71">
        <f t="shared" si="7"/>
        <v>51400925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8" customHeight="1" x14ac:dyDescent="0.3">
      <c r="A46" s="18" t="s">
        <v>46</v>
      </c>
      <c r="B46" s="19" t="s">
        <v>34</v>
      </c>
      <c r="C46" s="20">
        <f>SUM(C47:C53)</f>
        <v>23750000</v>
      </c>
      <c r="D46" s="20">
        <f t="shared" ref="D46:N46" si="8">SUM(D47:D53)</f>
        <v>30055000</v>
      </c>
      <c r="E46" s="20">
        <f t="shared" si="8"/>
        <v>17080000</v>
      </c>
      <c r="F46" s="20">
        <f t="shared" si="8"/>
        <v>50410000</v>
      </c>
      <c r="G46" s="20">
        <f t="shared" si="8"/>
        <v>20595000</v>
      </c>
      <c r="H46" s="20">
        <f t="shared" si="8"/>
        <v>6213600</v>
      </c>
      <c r="I46" s="20">
        <f t="shared" si="8"/>
        <v>1500000</v>
      </c>
      <c r="J46" s="20">
        <f t="shared" si="8"/>
        <v>0</v>
      </c>
      <c r="K46" s="20">
        <f t="shared" si="8"/>
        <v>175032850</v>
      </c>
      <c r="L46" s="20">
        <f t="shared" si="8"/>
        <v>105000000</v>
      </c>
      <c r="M46" s="20">
        <f t="shared" si="8"/>
        <v>2830000</v>
      </c>
      <c r="N46" s="20">
        <f t="shared" si="8"/>
        <v>21412000</v>
      </c>
      <c r="O46" s="20">
        <f>SUM(C46:N46)</f>
        <v>453878450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8" customHeight="1" x14ac:dyDescent="0.25">
      <c r="A47" s="13">
        <v>1</v>
      </c>
      <c r="B47" s="14" t="s">
        <v>35</v>
      </c>
      <c r="C47" s="15"/>
      <c r="D47" s="15">
        <v>3000000</v>
      </c>
      <c r="E47" s="15"/>
      <c r="F47" s="15">
        <v>410000</v>
      </c>
      <c r="G47" s="15">
        <v>295000</v>
      </c>
      <c r="H47" s="15">
        <v>550000</v>
      </c>
      <c r="I47" s="15"/>
      <c r="J47" s="15"/>
      <c r="K47" s="15"/>
      <c r="L47" s="15"/>
      <c r="M47" s="15">
        <v>530000</v>
      </c>
      <c r="N47" s="15"/>
      <c r="O47" s="71">
        <f>SUM(C47:N47)</f>
        <v>4785000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8" customHeight="1" x14ac:dyDescent="0.25">
      <c r="A48" s="13">
        <v>2</v>
      </c>
      <c r="B48" s="14" t="s">
        <v>36</v>
      </c>
      <c r="C48" s="15"/>
      <c r="D48" s="15"/>
      <c r="E48" s="15">
        <v>2000000</v>
      </c>
      <c r="F48" s="15"/>
      <c r="G48" s="15"/>
      <c r="H48" s="15"/>
      <c r="I48" s="15">
        <v>1000000</v>
      </c>
      <c r="J48" s="15"/>
      <c r="K48" s="15"/>
      <c r="L48" s="15">
        <v>3000000</v>
      </c>
      <c r="M48" s="15">
        <v>1800000</v>
      </c>
      <c r="N48" s="15"/>
      <c r="O48" s="71">
        <f t="shared" ref="O48:O53" si="9">SUM(C48:N48)</f>
        <v>7800000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5" ht="18" customHeight="1" x14ac:dyDescent="0.25">
      <c r="A49" s="13">
        <v>3</v>
      </c>
      <c r="B49" s="14" t="s">
        <v>56</v>
      </c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>
        <v>21412000</v>
      </c>
      <c r="O49" s="71">
        <f t="shared" si="9"/>
        <v>21412000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5" ht="18" customHeight="1" x14ac:dyDescent="0.25">
      <c r="A50" s="13">
        <v>4</v>
      </c>
      <c r="B50" s="14" t="s">
        <v>59</v>
      </c>
      <c r="C50" s="15"/>
      <c r="D50" s="15"/>
      <c r="E50" s="15"/>
      <c r="F50" s="15"/>
      <c r="G50" s="15"/>
      <c r="H50" s="15"/>
      <c r="I50" s="15"/>
      <c r="J50" s="15"/>
      <c r="K50" s="15">
        <v>73032850</v>
      </c>
      <c r="L50" s="15"/>
      <c r="M50" s="15"/>
      <c r="N50" s="15"/>
      <c r="O50" s="71">
        <f t="shared" si="9"/>
        <v>73032850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5" ht="18" customHeight="1" x14ac:dyDescent="0.25">
      <c r="A51" s="13">
        <v>5</v>
      </c>
      <c r="B51" s="14" t="s">
        <v>71</v>
      </c>
      <c r="C51" s="15"/>
      <c r="D51" s="15">
        <v>27055000</v>
      </c>
      <c r="E51" s="15">
        <v>1500000</v>
      </c>
      <c r="F51" s="15"/>
      <c r="G51" s="15"/>
      <c r="H51" s="15">
        <v>3663600</v>
      </c>
      <c r="I51" s="15"/>
      <c r="J51" s="15"/>
      <c r="K51" s="15"/>
      <c r="L51" s="15"/>
      <c r="M51" s="15"/>
      <c r="N51" s="15"/>
      <c r="O51" s="71">
        <f t="shared" si="9"/>
        <v>32218600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5" ht="18" customHeight="1" x14ac:dyDescent="0.25">
      <c r="A52" s="13">
        <v>6</v>
      </c>
      <c r="B52" s="14" t="s">
        <v>64</v>
      </c>
      <c r="C52" s="15"/>
      <c r="D52" s="15"/>
      <c r="E52" s="15"/>
      <c r="F52" s="15"/>
      <c r="G52" s="15">
        <v>300000</v>
      </c>
      <c r="H52" s="15"/>
      <c r="I52" s="15">
        <v>500000</v>
      </c>
      <c r="J52" s="15"/>
      <c r="K52" s="15">
        <v>500000</v>
      </c>
      <c r="L52" s="15">
        <v>500000</v>
      </c>
      <c r="M52" s="15">
        <v>500000</v>
      </c>
      <c r="N52" s="15"/>
      <c r="O52" s="71">
        <f t="shared" si="9"/>
        <v>2300000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5" ht="18" customHeight="1" x14ac:dyDescent="0.25">
      <c r="A53" s="13">
        <v>7</v>
      </c>
      <c r="B53" s="22" t="s">
        <v>40</v>
      </c>
      <c r="C53" s="15">
        <v>23750000</v>
      </c>
      <c r="D53" s="15"/>
      <c r="E53" s="15">
        <v>13580000</v>
      </c>
      <c r="F53" s="15">
        <v>50000000</v>
      </c>
      <c r="G53" s="15">
        <v>20000000</v>
      </c>
      <c r="H53" s="15">
        <v>2000000</v>
      </c>
      <c r="I53" s="15"/>
      <c r="J53" s="15"/>
      <c r="K53" s="15">
        <v>101500000</v>
      </c>
      <c r="L53" s="15">
        <v>101500000</v>
      </c>
      <c r="M53" s="15"/>
      <c r="N53" s="15"/>
      <c r="O53" s="71">
        <f t="shared" si="9"/>
        <v>312330000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5" ht="18" customHeight="1" x14ac:dyDescent="0.25">
      <c r="A54" s="25" t="s">
        <v>47</v>
      </c>
      <c r="B54" s="26" t="s">
        <v>37</v>
      </c>
      <c r="C54" s="27">
        <f>SUM(C55:C57)</f>
        <v>41634448</v>
      </c>
      <c r="D54" s="27">
        <f t="shared" ref="D54:N54" si="10">SUM(D55:D57)</f>
        <v>0</v>
      </c>
      <c r="E54" s="27">
        <f t="shared" si="10"/>
        <v>3428339</v>
      </c>
      <c r="F54" s="27">
        <f t="shared" si="10"/>
        <v>2237639</v>
      </c>
      <c r="G54" s="27">
        <f t="shared" si="10"/>
        <v>9798447</v>
      </c>
      <c r="H54" s="27">
        <f t="shared" si="10"/>
        <v>37837</v>
      </c>
      <c r="I54" s="27">
        <f t="shared" si="10"/>
        <v>19241528</v>
      </c>
      <c r="J54" s="27">
        <f t="shared" si="10"/>
        <v>8748047</v>
      </c>
      <c r="K54" s="27">
        <f t="shared" si="10"/>
        <v>20328864</v>
      </c>
      <c r="L54" s="27">
        <f t="shared" si="10"/>
        <v>13122</v>
      </c>
      <c r="M54" s="27">
        <f t="shared" si="10"/>
        <v>0</v>
      </c>
      <c r="N54" s="27">
        <f t="shared" si="10"/>
        <v>0</v>
      </c>
      <c r="O54" s="27">
        <f>SUM(C54:N54)</f>
        <v>105468271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5" ht="18" customHeight="1" x14ac:dyDescent="0.25">
      <c r="A55" s="13">
        <v>1</v>
      </c>
      <c r="B55" s="14" t="s">
        <v>38</v>
      </c>
      <c r="C55" s="50">
        <v>5500000</v>
      </c>
      <c r="D55" s="50"/>
      <c r="E55" s="50">
        <v>1000000</v>
      </c>
      <c r="F55" s="50"/>
      <c r="G55" s="50"/>
      <c r="H55" s="50"/>
      <c r="I55" s="50"/>
      <c r="J55" s="50"/>
      <c r="K55" s="50"/>
      <c r="L55" s="50"/>
      <c r="M55" s="50"/>
      <c r="N55" s="50"/>
      <c r="O55" s="72">
        <f>SUM(C55:N55)</f>
        <v>6500000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5" ht="18" customHeight="1" x14ac:dyDescent="0.25">
      <c r="A56" s="13">
        <v>2</v>
      </c>
      <c r="B56" s="14" t="s">
        <v>39</v>
      </c>
      <c r="C56" s="50">
        <v>36101448</v>
      </c>
      <c r="D56" s="50"/>
      <c r="E56" s="50">
        <v>2228339</v>
      </c>
      <c r="F56" s="50">
        <v>2237639</v>
      </c>
      <c r="G56" s="50">
        <v>9798447</v>
      </c>
      <c r="H56" s="50">
        <v>37837</v>
      </c>
      <c r="I56" s="50">
        <v>19241528</v>
      </c>
      <c r="J56" s="50">
        <v>8748047</v>
      </c>
      <c r="K56" s="50">
        <v>20328864</v>
      </c>
      <c r="L56" s="50">
        <v>13122</v>
      </c>
      <c r="M56" s="50"/>
      <c r="N56" s="50"/>
      <c r="O56" s="72">
        <f t="shared" ref="O56:O60" si="11">SUM(C56:N56)</f>
        <v>98735271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5" ht="18" customHeight="1" x14ac:dyDescent="0.25">
      <c r="A57" s="13">
        <v>3</v>
      </c>
      <c r="B57" s="14" t="s">
        <v>40</v>
      </c>
      <c r="C57" s="50">
        <v>33000</v>
      </c>
      <c r="D57" s="50"/>
      <c r="E57" s="50">
        <v>200000</v>
      </c>
      <c r="F57" s="50"/>
      <c r="G57" s="50"/>
      <c r="H57" s="50"/>
      <c r="I57" s="50"/>
      <c r="J57" s="50"/>
      <c r="K57" s="50"/>
      <c r="L57" s="50"/>
      <c r="M57" s="50"/>
      <c r="N57" s="50"/>
      <c r="O57" s="73">
        <f t="shared" si="11"/>
        <v>233000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5" ht="36" customHeight="1" x14ac:dyDescent="0.25">
      <c r="A58" s="49" t="s">
        <v>48</v>
      </c>
      <c r="B58" s="29" t="s">
        <v>74</v>
      </c>
      <c r="C58" s="30">
        <v>123000000</v>
      </c>
      <c r="D58" s="30">
        <v>225120000</v>
      </c>
      <c r="E58" s="30">
        <v>213743424</v>
      </c>
      <c r="F58" s="69">
        <v>125576916</v>
      </c>
      <c r="G58" s="30">
        <v>110500000</v>
      </c>
      <c r="H58" s="64"/>
      <c r="I58" s="30">
        <v>407200000</v>
      </c>
      <c r="J58" s="30"/>
      <c r="K58" s="30">
        <v>30000000</v>
      </c>
      <c r="L58" s="30">
        <v>172800000</v>
      </c>
      <c r="M58" s="30">
        <v>467358200</v>
      </c>
      <c r="N58" s="30">
        <v>72000000</v>
      </c>
      <c r="O58" s="74">
        <f t="shared" si="11"/>
        <v>1947298540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5" ht="18" customHeight="1" x14ac:dyDescent="0.25">
      <c r="A59" s="31" t="s">
        <v>49</v>
      </c>
      <c r="B59" s="32" t="s">
        <v>75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74">
        <f t="shared" si="11"/>
        <v>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5" ht="18" customHeight="1" x14ac:dyDescent="0.25">
      <c r="A60" s="31" t="s">
        <v>9</v>
      </c>
      <c r="B60" s="32" t="s">
        <v>79</v>
      </c>
      <c r="C60" s="33">
        <v>81236975</v>
      </c>
      <c r="D60" s="33"/>
      <c r="E60" s="33"/>
      <c r="F60" s="33"/>
      <c r="G60" s="33"/>
      <c r="H60" s="33"/>
      <c r="I60" s="33">
        <v>11236000</v>
      </c>
      <c r="J60" s="33"/>
      <c r="K60" s="33"/>
      <c r="L60" s="33"/>
      <c r="M60" s="33"/>
      <c r="N60" s="33"/>
      <c r="O60" s="74">
        <f t="shared" si="11"/>
        <v>92472975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5" ht="18" customHeight="1" x14ac:dyDescent="0.25">
      <c r="A61" s="31"/>
      <c r="B61" s="3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0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5" ht="18" customHeight="1" x14ac:dyDescent="0.3">
      <c r="A62" s="54"/>
      <c r="B62" s="55" t="s">
        <v>53</v>
      </c>
      <c r="C62" s="56">
        <f>C12+C38+C42+C46+C54+C58+C60+C5+C59</f>
        <v>3931644680</v>
      </c>
      <c r="D62" s="56">
        <f t="shared" ref="D62:O62" si="12">D12+D38+D42+D46+D54+D58+D60+D5+D59</f>
        <v>2883057098</v>
      </c>
      <c r="E62" s="56">
        <f t="shared" si="12"/>
        <v>4249293556</v>
      </c>
      <c r="F62" s="56">
        <f t="shared" si="12"/>
        <v>2965271801</v>
      </c>
      <c r="G62" s="56">
        <f t="shared" si="12"/>
        <v>4440769493.1999998</v>
      </c>
      <c r="H62" s="56">
        <f>H12+H38+H42+H46+H54+H60+H5+H58+H59</f>
        <v>3932053411</v>
      </c>
      <c r="I62" s="56">
        <f>I12+I38+I42+I46+I54+I60+I5+I58+I59</f>
        <v>3258492377</v>
      </c>
      <c r="J62" s="56">
        <f t="shared" ref="J62:N62" si="13">J12+J38+J42+J46+J54+J60+J5+J58+J59</f>
        <v>3293370995</v>
      </c>
      <c r="K62" s="56">
        <f t="shared" si="13"/>
        <v>3341526664</v>
      </c>
      <c r="L62" s="56">
        <f t="shared" si="13"/>
        <v>3357986074</v>
      </c>
      <c r="M62" s="56">
        <f t="shared" si="13"/>
        <v>4651131568</v>
      </c>
      <c r="N62" s="56">
        <f t="shared" si="13"/>
        <v>6185717005</v>
      </c>
      <c r="O62" s="56">
        <f t="shared" si="12"/>
        <v>46490314722.199997</v>
      </c>
      <c r="P62" s="58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5" s="48" customFormat="1" ht="21" customHeight="1" x14ac:dyDescent="0.25">
      <c r="A63" s="45"/>
      <c r="B63" s="46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2"/>
    </row>
    <row r="64" spans="1:35" s="48" customFormat="1" ht="21" customHeight="1" x14ac:dyDescent="0.25">
      <c r="A64" s="45"/>
      <c r="B64" s="46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2"/>
    </row>
    <row r="65" spans="1:35" s="48" customFormat="1" ht="21" customHeight="1" x14ac:dyDescent="0.25">
      <c r="A65" s="28" t="s">
        <v>50</v>
      </c>
      <c r="B65" s="29" t="s">
        <v>51</v>
      </c>
      <c r="C65" s="30">
        <f>SUM(C66)</f>
        <v>0</v>
      </c>
      <c r="D65" s="30">
        <f t="shared" ref="D65:L65" si="14">SUM(D66)</f>
        <v>0</v>
      </c>
      <c r="E65" s="30">
        <f t="shared" si="14"/>
        <v>0</v>
      </c>
      <c r="F65" s="30">
        <f t="shared" si="14"/>
        <v>0</v>
      </c>
      <c r="G65" s="30">
        <f t="shared" si="14"/>
        <v>0</v>
      </c>
      <c r="H65" s="30">
        <f t="shared" si="14"/>
        <v>2980000</v>
      </c>
      <c r="I65" s="30">
        <f t="shared" si="14"/>
        <v>0</v>
      </c>
      <c r="J65" s="30">
        <f t="shared" si="14"/>
        <v>0</v>
      </c>
      <c r="K65" s="30">
        <f t="shared" si="14"/>
        <v>0</v>
      </c>
      <c r="L65" s="30">
        <f t="shared" si="14"/>
        <v>0</v>
      </c>
      <c r="M65" s="30"/>
      <c r="N65" s="30"/>
      <c r="O65" s="30">
        <f>SUM(C65:N65)</f>
        <v>2980000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"/>
    </row>
    <row r="66" spans="1:35" s="48" customFormat="1" ht="21" customHeight="1" x14ac:dyDescent="0.25">
      <c r="A66" s="13"/>
      <c r="B66" s="14" t="s">
        <v>52</v>
      </c>
      <c r="C66" s="15"/>
      <c r="D66" s="15"/>
      <c r="E66" s="15"/>
      <c r="F66" s="15"/>
      <c r="G66" s="15"/>
      <c r="H66" s="15">
        <v>2980000</v>
      </c>
      <c r="I66" s="15"/>
      <c r="J66" s="15"/>
      <c r="K66" s="15"/>
      <c r="L66" s="15"/>
      <c r="M66" s="15"/>
      <c r="N66" s="15"/>
      <c r="O66" s="57">
        <f>SUM(C66:N66)</f>
        <v>2980000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2"/>
    </row>
    <row r="67" spans="1:35" s="48" customFormat="1" ht="21" customHeight="1" x14ac:dyDescent="0.25">
      <c r="A67" s="51" t="s">
        <v>80</v>
      </c>
      <c r="B67" s="52" t="s">
        <v>41</v>
      </c>
      <c r="C67" s="53">
        <f>SUM(C68:C71)</f>
        <v>2517000</v>
      </c>
      <c r="D67" s="53">
        <f t="shared" ref="D67:N67" si="15">SUM(D68:D71)</f>
        <v>58724436</v>
      </c>
      <c r="E67" s="53">
        <f t="shared" si="15"/>
        <v>30788300</v>
      </c>
      <c r="F67" s="53">
        <f t="shared" si="15"/>
        <v>28000000</v>
      </c>
      <c r="G67" s="53">
        <f t="shared" si="15"/>
        <v>28210600</v>
      </c>
      <c r="H67" s="53">
        <f t="shared" si="15"/>
        <v>28000000</v>
      </c>
      <c r="I67" s="53">
        <f t="shared" si="15"/>
        <v>28000000</v>
      </c>
      <c r="J67" s="53">
        <f t="shared" si="15"/>
        <v>28000000</v>
      </c>
      <c r="K67" s="53">
        <f t="shared" si="15"/>
        <v>28000000</v>
      </c>
      <c r="L67" s="53">
        <f t="shared" si="15"/>
        <v>28000000</v>
      </c>
      <c r="M67" s="53">
        <f t="shared" si="15"/>
        <v>28000000</v>
      </c>
      <c r="N67" s="53">
        <f t="shared" si="15"/>
        <v>28000000</v>
      </c>
      <c r="O67" s="53">
        <f>SUM(C67:N67)</f>
        <v>344240336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2"/>
    </row>
    <row r="68" spans="1:35" s="48" customFormat="1" ht="21" customHeight="1" x14ac:dyDescent="0.25">
      <c r="A68" s="34">
        <v>1</v>
      </c>
      <c r="B68" s="35" t="s">
        <v>55</v>
      </c>
      <c r="C68" s="36">
        <v>0</v>
      </c>
      <c r="D68" s="37">
        <v>56000000</v>
      </c>
      <c r="E68" s="37">
        <v>28000000</v>
      </c>
      <c r="F68" s="37">
        <v>28000000</v>
      </c>
      <c r="G68" s="37">
        <v>28000000</v>
      </c>
      <c r="H68" s="37">
        <v>28000000</v>
      </c>
      <c r="I68" s="37">
        <v>28000000</v>
      </c>
      <c r="J68" s="37">
        <v>28000000</v>
      </c>
      <c r="K68" s="37">
        <v>28000000</v>
      </c>
      <c r="L68" s="37">
        <v>28000000</v>
      </c>
      <c r="M68" s="37">
        <v>28000000</v>
      </c>
      <c r="N68" s="37">
        <v>28000000</v>
      </c>
      <c r="O68" s="36">
        <f>SUM(C68:N68)</f>
        <v>336000000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2"/>
    </row>
    <row r="69" spans="1:35" s="48" customFormat="1" ht="21" customHeight="1" x14ac:dyDescent="0.25">
      <c r="A69" s="34">
        <v>2</v>
      </c>
      <c r="B69" s="35" t="s">
        <v>82</v>
      </c>
      <c r="C69" s="36">
        <v>0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2"/>
    </row>
    <row r="70" spans="1:35" s="48" customFormat="1" ht="21" customHeight="1" x14ac:dyDescent="0.25">
      <c r="A70" s="34">
        <v>3</v>
      </c>
      <c r="B70" s="35" t="s">
        <v>83</v>
      </c>
      <c r="C70" s="36">
        <v>0</v>
      </c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2"/>
    </row>
    <row r="71" spans="1:35" s="48" customFormat="1" ht="21" customHeight="1" x14ac:dyDescent="0.25">
      <c r="A71" s="34">
        <v>4</v>
      </c>
      <c r="B71" s="35" t="s">
        <v>69</v>
      </c>
      <c r="C71" s="37">
        <v>2517000</v>
      </c>
      <c r="D71" s="37">
        <v>2724436</v>
      </c>
      <c r="E71" s="37">
        <v>2788300</v>
      </c>
      <c r="F71" s="36"/>
      <c r="G71" s="37">
        <v>210600</v>
      </c>
      <c r="H71" s="37"/>
      <c r="I71" s="37"/>
      <c r="J71" s="37"/>
      <c r="K71" s="37"/>
      <c r="L71" s="37"/>
      <c r="M71" s="37"/>
      <c r="N71" s="37"/>
      <c r="O71" s="36">
        <f>SUM(C71:N71)</f>
        <v>8240336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2"/>
    </row>
    <row r="72" spans="1:35" ht="21" customHeight="1" x14ac:dyDescent="0.3">
      <c r="A72" s="38"/>
      <c r="B72" s="39" t="s">
        <v>54</v>
      </c>
      <c r="C72" s="40">
        <f t="shared" ref="C72:N72" si="16">C62+C67+C65</f>
        <v>3934161680</v>
      </c>
      <c r="D72" s="40">
        <f t="shared" si="16"/>
        <v>2941781534</v>
      </c>
      <c r="E72" s="40">
        <f t="shared" si="16"/>
        <v>4280081856</v>
      </c>
      <c r="F72" s="40">
        <f t="shared" si="16"/>
        <v>2993271801</v>
      </c>
      <c r="G72" s="40">
        <f t="shared" si="16"/>
        <v>4468980093.1999998</v>
      </c>
      <c r="H72" s="40">
        <f t="shared" si="16"/>
        <v>3963033411</v>
      </c>
      <c r="I72" s="40">
        <f t="shared" si="16"/>
        <v>3286492377</v>
      </c>
      <c r="J72" s="40">
        <f t="shared" si="16"/>
        <v>3321370995</v>
      </c>
      <c r="K72" s="40">
        <f t="shared" si="16"/>
        <v>3369526664</v>
      </c>
      <c r="L72" s="40">
        <f t="shared" si="16"/>
        <v>3385986074</v>
      </c>
      <c r="M72" s="40">
        <f t="shared" si="16"/>
        <v>4679131568</v>
      </c>
      <c r="N72" s="40">
        <f t="shared" si="16"/>
        <v>6213717005</v>
      </c>
      <c r="O72" s="40">
        <f>SUM(C72:N72)</f>
        <v>46837535058.199997</v>
      </c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5" ht="21" customHeight="1" x14ac:dyDescent="0.25">
      <c r="A73" s="41"/>
      <c r="B73" s="42"/>
      <c r="C73" s="43"/>
      <c r="D73" s="43"/>
      <c r="E73" s="43"/>
      <c r="F73" s="43"/>
      <c r="G73" s="43"/>
      <c r="H73" s="43"/>
      <c r="I73" s="67"/>
      <c r="J73" s="43"/>
      <c r="K73" s="43"/>
      <c r="L73" s="43"/>
      <c r="M73" s="43"/>
      <c r="N73" s="43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5" ht="21" customHeight="1" x14ac:dyDescent="0.25">
      <c r="A74" s="41"/>
      <c r="B74" s="42"/>
      <c r="C74" s="43">
        <f>C72-C13</f>
        <v>3367489442</v>
      </c>
      <c r="D74" s="43">
        <f>D72-D13</f>
        <v>2371159644</v>
      </c>
      <c r="E74" s="43">
        <f>E72-E13</f>
        <v>3660402314</v>
      </c>
      <c r="F74" s="43">
        <f>F72-F13</f>
        <v>2401028215</v>
      </c>
      <c r="G74" s="43">
        <f>G72-G13</f>
        <v>3776169991.1999998</v>
      </c>
      <c r="H74" s="43">
        <f>H72-H13</f>
        <v>3343278822</v>
      </c>
      <c r="I74" s="43">
        <f>I72-I13</f>
        <v>2642558446</v>
      </c>
      <c r="J74" s="43">
        <f>J72-J13</f>
        <v>2541070117</v>
      </c>
      <c r="K74" s="43">
        <f>K72-K13</f>
        <v>2696020311</v>
      </c>
      <c r="L74" s="43">
        <f>L72-L13</f>
        <v>2688282064</v>
      </c>
      <c r="M74" s="43">
        <f>M72-M13</f>
        <v>4679131568</v>
      </c>
      <c r="N74" s="43">
        <f>N72-N13</f>
        <v>6213717005</v>
      </c>
      <c r="O74" s="43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5" ht="21" customHeight="1" x14ac:dyDescent="0.25">
      <c r="A75" s="41"/>
      <c r="B75" s="42"/>
      <c r="C75" s="43">
        <f>+C74-'T01'!F8</f>
        <v>0</v>
      </c>
      <c r="D75" s="43">
        <f>+D74-'T02'!F8</f>
        <v>0</v>
      </c>
      <c r="E75" s="43">
        <f>E74-'T03'!F8</f>
        <v>9097446</v>
      </c>
      <c r="F75" s="43">
        <f>F74-'T04'!F8</f>
        <v>0</v>
      </c>
      <c r="G75" s="43">
        <f>G74-'T05'!F8</f>
        <v>0</v>
      </c>
      <c r="H75" s="43">
        <f>H74-'T06'!F8</f>
        <v>2980000</v>
      </c>
      <c r="I75" s="43">
        <f>I74-'T07'!F8</f>
        <v>0</v>
      </c>
      <c r="J75" s="43">
        <f>J74-'T08'!F8</f>
        <v>-29534615</v>
      </c>
      <c r="K75" s="43">
        <f>K74-'T09'!F8</f>
        <v>0</v>
      </c>
      <c r="L75" s="43">
        <f>L74-'T10'!M8</f>
        <v>0</v>
      </c>
      <c r="M75" s="43">
        <f>M74-'T11'!L9</f>
        <v>0</v>
      </c>
      <c r="N75" s="43">
        <f>N74-'T12'!L9</f>
        <v>0</v>
      </c>
      <c r="O75" s="68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5" ht="21" customHeight="1" x14ac:dyDescent="0.25">
      <c r="A76" s="41"/>
      <c r="B76" s="42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5" ht="21" customHeight="1" x14ac:dyDescent="0.25">
      <c r="A77" s="41"/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5" ht="21" customHeight="1" x14ac:dyDescent="0.25">
      <c r="A78" s="41"/>
      <c r="B78" s="42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5" ht="21" customHeight="1" x14ac:dyDescent="0.25">
      <c r="A79" s="41"/>
      <c r="B79" s="42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5" ht="21" customHeight="1" x14ac:dyDescent="0.25">
      <c r="A80" s="41"/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 ht="21" customHeight="1" x14ac:dyDescent="0.25">
      <c r="A81" s="41"/>
      <c r="B81" s="42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 ht="21" customHeight="1" x14ac:dyDescent="0.25">
      <c r="A82" s="41"/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 ht="21" customHeight="1" x14ac:dyDescent="0.25">
      <c r="A83" s="41"/>
      <c r="B83" s="42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 ht="21" customHeight="1" x14ac:dyDescent="0.25">
      <c r="A84" s="41"/>
      <c r="B84" s="4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 ht="21" customHeight="1" x14ac:dyDescent="0.25">
      <c r="A85" s="41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 ht="21" customHeight="1" x14ac:dyDescent="0.25">
      <c r="A86" s="41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 ht="21" customHeight="1" x14ac:dyDescent="0.25">
      <c r="A87" s="41"/>
      <c r="B87" s="42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 ht="21" customHeight="1" x14ac:dyDescent="0.25">
      <c r="A88" s="41"/>
      <c r="B88" s="42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 ht="21" customHeight="1" x14ac:dyDescent="0.25">
      <c r="A89" s="41"/>
      <c r="B89" s="42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 ht="21" customHeight="1" x14ac:dyDescent="0.25">
      <c r="A90" s="41"/>
      <c r="B90" s="42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 ht="21" customHeight="1" x14ac:dyDescent="0.25">
      <c r="A91" s="41"/>
      <c r="B91" s="42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 ht="21" customHeight="1" x14ac:dyDescent="0.25">
      <c r="A92" s="41"/>
      <c r="B92" s="42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 ht="21" customHeight="1" x14ac:dyDescent="0.25">
      <c r="A93" s="41"/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 ht="21" customHeight="1" x14ac:dyDescent="0.25">
      <c r="A94" s="41"/>
      <c r="B94" s="4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 ht="21" customHeight="1" x14ac:dyDescent="0.25">
      <c r="A95" s="41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 ht="21" customHeight="1" x14ac:dyDescent="0.25">
      <c r="A96" s="41"/>
      <c r="B96" s="4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 ht="21" customHeight="1" x14ac:dyDescent="0.25">
      <c r="A97" s="41"/>
      <c r="B97" s="4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 ht="21" customHeight="1" x14ac:dyDescent="0.25">
      <c r="A98" s="41"/>
      <c r="B98" s="4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 ht="21" customHeight="1" x14ac:dyDescent="0.25">
      <c r="A99" s="41"/>
      <c r="B99" s="4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 ht="21" customHeight="1" x14ac:dyDescent="0.25">
      <c r="A100" s="41"/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 ht="21" customHeight="1" x14ac:dyDescent="0.25">
      <c r="A101" s="41"/>
      <c r="B101" s="4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 ht="21" customHeight="1" x14ac:dyDescent="0.25">
      <c r="A102" s="41"/>
      <c r="B102" s="42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 ht="21" customHeight="1" x14ac:dyDescent="0.25">
      <c r="A103" s="41"/>
      <c r="B103" s="42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 ht="21" customHeight="1" x14ac:dyDescent="0.25">
      <c r="A104" s="41"/>
      <c r="B104" s="42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 ht="21" customHeight="1" x14ac:dyDescent="0.25">
      <c r="A105" s="41"/>
      <c r="B105" s="42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 ht="21" customHeight="1" x14ac:dyDescent="0.25">
      <c r="A106" s="41"/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 ht="21" customHeight="1" x14ac:dyDescent="0.25">
      <c r="A107" s="41"/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 ht="21" customHeight="1" x14ac:dyDescent="0.25">
      <c r="A108" s="41"/>
      <c r="B108" s="42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 ht="21" customHeight="1" x14ac:dyDescent="0.25">
      <c r="A109" s="41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 ht="21" customHeight="1" x14ac:dyDescent="0.25">
      <c r="A110" s="41"/>
      <c r="B110" s="42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 ht="21" customHeight="1" x14ac:dyDescent="0.25">
      <c r="A111" s="41"/>
      <c r="B111" s="42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 ht="21" customHeight="1" x14ac:dyDescent="0.25">
      <c r="A112" s="41"/>
      <c r="B112" s="42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 ht="21" customHeight="1" x14ac:dyDescent="0.25">
      <c r="A113" s="41"/>
      <c r="B113" s="42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 ht="21" customHeight="1" x14ac:dyDescent="0.25">
      <c r="A114" s="41"/>
      <c r="B114" s="42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 ht="21" customHeight="1" x14ac:dyDescent="0.25">
      <c r="A115" s="41"/>
      <c r="B115" s="42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 ht="21" customHeight="1" x14ac:dyDescent="0.25">
      <c r="A116" s="41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 ht="21" customHeight="1" x14ac:dyDescent="0.25">
      <c r="A117" s="41"/>
      <c r="B117" s="42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 ht="21" customHeight="1" x14ac:dyDescent="0.25">
      <c r="A118" s="41"/>
      <c r="B118" s="42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 ht="21" customHeight="1" x14ac:dyDescent="0.25">
      <c r="A119" s="41"/>
      <c r="B119" s="42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 ht="21" customHeight="1" x14ac:dyDescent="0.25">
      <c r="A120" s="41"/>
      <c r="B120" s="42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 ht="21" customHeight="1" x14ac:dyDescent="0.25">
      <c r="A121" s="41"/>
      <c r="B121" s="42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 ht="21" customHeight="1" x14ac:dyDescent="0.25">
      <c r="A122" s="41"/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 ht="21" customHeight="1" x14ac:dyDescent="0.25">
      <c r="A123" s="41"/>
      <c r="B123" s="42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 ht="21" customHeight="1" x14ac:dyDescent="0.25">
      <c r="A124" s="41"/>
      <c r="B124" s="42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 ht="21" customHeight="1" x14ac:dyDescent="0.25">
      <c r="A125" s="41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 ht="21" customHeight="1" x14ac:dyDescent="0.25">
      <c r="A126" s="41"/>
      <c r="B126" s="42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spans="1:34" ht="21" customHeight="1" x14ac:dyDescent="0.25">
      <c r="A127" s="41"/>
      <c r="B127" s="42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 spans="1:34" ht="21" customHeight="1" x14ac:dyDescent="0.25">
      <c r="A128" s="41"/>
      <c r="B128" s="42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1:34" ht="21" customHeight="1" x14ac:dyDescent="0.25">
      <c r="A129" s="41"/>
      <c r="B129" s="42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 ht="21" customHeight="1" x14ac:dyDescent="0.25">
      <c r="A130" s="41"/>
      <c r="B130" s="42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 ht="21" customHeight="1" x14ac:dyDescent="0.25">
      <c r="A131" s="41"/>
      <c r="B131" s="42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 ht="21" customHeight="1" x14ac:dyDescent="0.25">
      <c r="A132" s="41"/>
      <c r="B132" s="42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 ht="21" customHeight="1" x14ac:dyDescent="0.25">
      <c r="A133" s="41"/>
      <c r="B133" s="42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 ht="21" customHeight="1" x14ac:dyDescent="0.25">
      <c r="A134" s="41"/>
      <c r="B134" s="42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 ht="21" customHeight="1" x14ac:dyDescent="0.25">
      <c r="A135" s="41"/>
      <c r="B135" s="42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 ht="21" customHeight="1" x14ac:dyDescent="0.25">
      <c r="A136" s="41"/>
      <c r="B136" s="42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 ht="21" customHeight="1" x14ac:dyDescent="0.25">
      <c r="A137" s="41"/>
      <c r="B137" s="42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 ht="21" customHeight="1" x14ac:dyDescent="0.25">
      <c r="A138" s="41"/>
      <c r="B138" s="42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 ht="21" customHeight="1" x14ac:dyDescent="0.25">
      <c r="A139" s="41"/>
      <c r="B139" s="42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 ht="21" customHeight="1" x14ac:dyDescent="0.25">
      <c r="A140" s="41"/>
      <c r="B140" s="42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 ht="21" customHeight="1" x14ac:dyDescent="0.25">
      <c r="A141" s="41"/>
      <c r="B141" s="42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 ht="21" customHeight="1" x14ac:dyDescent="0.25">
      <c r="A142" s="41"/>
      <c r="B142" s="42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 ht="21" customHeight="1" x14ac:dyDescent="0.25">
      <c r="A143" s="41"/>
      <c r="B143" s="42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 ht="21" customHeight="1" x14ac:dyDescent="0.25">
      <c r="A144" s="41"/>
      <c r="B144" s="42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 ht="21" customHeight="1" x14ac:dyDescent="0.25">
      <c r="A145" s="41"/>
      <c r="B145" s="4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 ht="21" customHeight="1" x14ac:dyDescent="0.25">
      <c r="A146" s="41"/>
      <c r="B146" s="4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 ht="21" customHeight="1" x14ac:dyDescent="0.25">
      <c r="A147" s="41"/>
      <c r="B147" s="42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 ht="21" customHeight="1" x14ac:dyDescent="0.25">
      <c r="A148" s="41"/>
      <c r="B148" s="42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 ht="21" customHeight="1" x14ac:dyDescent="0.25">
      <c r="A149" s="41"/>
      <c r="B149" s="42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 ht="21" customHeight="1" x14ac:dyDescent="0.25">
      <c r="A150" s="41"/>
      <c r="B150" s="42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 ht="21" customHeight="1" x14ac:dyDescent="0.25">
      <c r="A151" s="41"/>
      <c r="B151" s="42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 ht="21" customHeight="1" x14ac:dyDescent="0.25">
      <c r="A152" s="41"/>
      <c r="B152" s="42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 ht="21" customHeight="1" x14ac:dyDescent="0.25">
      <c r="A153" s="41"/>
      <c r="B153" s="42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 ht="21" customHeight="1" x14ac:dyDescent="0.25">
      <c r="A154" s="41"/>
      <c r="B154" s="42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 ht="21" customHeight="1" x14ac:dyDescent="0.25">
      <c r="A155" s="41"/>
      <c r="B155" s="42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 ht="21" customHeight="1" x14ac:dyDescent="0.25">
      <c r="A156" s="41"/>
      <c r="B156" s="42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 ht="21" customHeight="1" x14ac:dyDescent="0.25">
      <c r="A157" s="41"/>
      <c r="B157" s="42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 ht="21" customHeight="1" x14ac:dyDescent="0.25">
      <c r="A158" s="41"/>
      <c r="B158" s="42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 ht="21" customHeight="1" x14ac:dyDescent="0.25">
      <c r="A159" s="41"/>
      <c r="B159" s="42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 ht="21" customHeight="1" x14ac:dyDescent="0.25">
      <c r="A160" s="41"/>
      <c r="B160" s="42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 ht="21" customHeight="1" x14ac:dyDescent="0.25">
      <c r="A161" s="41"/>
      <c r="B161" s="42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 ht="21" customHeight="1" x14ac:dyDescent="0.25">
      <c r="A162" s="41"/>
      <c r="B162" s="42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 ht="21" customHeight="1" x14ac:dyDescent="0.25">
      <c r="A163" s="41"/>
      <c r="B163" s="42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 ht="21" customHeight="1" x14ac:dyDescent="0.25">
      <c r="A164" s="41"/>
      <c r="B164" s="42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 ht="21" customHeight="1" x14ac:dyDescent="0.25">
      <c r="A165" s="41"/>
      <c r="B165" s="42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 ht="21" customHeight="1" x14ac:dyDescent="0.25">
      <c r="A166" s="41"/>
      <c r="B166" s="42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 ht="21" customHeight="1" x14ac:dyDescent="0.25">
      <c r="A167" s="41"/>
      <c r="B167" s="42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 ht="21" customHeight="1" x14ac:dyDescent="0.25">
      <c r="A168" s="41"/>
      <c r="B168" s="42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 ht="21" customHeight="1" x14ac:dyDescent="0.25">
      <c r="A169" s="41"/>
      <c r="B169" s="42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 ht="21" customHeight="1" x14ac:dyDescent="0.25">
      <c r="A170" s="41"/>
      <c r="B170" s="42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 ht="21" customHeight="1" x14ac:dyDescent="0.25">
      <c r="A171" s="41"/>
      <c r="B171" s="42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 ht="21" customHeight="1" x14ac:dyDescent="0.25">
      <c r="A172" s="41"/>
      <c r="B172" s="42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 ht="21" customHeight="1" x14ac:dyDescent="0.25">
      <c r="A173" s="41"/>
      <c r="B173" s="42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 ht="21" customHeight="1" x14ac:dyDescent="0.25">
      <c r="A174" s="41"/>
      <c r="B174" s="42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 ht="21" customHeight="1" x14ac:dyDescent="0.25">
      <c r="A175" s="41"/>
      <c r="B175" s="42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 ht="21" customHeight="1" x14ac:dyDescent="0.25">
      <c r="A176" s="41"/>
      <c r="B176" s="42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 ht="21" customHeight="1" x14ac:dyDescent="0.25">
      <c r="A177" s="41"/>
      <c r="B177" s="42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 ht="21" customHeight="1" x14ac:dyDescent="0.25">
      <c r="A178" s="41"/>
      <c r="B178" s="42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 ht="21" customHeight="1" x14ac:dyDescent="0.25">
      <c r="A179" s="41"/>
      <c r="B179" s="42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 ht="21" customHeight="1" x14ac:dyDescent="0.25">
      <c r="A180" s="41"/>
      <c r="B180" s="42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 ht="21" customHeight="1" x14ac:dyDescent="0.25">
      <c r="A181" s="41"/>
      <c r="B181" s="42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 ht="21" customHeight="1" x14ac:dyDescent="0.25">
      <c r="A182" s="41"/>
      <c r="B182" s="42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 ht="21" customHeight="1" x14ac:dyDescent="0.25">
      <c r="A183" s="41"/>
      <c r="B183" s="42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 spans="1:34" ht="21" customHeight="1" x14ac:dyDescent="0.25">
      <c r="A184" s="41"/>
      <c r="B184" s="42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 spans="1:34" ht="21" customHeight="1" x14ac:dyDescent="0.25">
      <c r="A185" s="41"/>
      <c r="B185" s="42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 spans="1:34" ht="21" customHeight="1" x14ac:dyDescent="0.25">
      <c r="A186" s="41"/>
      <c r="B186" s="42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 ht="21" customHeight="1" x14ac:dyDescent="0.25">
      <c r="A187" s="41"/>
      <c r="B187" s="42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 ht="21" customHeight="1" x14ac:dyDescent="0.25">
      <c r="A188" s="41"/>
      <c r="B188" s="42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 ht="21" customHeight="1" x14ac:dyDescent="0.25">
      <c r="A189" s="41"/>
      <c r="B189" s="42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 ht="21" customHeight="1" x14ac:dyDescent="0.25">
      <c r="A190" s="41"/>
      <c r="B190" s="42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 ht="21" customHeight="1" x14ac:dyDescent="0.25">
      <c r="A191" s="41"/>
      <c r="B191" s="42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 ht="21" customHeight="1" x14ac:dyDescent="0.25">
      <c r="A192" s="41"/>
      <c r="B192" s="42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 ht="21" customHeight="1" x14ac:dyDescent="0.25">
      <c r="A193" s="41"/>
      <c r="B193" s="42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 ht="21" customHeight="1" x14ac:dyDescent="0.25">
      <c r="A194" s="41"/>
      <c r="B194" s="42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 ht="21" customHeight="1" x14ac:dyDescent="0.25">
      <c r="A195" s="41"/>
      <c r="B195" s="42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 ht="21" customHeight="1" x14ac:dyDescent="0.25">
      <c r="A196" s="41"/>
      <c r="B196" s="42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 ht="21" customHeight="1" x14ac:dyDescent="0.25">
      <c r="A197" s="41"/>
      <c r="B197" s="42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 ht="21" customHeight="1" x14ac:dyDescent="0.25">
      <c r="A198" s="41"/>
      <c r="B198" s="42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 ht="21" customHeight="1" x14ac:dyDescent="0.25">
      <c r="A199" s="41"/>
      <c r="B199" s="42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 ht="21" customHeight="1" x14ac:dyDescent="0.25">
      <c r="A200" s="41"/>
      <c r="B200" s="42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 ht="21" customHeight="1" x14ac:dyDescent="0.25">
      <c r="A201" s="41"/>
      <c r="B201" s="42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 ht="21" customHeight="1" x14ac:dyDescent="0.25">
      <c r="A202" s="41"/>
      <c r="B202" s="42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 ht="21" customHeight="1" x14ac:dyDescent="0.25">
      <c r="A203" s="41"/>
      <c r="B203" s="42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 ht="21" customHeight="1" x14ac:dyDescent="0.25">
      <c r="A204" s="41"/>
      <c r="B204" s="42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 ht="21" customHeight="1" x14ac:dyDescent="0.25">
      <c r="A205" s="41"/>
      <c r="B205" s="42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 ht="21" customHeight="1" x14ac:dyDescent="0.25">
      <c r="A206" s="41"/>
      <c r="B206" s="42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 ht="21" customHeight="1" x14ac:dyDescent="0.25">
      <c r="A207" s="41"/>
      <c r="B207" s="42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 ht="21" customHeight="1" x14ac:dyDescent="0.25">
      <c r="A208" s="41"/>
      <c r="B208" s="42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 ht="21" customHeight="1" x14ac:dyDescent="0.25">
      <c r="A209" s="41"/>
      <c r="B209" s="42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 ht="21" customHeight="1" x14ac:dyDescent="0.25">
      <c r="A210" s="41"/>
      <c r="B210" s="42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 ht="21" customHeight="1" x14ac:dyDescent="0.25">
      <c r="A211" s="41"/>
      <c r="B211" s="42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 ht="21" customHeight="1" x14ac:dyDescent="0.25">
      <c r="A212" s="41"/>
      <c r="B212" s="42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 ht="21" customHeight="1" x14ac:dyDescent="0.25">
      <c r="A213" s="41"/>
      <c r="B213" s="42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 ht="21" customHeight="1" x14ac:dyDescent="0.25">
      <c r="A214" s="41"/>
      <c r="B214" s="42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 ht="21" customHeight="1" x14ac:dyDescent="0.25">
      <c r="A215" s="41"/>
      <c r="B215" s="42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 ht="21" customHeight="1" x14ac:dyDescent="0.25">
      <c r="A216" s="41"/>
      <c r="B216" s="42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 ht="21" customHeight="1" x14ac:dyDescent="0.25">
      <c r="A217" s="41"/>
      <c r="B217" s="42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 ht="21" customHeight="1" x14ac:dyDescent="0.25">
      <c r="A218" s="41"/>
      <c r="B218" s="42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 ht="21" customHeight="1" x14ac:dyDescent="0.25">
      <c r="A219" s="41"/>
      <c r="B219" s="42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 ht="21" customHeight="1" x14ac:dyDescent="0.25">
      <c r="A220" s="41"/>
      <c r="B220" s="42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 ht="21" customHeight="1" x14ac:dyDescent="0.25">
      <c r="A221" s="41"/>
      <c r="B221" s="42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 ht="21" customHeight="1" x14ac:dyDescent="0.25">
      <c r="A222" s="41"/>
      <c r="B222" s="42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 ht="21" customHeight="1" x14ac:dyDescent="0.25">
      <c r="A223" s="41"/>
      <c r="B223" s="42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 ht="21" customHeight="1" x14ac:dyDescent="0.25">
      <c r="A224" s="41"/>
      <c r="B224" s="42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 ht="21" customHeight="1" x14ac:dyDescent="0.25">
      <c r="A225" s="41"/>
      <c r="B225" s="42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 ht="21" customHeight="1" x14ac:dyDescent="0.25">
      <c r="A226" s="41"/>
      <c r="B226" s="42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 ht="21" customHeight="1" x14ac:dyDescent="0.25">
      <c r="A227" s="41"/>
      <c r="B227" s="42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 ht="21" customHeight="1" x14ac:dyDescent="0.25">
      <c r="A228" s="41"/>
      <c r="B228" s="42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 ht="21" customHeight="1" x14ac:dyDescent="0.25">
      <c r="A229" s="41"/>
      <c r="B229" s="42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 ht="21" customHeight="1" x14ac:dyDescent="0.25">
      <c r="A230" s="41"/>
      <c r="B230" s="42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 ht="21" customHeight="1" x14ac:dyDescent="0.25">
      <c r="A231" s="41"/>
      <c r="B231" s="42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 ht="21" customHeight="1" x14ac:dyDescent="0.25">
      <c r="A232" s="41"/>
      <c r="B232" s="42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 ht="21" customHeight="1" x14ac:dyDescent="0.25">
      <c r="A233" s="41"/>
      <c r="B233" s="42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 ht="21" customHeight="1" x14ac:dyDescent="0.25">
      <c r="A234" s="41"/>
      <c r="B234" s="42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 ht="21" customHeight="1" x14ac:dyDescent="0.25">
      <c r="A235" s="41"/>
      <c r="B235" s="42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 ht="21" customHeight="1" x14ac:dyDescent="0.25">
      <c r="A236" s="41"/>
      <c r="B236" s="42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</row>
    <row r="237" spans="1:34" ht="21" customHeight="1" x14ac:dyDescent="0.25">
      <c r="A237" s="41"/>
      <c r="B237" s="42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</row>
    <row r="238" spans="1:34" ht="21" customHeight="1" x14ac:dyDescent="0.25">
      <c r="A238" s="41"/>
      <c r="B238" s="42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</row>
    <row r="239" spans="1:34" ht="21" customHeight="1" x14ac:dyDescent="0.25">
      <c r="A239" s="41"/>
      <c r="B239" s="42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</row>
    <row r="240" spans="1:34" ht="21" customHeight="1" x14ac:dyDescent="0.25">
      <c r="A240" s="41"/>
      <c r="B240" s="42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</row>
    <row r="241" spans="1:34" ht="21" customHeight="1" x14ac:dyDescent="0.25">
      <c r="A241" s="41"/>
      <c r="B241" s="42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</row>
    <row r="242" spans="1:34" ht="21" customHeight="1" x14ac:dyDescent="0.25">
      <c r="A242" s="41"/>
      <c r="B242" s="42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</row>
    <row r="243" spans="1:34" ht="21" customHeight="1" x14ac:dyDescent="0.25">
      <c r="A243" s="41"/>
      <c r="B243" s="42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</row>
    <row r="244" spans="1:34" ht="21" customHeight="1" x14ac:dyDescent="0.25">
      <c r="A244" s="41"/>
      <c r="B244" s="42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</row>
    <row r="245" spans="1:34" ht="21" customHeight="1" x14ac:dyDescent="0.25">
      <c r="A245" s="41"/>
      <c r="B245" s="42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</row>
    <row r="246" spans="1:34" ht="21" customHeight="1" x14ac:dyDescent="0.25">
      <c r="A246" s="41"/>
      <c r="B246" s="42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</row>
    <row r="247" spans="1:34" ht="21" customHeight="1" x14ac:dyDescent="0.25">
      <c r="A247" s="41"/>
      <c r="B247" s="42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</row>
    <row r="248" spans="1:34" ht="21" customHeight="1" x14ac:dyDescent="0.25">
      <c r="A248" s="41"/>
      <c r="B248" s="42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</row>
    <row r="249" spans="1:34" ht="21" customHeight="1" x14ac:dyDescent="0.25">
      <c r="A249" s="41"/>
      <c r="B249" s="42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</row>
    <row r="250" spans="1:34" ht="21" customHeight="1" x14ac:dyDescent="0.25">
      <c r="A250" s="41"/>
      <c r="B250" s="42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</row>
    <row r="251" spans="1:34" ht="21" customHeight="1" x14ac:dyDescent="0.25">
      <c r="A251" s="41"/>
      <c r="B251" s="42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</row>
    <row r="252" spans="1:34" ht="21" customHeight="1" x14ac:dyDescent="0.25">
      <c r="A252" s="41"/>
      <c r="B252" s="42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</row>
    <row r="253" spans="1:34" ht="21" customHeight="1" x14ac:dyDescent="0.25">
      <c r="A253" s="41"/>
      <c r="B253" s="42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</row>
    <row r="254" spans="1:34" ht="21" customHeight="1" x14ac:dyDescent="0.25">
      <c r="A254" s="41"/>
      <c r="B254" s="42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</row>
    <row r="255" spans="1:34" ht="21" customHeight="1" x14ac:dyDescent="0.25">
      <c r="A255" s="41"/>
      <c r="B255" s="42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</row>
    <row r="256" spans="1:34" ht="21" customHeight="1" x14ac:dyDescent="0.25">
      <c r="A256" s="41"/>
      <c r="B256" s="42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</row>
    <row r="257" spans="1:34" ht="21" customHeight="1" x14ac:dyDescent="0.25">
      <c r="A257" s="41"/>
      <c r="B257" s="42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</row>
    <row r="258" spans="1:34" ht="21" customHeight="1" x14ac:dyDescent="0.25">
      <c r="A258" s="41"/>
      <c r="B258" s="42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</row>
    <row r="259" spans="1:34" ht="21" customHeight="1" x14ac:dyDescent="0.25">
      <c r="A259" s="41"/>
      <c r="B259" s="42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</row>
    <row r="260" spans="1:34" ht="21" customHeight="1" x14ac:dyDescent="0.25">
      <c r="A260" s="41"/>
      <c r="B260" s="42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</row>
    <row r="261" spans="1:34" ht="21" customHeight="1" x14ac:dyDescent="0.25">
      <c r="A261" s="41"/>
      <c r="B261" s="42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</row>
    <row r="262" spans="1:34" ht="21" customHeight="1" x14ac:dyDescent="0.25">
      <c r="A262" s="41"/>
      <c r="B262" s="42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</row>
    <row r="263" spans="1:34" ht="21" customHeight="1" x14ac:dyDescent="0.25">
      <c r="A263" s="41"/>
      <c r="B263" s="42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</row>
    <row r="264" spans="1:34" ht="21" customHeight="1" x14ac:dyDescent="0.25">
      <c r="A264" s="41"/>
      <c r="B264" s="42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</row>
    <row r="265" spans="1:34" ht="21" customHeight="1" x14ac:dyDescent="0.25">
      <c r="A265" s="41"/>
      <c r="B265" s="42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</row>
    <row r="266" spans="1:34" ht="21" customHeight="1" x14ac:dyDescent="0.25">
      <c r="A266" s="41"/>
      <c r="B266" s="42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</row>
    <row r="267" spans="1:34" ht="15.75" customHeight="1" x14ac:dyDescent="0.2"/>
    <row r="268" spans="1:34" ht="15.75" customHeight="1" x14ac:dyDescent="0.2"/>
    <row r="269" spans="1:34" ht="15.75" customHeight="1" x14ac:dyDescent="0.2"/>
    <row r="270" spans="1:34" ht="15.75" customHeight="1" x14ac:dyDescent="0.2"/>
    <row r="271" spans="1:34" ht="15.75" customHeight="1" x14ac:dyDescent="0.2"/>
    <row r="272" spans="1:34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2">
    <mergeCell ref="A1:O1"/>
    <mergeCell ref="A2:O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6"/>
  <sheetViews>
    <sheetView workbookViewId="0">
      <selection activeCell="F17" sqref="F17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hidden="1" customWidth="1"/>
    <col min="8" max="8" width="22" hidden="1" customWidth="1"/>
    <col min="9" max="9" width="25.7109375" hidden="1" customWidth="1"/>
    <col min="10" max="10" width="20.28515625" hidden="1" customWidth="1"/>
    <col min="11" max="11" width="19.42578125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77" t="s">
        <v>162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v>7146809798</v>
      </c>
      <c r="M4" s="67"/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>
        <v>1805789487</v>
      </c>
      <c r="G5" s="88"/>
      <c r="H5" s="89"/>
      <c r="I5" s="89"/>
      <c r="J5" s="89"/>
      <c r="K5" s="88"/>
      <c r="L5" s="90">
        <v>1805789487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178"/>
      <c r="B6" s="84" t="s">
        <v>131</v>
      </c>
      <c r="C6" s="85"/>
      <c r="D6" s="86"/>
      <c r="E6" s="85"/>
      <c r="F6" s="86">
        <v>2590000000</v>
      </c>
      <c r="G6" s="88"/>
      <c r="H6" s="88"/>
      <c r="I6" s="94"/>
      <c r="J6" s="88"/>
      <c r="K6" s="88"/>
      <c r="L6" s="95">
        <v>2590000000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>
        <v>55000000</v>
      </c>
      <c r="G7" s="98"/>
      <c r="H7" s="98"/>
      <c r="I7" s="98"/>
      <c r="J7" s="98"/>
      <c r="K7" s="98"/>
      <c r="L7" s="90">
        <v>55000000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>
        <v>2696020311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95">
        <v>2696020311</v>
      </c>
      <c r="M8" s="91"/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 t="s">
        <v>163</v>
      </c>
      <c r="G9" s="108" t="s">
        <v>164</v>
      </c>
      <c r="H9" s="108" t="s">
        <v>164</v>
      </c>
      <c r="I9" s="108" t="s">
        <v>164</v>
      </c>
      <c r="J9" s="108" t="s">
        <v>164</v>
      </c>
      <c r="K9" s="108" t="s">
        <v>164</v>
      </c>
      <c r="L9" s="109" t="s">
        <v>100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v>2263998273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6">
        <v>2263998273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v>2153147922</v>
      </c>
      <c r="G11" s="121">
        <v>0</v>
      </c>
      <c r="H11" s="121">
        <v>0</v>
      </c>
      <c r="I11" s="121">
        <v>0</v>
      </c>
      <c r="J11" s="121">
        <v>0</v>
      </c>
      <c r="K11" s="121">
        <v>0</v>
      </c>
      <c r="L11" s="122">
        <v>2153147922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v>0</v>
      </c>
      <c r="G12" s="121">
        <v>0</v>
      </c>
      <c r="H12" s="121">
        <v>0</v>
      </c>
      <c r="I12" s="121">
        <v>0</v>
      </c>
      <c r="J12" s="121">
        <v>0</v>
      </c>
      <c r="K12" s="121">
        <v>0</v>
      </c>
      <c r="L12" s="122">
        <v>0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1">
        <v>3000000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2">
        <v>3000000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v>19124000</v>
      </c>
      <c r="G14" s="126">
        <v>0</v>
      </c>
      <c r="H14" s="126">
        <v>0</v>
      </c>
      <c r="I14" s="126">
        <v>0</v>
      </c>
      <c r="J14" s="126">
        <v>0</v>
      </c>
      <c r="K14" s="126">
        <v>0</v>
      </c>
      <c r="L14" s="127">
        <v>19124000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v>83726351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7">
        <v>83726351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v>500000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7">
        <v>500000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v>4500000</v>
      </c>
      <c r="G19" s="126">
        <v>0</v>
      </c>
      <c r="H19" s="126">
        <v>0</v>
      </c>
      <c r="I19" s="126">
        <v>0</v>
      </c>
      <c r="J19" s="126">
        <v>0</v>
      </c>
      <c r="K19" s="126">
        <v>0</v>
      </c>
      <c r="L19" s="127">
        <v>4500000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v>164579324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7">
        <v>164579324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110</v>
      </c>
      <c r="C32" s="140"/>
      <c r="D32" s="140"/>
      <c r="E32" s="140"/>
      <c r="F32" s="140"/>
      <c r="G32" s="128"/>
      <c r="H32" s="130"/>
      <c r="I32" s="130"/>
      <c r="J32" s="129"/>
      <c r="K32" s="131"/>
      <c r="L32" s="122">
        <v>0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v>41529600</v>
      </c>
      <c r="G33" s="126">
        <v>0</v>
      </c>
      <c r="H33" s="126">
        <v>0</v>
      </c>
      <c r="I33" s="126">
        <v>0</v>
      </c>
      <c r="J33" s="126">
        <v>0</v>
      </c>
      <c r="K33" s="126">
        <v>0</v>
      </c>
      <c r="L33" s="127">
        <v>41529600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v>14000000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7">
        <v>14000000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v>6000000</v>
      </c>
      <c r="G35" s="126">
        <v>0</v>
      </c>
      <c r="H35" s="126">
        <v>0</v>
      </c>
      <c r="I35" s="126">
        <v>0</v>
      </c>
      <c r="J35" s="126">
        <v>0</v>
      </c>
      <c r="K35" s="126">
        <v>0</v>
      </c>
      <c r="L35" s="127">
        <v>6000000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v>11595299</v>
      </c>
      <c r="G36" s="126">
        <v>0</v>
      </c>
      <c r="H36" s="126">
        <v>0</v>
      </c>
      <c r="I36" s="126">
        <v>0</v>
      </c>
      <c r="J36" s="126">
        <v>0</v>
      </c>
      <c r="K36" s="126">
        <v>0</v>
      </c>
      <c r="L36" s="127">
        <v>11595299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v>0</v>
      </c>
      <c r="G37" s="126">
        <v>0</v>
      </c>
      <c r="H37" s="126">
        <v>0</v>
      </c>
      <c r="I37" s="126">
        <v>0</v>
      </c>
      <c r="J37" s="126">
        <v>0</v>
      </c>
      <c r="K37" s="126">
        <v>0</v>
      </c>
      <c r="L37" s="127">
        <v>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v>0</v>
      </c>
      <c r="G38" s="126">
        <v>0</v>
      </c>
      <c r="H38" s="126">
        <v>0</v>
      </c>
      <c r="I38" s="126">
        <v>0</v>
      </c>
      <c r="J38" s="126">
        <v>0</v>
      </c>
      <c r="K38" s="126">
        <v>0</v>
      </c>
      <c r="L38" s="127">
        <v>0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v>6698971</v>
      </c>
      <c r="G39" s="126">
        <v>0</v>
      </c>
      <c r="H39" s="126">
        <v>0</v>
      </c>
      <c r="I39" s="126">
        <v>0</v>
      </c>
      <c r="J39" s="126">
        <v>0</v>
      </c>
      <c r="K39" s="126">
        <v>0</v>
      </c>
      <c r="L39" s="127">
        <v>6698971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v>100000</v>
      </c>
      <c r="G40" s="126">
        <v>0</v>
      </c>
      <c r="H40" s="126">
        <v>0</v>
      </c>
      <c r="I40" s="126">
        <v>0</v>
      </c>
      <c r="J40" s="126">
        <v>0</v>
      </c>
      <c r="K40" s="126">
        <v>0</v>
      </c>
      <c r="L40" s="127">
        <v>100000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v>3649360</v>
      </c>
      <c r="G41" s="126">
        <v>0</v>
      </c>
      <c r="H41" s="126">
        <v>0</v>
      </c>
      <c r="I41" s="126">
        <v>0</v>
      </c>
      <c r="J41" s="126">
        <v>0</v>
      </c>
      <c r="K41" s="126">
        <v>0</v>
      </c>
      <c r="L41" s="127">
        <v>3649360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v>1820000</v>
      </c>
      <c r="G42" s="126">
        <v>0</v>
      </c>
      <c r="H42" s="126">
        <v>0</v>
      </c>
      <c r="I42" s="126">
        <v>0</v>
      </c>
      <c r="J42" s="126">
        <v>0</v>
      </c>
      <c r="K42" s="126">
        <v>0</v>
      </c>
      <c r="L42" s="127">
        <v>1820000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113</v>
      </c>
      <c r="C43" s="120"/>
      <c r="D43" s="120"/>
      <c r="E43" s="140"/>
      <c r="F43" s="126">
        <v>0</v>
      </c>
      <c r="G43" s="126">
        <v>0</v>
      </c>
      <c r="H43" s="126">
        <v>0</v>
      </c>
      <c r="I43" s="126">
        <v>0</v>
      </c>
      <c r="J43" s="126">
        <v>0</v>
      </c>
      <c r="K43" s="126">
        <v>0</v>
      </c>
      <c r="L43" s="127">
        <v>0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v>9216000</v>
      </c>
      <c r="G44" s="126">
        <v>0</v>
      </c>
      <c r="H44" s="126">
        <v>0</v>
      </c>
      <c r="I44" s="126">
        <v>0</v>
      </c>
      <c r="J44" s="126">
        <v>0</v>
      </c>
      <c r="K44" s="126">
        <v>0</v>
      </c>
      <c r="L44" s="127">
        <v>9216000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v>7568000</v>
      </c>
      <c r="G45" s="126">
        <v>0</v>
      </c>
      <c r="H45" s="126">
        <v>0</v>
      </c>
      <c r="I45" s="126">
        <v>0</v>
      </c>
      <c r="J45" s="126">
        <v>0</v>
      </c>
      <c r="K45" s="126">
        <v>0</v>
      </c>
      <c r="L45" s="127">
        <v>7568000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>
        <v>750000</v>
      </c>
      <c r="G46" s="128"/>
      <c r="H46" s="128"/>
      <c r="I46" s="128"/>
      <c r="J46" s="128"/>
      <c r="K46" s="128"/>
      <c r="L46" s="122">
        <v>750000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/>
      <c r="G47" s="120"/>
      <c r="H47" s="120"/>
      <c r="I47" s="120"/>
      <c r="J47" s="120"/>
      <c r="K47" s="120"/>
      <c r="L47" s="122">
        <v>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/>
      <c r="G48" s="120"/>
      <c r="H48" s="120"/>
      <c r="I48" s="120"/>
      <c r="J48" s="120"/>
      <c r="K48" s="120"/>
      <c r="L48" s="122">
        <v>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117</v>
      </c>
      <c r="C49" s="120"/>
      <c r="D49" s="120"/>
      <c r="E49" s="140"/>
      <c r="F49" s="126">
        <v>4363000</v>
      </c>
      <c r="G49" s="126">
        <v>0</v>
      </c>
      <c r="H49" s="126">
        <v>0</v>
      </c>
      <c r="I49" s="126">
        <v>0</v>
      </c>
      <c r="J49" s="126">
        <v>0</v>
      </c>
      <c r="K49" s="126">
        <v>0</v>
      </c>
      <c r="L49" s="122">
        <v>4363000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v>0</v>
      </c>
      <c r="G50" s="126">
        <v>0</v>
      </c>
      <c r="H50" s="126">
        <v>0</v>
      </c>
      <c r="I50" s="126">
        <v>0</v>
      </c>
      <c r="J50" s="126">
        <v>0</v>
      </c>
      <c r="K50" s="126">
        <v>0</v>
      </c>
      <c r="L50" s="122">
        <v>0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v>515000</v>
      </c>
      <c r="G52" s="120">
        <v>0</v>
      </c>
      <c r="H52" s="120">
        <v>0</v>
      </c>
      <c r="I52" s="120">
        <v>0</v>
      </c>
      <c r="J52" s="120">
        <v>0</v>
      </c>
      <c r="K52" s="120">
        <v>0</v>
      </c>
      <c r="L52" s="122">
        <v>515000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v>1212000</v>
      </c>
      <c r="G54" s="126">
        <v>0</v>
      </c>
      <c r="H54" s="126">
        <v>0</v>
      </c>
      <c r="I54" s="126">
        <v>0</v>
      </c>
      <c r="J54" s="126">
        <v>0</v>
      </c>
      <c r="K54" s="126">
        <v>0</v>
      </c>
      <c r="L54" s="127">
        <v>1212000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v>16535405</v>
      </c>
      <c r="G55" s="126">
        <v>0</v>
      </c>
      <c r="H55" s="126">
        <v>0</v>
      </c>
      <c r="I55" s="126">
        <v>0</v>
      </c>
      <c r="J55" s="126">
        <v>0</v>
      </c>
      <c r="K55" s="126">
        <v>0</v>
      </c>
      <c r="L55" s="127">
        <v>16535405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20.25" customHeight="1" x14ac:dyDescent="0.25">
      <c r="A56" s="118">
        <v>25</v>
      </c>
      <c r="B56" s="119" t="s">
        <v>123</v>
      </c>
      <c r="C56" s="120"/>
      <c r="D56" s="120"/>
      <c r="E56" s="140"/>
      <c r="F56" s="126">
        <v>500000</v>
      </c>
      <c r="G56" s="126">
        <v>0</v>
      </c>
      <c r="H56" s="126">
        <v>0</v>
      </c>
      <c r="I56" s="126">
        <v>0</v>
      </c>
      <c r="J56" s="126">
        <v>0</v>
      </c>
      <c r="K56" s="126">
        <v>0</v>
      </c>
      <c r="L56" s="127">
        <v>500000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5.75" customHeight="1" x14ac:dyDescent="0.25">
      <c r="A57" s="118">
        <v>26</v>
      </c>
      <c r="B57" s="119" t="s">
        <v>60</v>
      </c>
      <c r="C57" s="120"/>
      <c r="D57" s="120"/>
      <c r="E57" s="140"/>
      <c r="F57" s="126">
        <v>37523689</v>
      </c>
      <c r="G57" s="126">
        <v>0</v>
      </c>
      <c r="H57" s="126">
        <v>0</v>
      </c>
      <c r="I57" s="126">
        <v>0</v>
      </c>
      <c r="J57" s="126">
        <v>0</v>
      </c>
      <c r="K57" s="126">
        <v>0</v>
      </c>
      <c r="L57" s="122">
        <v>37523689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customHeight="1" x14ac:dyDescent="0.25">
      <c r="A58" s="118">
        <v>27</v>
      </c>
      <c r="B58" s="119" t="s">
        <v>146</v>
      </c>
      <c r="C58" s="120"/>
      <c r="D58" s="120"/>
      <c r="E58" s="140"/>
      <c r="F58" s="120">
        <v>1003000</v>
      </c>
      <c r="G58" s="120"/>
      <c r="H58" s="120"/>
      <c r="I58" s="120"/>
      <c r="J58" s="120"/>
      <c r="K58" s="120"/>
      <c r="L58" s="122">
        <v>1003000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customHeight="1" x14ac:dyDescent="0.25">
      <c r="A59" s="118"/>
      <c r="B59" s="119"/>
      <c r="C59" s="120"/>
      <c r="D59" s="120"/>
      <c r="E59" s="140"/>
      <c r="F59" s="120"/>
      <c r="G59" s="120"/>
      <c r="H59" s="120"/>
      <c r="I59" s="120"/>
      <c r="J59" s="120"/>
      <c r="K59" s="120"/>
      <c r="L59" s="122">
        <v>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33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v>0</v>
      </c>
      <c r="D71" s="136">
        <v>0</v>
      </c>
      <c r="E71" s="136">
        <v>0</v>
      </c>
      <c r="F71" s="136">
        <v>14081000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L71" s="137">
        <v>14081000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v>0</v>
      </c>
      <c r="F72" s="120"/>
      <c r="G72" s="128"/>
      <c r="H72" s="120"/>
      <c r="I72" s="120"/>
      <c r="J72" s="120"/>
      <c r="K72" s="131"/>
      <c r="L72" s="122">
        <v>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v>14081000</v>
      </c>
      <c r="G73" s="126">
        <v>0</v>
      </c>
      <c r="H73" s="126">
        <v>0</v>
      </c>
      <c r="I73" s="126">
        <v>0</v>
      </c>
      <c r="J73" s="126">
        <v>0</v>
      </c>
      <c r="K73" s="126">
        <v>0</v>
      </c>
      <c r="L73" s="127">
        <v>14081000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v>0</v>
      </c>
      <c r="D81" s="136">
        <v>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7">
        <v>0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/>
      <c r="G82" s="128"/>
      <c r="H82" s="120"/>
      <c r="I82" s="120"/>
      <c r="J82" s="120"/>
      <c r="K82" s="131"/>
      <c r="L82" s="122">
        <v>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/>
      <c r="G83" s="128"/>
      <c r="H83" s="120"/>
      <c r="I83" s="120"/>
      <c r="J83" s="120"/>
      <c r="K83" s="131"/>
      <c r="L83" s="122">
        <v>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126</v>
      </c>
      <c r="C84" s="120"/>
      <c r="D84" s="120"/>
      <c r="E84" s="120"/>
      <c r="F84" s="120"/>
      <c r="G84" s="128"/>
      <c r="H84" s="128"/>
      <c r="I84" s="128"/>
      <c r="J84" s="120"/>
      <c r="K84" s="131"/>
      <c r="L84" s="122">
        <v>0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v>0</v>
      </c>
      <c r="D86" s="136">
        <v>0</v>
      </c>
      <c r="E86" s="136">
        <v>0</v>
      </c>
      <c r="F86" s="136">
        <v>175032850</v>
      </c>
      <c r="G86" s="136">
        <v>0</v>
      </c>
      <c r="H86" s="136">
        <v>0</v>
      </c>
      <c r="I86" s="136">
        <v>0</v>
      </c>
      <c r="J86" s="136">
        <v>0</v>
      </c>
      <c r="K86" s="136">
        <v>0</v>
      </c>
      <c r="L86" s="137">
        <v>175032850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/>
      <c r="G87" s="128"/>
      <c r="H87" s="128"/>
      <c r="I87" s="120"/>
      <c r="J87" s="120"/>
      <c r="K87" s="131"/>
      <c r="L87" s="122">
        <v>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/>
      <c r="G88" s="128"/>
      <c r="H88" s="128"/>
      <c r="I88" s="120"/>
      <c r="J88" s="120"/>
      <c r="K88" s="131"/>
      <c r="L88" s="122">
        <v>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/>
      <c r="I89" s="120"/>
      <c r="J89" s="120"/>
      <c r="K89" s="131"/>
      <c r="L89" s="122">
        <v>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v>73032850</v>
      </c>
      <c r="G90" s="126">
        <v>0</v>
      </c>
      <c r="H90" s="126">
        <v>0</v>
      </c>
      <c r="I90" s="126">
        <v>0</v>
      </c>
      <c r="J90" s="126">
        <v>0</v>
      </c>
      <c r="K90" s="126">
        <v>0</v>
      </c>
      <c r="L90" s="127">
        <v>73032850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/>
      <c r="G91" s="128"/>
      <c r="H91" s="128"/>
      <c r="I91" s="120"/>
      <c r="J91" s="128"/>
      <c r="K91" s="131"/>
      <c r="L91" s="122">
        <v>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v>500000</v>
      </c>
      <c r="G92" s="126">
        <v>0</v>
      </c>
      <c r="H92" s="126">
        <v>0</v>
      </c>
      <c r="I92" s="126">
        <v>0</v>
      </c>
      <c r="J92" s="126">
        <v>0</v>
      </c>
      <c r="K92" s="126">
        <v>0</v>
      </c>
      <c r="L92" s="144">
        <v>500000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165</v>
      </c>
      <c r="C93" s="120"/>
      <c r="D93" s="120"/>
      <c r="E93" s="120"/>
      <c r="F93" s="120">
        <v>101500000</v>
      </c>
      <c r="G93" s="128"/>
      <c r="H93" s="128"/>
      <c r="I93" s="120"/>
      <c r="J93" s="120"/>
      <c r="K93" s="131"/>
      <c r="L93" s="122">
        <v>101500000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v>0</v>
      </c>
      <c r="D94" s="147">
        <v>0</v>
      </c>
      <c r="E94" s="147">
        <v>0</v>
      </c>
      <c r="F94" s="147">
        <v>20328864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8">
        <v>20328864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/>
      <c r="G95" s="128"/>
      <c r="H95" s="128"/>
      <c r="I95" s="120"/>
      <c r="J95" s="120"/>
      <c r="K95" s="131"/>
      <c r="L95" s="122">
        <v>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v>20328864</v>
      </c>
      <c r="G96" s="126">
        <v>0</v>
      </c>
      <c r="H96" s="126">
        <v>0</v>
      </c>
      <c r="I96" s="126">
        <v>0</v>
      </c>
      <c r="J96" s="126">
        <v>0</v>
      </c>
      <c r="K96" s="126">
        <v>0</v>
      </c>
      <c r="L96" s="127">
        <v>20328864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/>
      <c r="G97" s="128"/>
      <c r="H97" s="128"/>
      <c r="I97" s="120"/>
      <c r="J97" s="120"/>
      <c r="K97" s="131"/>
      <c r="L97" s="122">
        <v>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2">
        <v>0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v>0</v>
      </c>
      <c r="F99" s="157">
        <v>30000000</v>
      </c>
      <c r="G99" s="157">
        <v>0</v>
      </c>
      <c r="H99" s="157">
        <v>0</v>
      </c>
      <c r="I99" s="157">
        <v>0</v>
      </c>
      <c r="J99" s="157">
        <v>0</v>
      </c>
      <c r="K99" s="157">
        <v>0</v>
      </c>
      <c r="L99" s="158">
        <v>30000000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v>0</v>
      </c>
      <c r="F100" s="161"/>
      <c r="G100" s="136"/>
      <c r="H100" s="136"/>
      <c r="I100" s="136"/>
      <c r="J100" s="136"/>
      <c r="K100" s="136"/>
      <c r="L100" s="152"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v>0</v>
      </c>
      <c r="D102" s="166">
        <v>0</v>
      </c>
      <c r="E102" s="166">
        <v>0</v>
      </c>
      <c r="F102" s="167">
        <v>28000000</v>
      </c>
      <c r="G102" s="167">
        <v>0</v>
      </c>
      <c r="H102" s="167">
        <v>0</v>
      </c>
      <c r="I102" s="167">
        <v>0</v>
      </c>
      <c r="J102" s="167">
        <v>0</v>
      </c>
      <c r="K102" s="167">
        <v>0</v>
      </c>
      <c r="L102" s="168">
        <v>28000000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v>28000000</v>
      </c>
      <c r="G103" s="126">
        <v>0</v>
      </c>
      <c r="H103" s="126">
        <v>0</v>
      </c>
      <c r="I103" s="126">
        <v>0</v>
      </c>
      <c r="J103" s="126">
        <v>0</v>
      </c>
      <c r="K103" s="126">
        <v>0</v>
      </c>
      <c r="L103" s="127">
        <v>28000000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137</v>
      </c>
      <c r="C104" s="172"/>
      <c r="D104" s="172"/>
      <c r="E104" s="169"/>
      <c r="F104" s="172"/>
      <c r="G104" s="173"/>
      <c r="H104" s="173"/>
      <c r="I104" s="174"/>
      <c r="J104" s="174"/>
      <c r="K104" s="173"/>
      <c r="L104" s="175"/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2">
    <mergeCell ref="A1:L1"/>
    <mergeCell ref="A2:C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6"/>
  <sheetViews>
    <sheetView topLeftCell="G1" workbookViewId="0">
      <selection activeCell="A4" sqref="A4:M104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  <col min="257" max="257" width="5.42578125" customWidth="1"/>
    <col min="258" max="258" width="63.140625" customWidth="1"/>
    <col min="259" max="261" width="0" hidden="1" customWidth="1"/>
    <col min="262" max="262" width="24.7109375" customWidth="1"/>
    <col min="263" max="263" width="21.28515625" customWidth="1"/>
    <col min="264" max="264" width="22" customWidth="1"/>
    <col min="265" max="265" width="25.7109375" customWidth="1"/>
    <col min="266" max="266" width="20.28515625" customWidth="1"/>
    <col min="267" max="267" width="33" customWidth="1"/>
    <col min="268" max="268" width="25.5703125" customWidth="1"/>
    <col min="269" max="269" width="26.5703125" customWidth="1"/>
    <col min="270" max="270" width="30.28515625" customWidth="1"/>
    <col min="271" max="285" width="18.140625" customWidth="1"/>
    <col min="513" max="513" width="5.42578125" customWidth="1"/>
    <col min="514" max="514" width="63.140625" customWidth="1"/>
    <col min="515" max="517" width="0" hidden="1" customWidth="1"/>
    <col min="518" max="518" width="24.7109375" customWidth="1"/>
    <col min="519" max="519" width="21.28515625" customWidth="1"/>
    <col min="520" max="520" width="22" customWidth="1"/>
    <col min="521" max="521" width="25.7109375" customWidth="1"/>
    <col min="522" max="522" width="20.28515625" customWidth="1"/>
    <col min="523" max="523" width="33" customWidth="1"/>
    <col min="524" max="524" width="25.5703125" customWidth="1"/>
    <col min="525" max="525" width="26.5703125" customWidth="1"/>
    <col min="526" max="526" width="30.28515625" customWidth="1"/>
    <col min="527" max="541" width="18.140625" customWidth="1"/>
    <col min="769" max="769" width="5.42578125" customWidth="1"/>
    <col min="770" max="770" width="63.140625" customWidth="1"/>
    <col min="771" max="773" width="0" hidden="1" customWidth="1"/>
    <col min="774" max="774" width="24.7109375" customWidth="1"/>
    <col min="775" max="775" width="21.28515625" customWidth="1"/>
    <col min="776" max="776" width="22" customWidth="1"/>
    <col min="777" max="777" width="25.7109375" customWidth="1"/>
    <col min="778" max="778" width="20.28515625" customWidth="1"/>
    <col min="779" max="779" width="33" customWidth="1"/>
    <col min="780" max="780" width="25.5703125" customWidth="1"/>
    <col min="781" max="781" width="26.5703125" customWidth="1"/>
    <col min="782" max="782" width="30.28515625" customWidth="1"/>
    <col min="783" max="797" width="18.140625" customWidth="1"/>
    <col min="1025" max="1025" width="5.42578125" customWidth="1"/>
    <col min="1026" max="1026" width="63.140625" customWidth="1"/>
    <col min="1027" max="1029" width="0" hidden="1" customWidth="1"/>
    <col min="1030" max="1030" width="24.7109375" customWidth="1"/>
    <col min="1031" max="1031" width="21.28515625" customWidth="1"/>
    <col min="1032" max="1032" width="22" customWidth="1"/>
    <col min="1033" max="1033" width="25.7109375" customWidth="1"/>
    <col min="1034" max="1034" width="20.28515625" customWidth="1"/>
    <col min="1035" max="1035" width="33" customWidth="1"/>
    <col min="1036" max="1036" width="25.5703125" customWidth="1"/>
    <col min="1037" max="1037" width="26.5703125" customWidth="1"/>
    <col min="1038" max="1038" width="30.28515625" customWidth="1"/>
    <col min="1039" max="1053" width="18.140625" customWidth="1"/>
    <col min="1281" max="1281" width="5.42578125" customWidth="1"/>
    <col min="1282" max="1282" width="63.140625" customWidth="1"/>
    <col min="1283" max="1285" width="0" hidden="1" customWidth="1"/>
    <col min="1286" max="1286" width="24.7109375" customWidth="1"/>
    <col min="1287" max="1287" width="21.28515625" customWidth="1"/>
    <col min="1288" max="1288" width="22" customWidth="1"/>
    <col min="1289" max="1289" width="25.7109375" customWidth="1"/>
    <col min="1290" max="1290" width="20.28515625" customWidth="1"/>
    <col min="1291" max="1291" width="33" customWidth="1"/>
    <col min="1292" max="1292" width="25.5703125" customWidth="1"/>
    <col min="1293" max="1293" width="26.5703125" customWidth="1"/>
    <col min="1294" max="1294" width="30.28515625" customWidth="1"/>
    <col min="1295" max="1309" width="18.140625" customWidth="1"/>
    <col min="1537" max="1537" width="5.42578125" customWidth="1"/>
    <col min="1538" max="1538" width="63.140625" customWidth="1"/>
    <col min="1539" max="1541" width="0" hidden="1" customWidth="1"/>
    <col min="1542" max="1542" width="24.7109375" customWidth="1"/>
    <col min="1543" max="1543" width="21.28515625" customWidth="1"/>
    <col min="1544" max="1544" width="22" customWidth="1"/>
    <col min="1545" max="1545" width="25.7109375" customWidth="1"/>
    <col min="1546" max="1546" width="20.28515625" customWidth="1"/>
    <col min="1547" max="1547" width="33" customWidth="1"/>
    <col min="1548" max="1548" width="25.5703125" customWidth="1"/>
    <col min="1549" max="1549" width="26.5703125" customWidth="1"/>
    <col min="1550" max="1550" width="30.28515625" customWidth="1"/>
    <col min="1551" max="1565" width="18.140625" customWidth="1"/>
    <col min="1793" max="1793" width="5.42578125" customWidth="1"/>
    <col min="1794" max="1794" width="63.140625" customWidth="1"/>
    <col min="1795" max="1797" width="0" hidden="1" customWidth="1"/>
    <col min="1798" max="1798" width="24.7109375" customWidth="1"/>
    <col min="1799" max="1799" width="21.28515625" customWidth="1"/>
    <col min="1800" max="1800" width="22" customWidth="1"/>
    <col min="1801" max="1801" width="25.7109375" customWidth="1"/>
    <col min="1802" max="1802" width="20.28515625" customWidth="1"/>
    <col min="1803" max="1803" width="33" customWidth="1"/>
    <col min="1804" max="1804" width="25.5703125" customWidth="1"/>
    <col min="1805" max="1805" width="26.5703125" customWidth="1"/>
    <col min="1806" max="1806" width="30.28515625" customWidth="1"/>
    <col min="1807" max="1821" width="18.140625" customWidth="1"/>
    <col min="2049" max="2049" width="5.42578125" customWidth="1"/>
    <col min="2050" max="2050" width="63.140625" customWidth="1"/>
    <col min="2051" max="2053" width="0" hidden="1" customWidth="1"/>
    <col min="2054" max="2054" width="24.7109375" customWidth="1"/>
    <col min="2055" max="2055" width="21.28515625" customWidth="1"/>
    <col min="2056" max="2056" width="22" customWidth="1"/>
    <col min="2057" max="2057" width="25.7109375" customWidth="1"/>
    <col min="2058" max="2058" width="20.28515625" customWidth="1"/>
    <col min="2059" max="2059" width="33" customWidth="1"/>
    <col min="2060" max="2060" width="25.5703125" customWidth="1"/>
    <col min="2061" max="2061" width="26.5703125" customWidth="1"/>
    <col min="2062" max="2062" width="30.28515625" customWidth="1"/>
    <col min="2063" max="2077" width="18.140625" customWidth="1"/>
    <col min="2305" max="2305" width="5.42578125" customWidth="1"/>
    <col min="2306" max="2306" width="63.140625" customWidth="1"/>
    <col min="2307" max="2309" width="0" hidden="1" customWidth="1"/>
    <col min="2310" max="2310" width="24.7109375" customWidth="1"/>
    <col min="2311" max="2311" width="21.28515625" customWidth="1"/>
    <col min="2312" max="2312" width="22" customWidth="1"/>
    <col min="2313" max="2313" width="25.7109375" customWidth="1"/>
    <col min="2314" max="2314" width="20.28515625" customWidth="1"/>
    <col min="2315" max="2315" width="33" customWidth="1"/>
    <col min="2316" max="2316" width="25.5703125" customWidth="1"/>
    <col min="2317" max="2317" width="26.5703125" customWidth="1"/>
    <col min="2318" max="2318" width="30.28515625" customWidth="1"/>
    <col min="2319" max="2333" width="18.140625" customWidth="1"/>
    <col min="2561" max="2561" width="5.42578125" customWidth="1"/>
    <col min="2562" max="2562" width="63.140625" customWidth="1"/>
    <col min="2563" max="2565" width="0" hidden="1" customWidth="1"/>
    <col min="2566" max="2566" width="24.7109375" customWidth="1"/>
    <col min="2567" max="2567" width="21.28515625" customWidth="1"/>
    <col min="2568" max="2568" width="22" customWidth="1"/>
    <col min="2569" max="2569" width="25.7109375" customWidth="1"/>
    <col min="2570" max="2570" width="20.28515625" customWidth="1"/>
    <col min="2571" max="2571" width="33" customWidth="1"/>
    <col min="2572" max="2572" width="25.5703125" customWidth="1"/>
    <col min="2573" max="2573" width="26.5703125" customWidth="1"/>
    <col min="2574" max="2574" width="30.28515625" customWidth="1"/>
    <col min="2575" max="2589" width="18.140625" customWidth="1"/>
    <col min="2817" max="2817" width="5.42578125" customWidth="1"/>
    <col min="2818" max="2818" width="63.140625" customWidth="1"/>
    <col min="2819" max="2821" width="0" hidden="1" customWidth="1"/>
    <col min="2822" max="2822" width="24.7109375" customWidth="1"/>
    <col min="2823" max="2823" width="21.28515625" customWidth="1"/>
    <col min="2824" max="2824" width="22" customWidth="1"/>
    <col min="2825" max="2825" width="25.7109375" customWidth="1"/>
    <col min="2826" max="2826" width="20.28515625" customWidth="1"/>
    <col min="2827" max="2827" width="33" customWidth="1"/>
    <col min="2828" max="2828" width="25.5703125" customWidth="1"/>
    <col min="2829" max="2829" width="26.5703125" customWidth="1"/>
    <col min="2830" max="2830" width="30.28515625" customWidth="1"/>
    <col min="2831" max="2845" width="18.140625" customWidth="1"/>
    <col min="3073" max="3073" width="5.42578125" customWidth="1"/>
    <col min="3074" max="3074" width="63.140625" customWidth="1"/>
    <col min="3075" max="3077" width="0" hidden="1" customWidth="1"/>
    <col min="3078" max="3078" width="24.7109375" customWidth="1"/>
    <col min="3079" max="3079" width="21.28515625" customWidth="1"/>
    <col min="3080" max="3080" width="22" customWidth="1"/>
    <col min="3081" max="3081" width="25.7109375" customWidth="1"/>
    <col min="3082" max="3082" width="20.28515625" customWidth="1"/>
    <col min="3083" max="3083" width="33" customWidth="1"/>
    <col min="3084" max="3084" width="25.5703125" customWidth="1"/>
    <col min="3085" max="3085" width="26.5703125" customWidth="1"/>
    <col min="3086" max="3086" width="30.28515625" customWidth="1"/>
    <col min="3087" max="3101" width="18.140625" customWidth="1"/>
    <col min="3329" max="3329" width="5.42578125" customWidth="1"/>
    <col min="3330" max="3330" width="63.140625" customWidth="1"/>
    <col min="3331" max="3333" width="0" hidden="1" customWidth="1"/>
    <col min="3334" max="3334" width="24.7109375" customWidth="1"/>
    <col min="3335" max="3335" width="21.28515625" customWidth="1"/>
    <col min="3336" max="3336" width="22" customWidth="1"/>
    <col min="3337" max="3337" width="25.7109375" customWidth="1"/>
    <col min="3338" max="3338" width="20.28515625" customWidth="1"/>
    <col min="3339" max="3339" width="33" customWidth="1"/>
    <col min="3340" max="3340" width="25.5703125" customWidth="1"/>
    <col min="3341" max="3341" width="26.5703125" customWidth="1"/>
    <col min="3342" max="3342" width="30.28515625" customWidth="1"/>
    <col min="3343" max="3357" width="18.140625" customWidth="1"/>
    <col min="3585" max="3585" width="5.42578125" customWidth="1"/>
    <col min="3586" max="3586" width="63.140625" customWidth="1"/>
    <col min="3587" max="3589" width="0" hidden="1" customWidth="1"/>
    <col min="3590" max="3590" width="24.7109375" customWidth="1"/>
    <col min="3591" max="3591" width="21.28515625" customWidth="1"/>
    <col min="3592" max="3592" width="22" customWidth="1"/>
    <col min="3593" max="3593" width="25.7109375" customWidth="1"/>
    <col min="3594" max="3594" width="20.28515625" customWidth="1"/>
    <col min="3595" max="3595" width="33" customWidth="1"/>
    <col min="3596" max="3596" width="25.5703125" customWidth="1"/>
    <col min="3597" max="3597" width="26.5703125" customWidth="1"/>
    <col min="3598" max="3598" width="30.28515625" customWidth="1"/>
    <col min="3599" max="3613" width="18.140625" customWidth="1"/>
    <col min="3841" max="3841" width="5.42578125" customWidth="1"/>
    <col min="3842" max="3842" width="63.140625" customWidth="1"/>
    <col min="3843" max="3845" width="0" hidden="1" customWidth="1"/>
    <col min="3846" max="3846" width="24.7109375" customWidth="1"/>
    <col min="3847" max="3847" width="21.28515625" customWidth="1"/>
    <col min="3848" max="3848" width="22" customWidth="1"/>
    <col min="3849" max="3849" width="25.7109375" customWidth="1"/>
    <col min="3850" max="3850" width="20.28515625" customWidth="1"/>
    <col min="3851" max="3851" width="33" customWidth="1"/>
    <col min="3852" max="3852" width="25.5703125" customWidth="1"/>
    <col min="3853" max="3853" width="26.5703125" customWidth="1"/>
    <col min="3854" max="3854" width="30.28515625" customWidth="1"/>
    <col min="3855" max="3869" width="18.140625" customWidth="1"/>
    <col min="4097" max="4097" width="5.42578125" customWidth="1"/>
    <col min="4098" max="4098" width="63.140625" customWidth="1"/>
    <col min="4099" max="4101" width="0" hidden="1" customWidth="1"/>
    <col min="4102" max="4102" width="24.7109375" customWidth="1"/>
    <col min="4103" max="4103" width="21.28515625" customWidth="1"/>
    <col min="4104" max="4104" width="22" customWidth="1"/>
    <col min="4105" max="4105" width="25.7109375" customWidth="1"/>
    <col min="4106" max="4106" width="20.28515625" customWidth="1"/>
    <col min="4107" max="4107" width="33" customWidth="1"/>
    <col min="4108" max="4108" width="25.5703125" customWidth="1"/>
    <col min="4109" max="4109" width="26.5703125" customWidth="1"/>
    <col min="4110" max="4110" width="30.28515625" customWidth="1"/>
    <col min="4111" max="4125" width="18.140625" customWidth="1"/>
    <col min="4353" max="4353" width="5.42578125" customWidth="1"/>
    <col min="4354" max="4354" width="63.140625" customWidth="1"/>
    <col min="4355" max="4357" width="0" hidden="1" customWidth="1"/>
    <col min="4358" max="4358" width="24.7109375" customWidth="1"/>
    <col min="4359" max="4359" width="21.28515625" customWidth="1"/>
    <col min="4360" max="4360" width="22" customWidth="1"/>
    <col min="4361" max="4361" width="25.7109375" customWidth="1"/>
    <col min="4362" max="4362" width="20.28515625" customWidth="1"/>
    <col min="4363" max="4363" width="33" customWidth="1"/>
    <col min="4364" max="4364" width="25.5703125" customWidth="1"/>
    <col min="4365" max="4365" width="26.5703125" customWidth="1"/>
    <col min="4366" max="4366" width="30.28515625" customWidth="1"/>
    <col min="4367" max="4381" width="18.140625" customWidth="1"/>
    <col min="4609" max="4609" width="5.42578125" customWidth="1"/>
    <col min="4610" max="4610" width="63.140625" customWidth="1"/>
    <col min="4611" max="4613" width="0" hidden="1" customWidth="1"/>
    <col min="4614" max="4614" width="24.7109375" customWidth="1"/>
    <col min="4615" max="4615" width="21.28515625" customWidth="1"/>
    <col min="4616" max="4616" width="22" customWidth="1"/>
    <col min="4617" max="4617" width="25.7109375" customWidth="1"/>
    <col min="4618" max="4618" width="20.28515625" customWidth="1"/>
    <col min="4619" max="4619" width="33" customWidth="1"/>
    <col min="4620" max="4620" width="25.5703125" customWidth="1"/>
    <col min="4621" max="4621" width="26.5703125" customWidth="1"/>
    <col min="4622" max="4622" width="30.28515625" customWidth="1"/>
    <col min="4623" max="4637" width="18.140625" customWidth="1"/>
    <col min="4865" max="4865" width="5.42578125" customWidth="1"/>
    <col min="4866" max="4866" width="63.140625" customWidth="1"/>
    <col min="4867" max="4869" width="0" hidden="1" customWidth="1"/>
    <col min="4870" max="4870" width="24.7109375" customWidth="1"/>
    <col min="4871" max="4871" width="21.28515625" customWidth="1"/>
    <col min="4872" max="4872" width="22" customWidth="1"/>
    <col min="4873" max="4873" width="25.7109375" customWidth="1"/>
    <col min="4874" max="4874" width="20.28515625" customWidth="1"/>
    <col min="4875" max="4875" width="33" customWidth="1"/>
    <col min="4876" max="4876" width="25.5703125" customWidth="1"/>
    <col min="4877" max="4877" width="26.5703125" customWidth="1"/>
    <col min="4878" max="4878" width="30.28515625" customWidth="1"/>
    <col min="4879" max="4893" width="18.140625" customWidth="1"/>
    <col min="5121" max="5121" width="5.42578125" customWidth="1"/>
    <col min="5122" max="5122" width="63.140625" customWidth="1"/>
    <col min="5123" max="5125" width="0" hidden="1" customWidth="1"/>
    <col min="5126" max="5126" width="24.7109375" customWidth="1"/>
    <col min="5127" max="5127" width="21.28515625" customWidth="1"/>
    <col min="5128" max="5128" width="22" customWidth="1"/>
    <col min="5129" max="5129" width="25.7109375" customWidth="1"/>
    <col min="5130" max="5130" width="20.28515625" customWidth="1"/>
    <col min="5131" max="5131" width="33" customWidth="1"/>
    <col min="5132" max="5132" width="25.5703125" customWidth="1"/>
    <col min="5133" max="5133" width="26.5703125" customWidth="1"/>
    <col min="5134" max="5134" width="30.28515625" customWidth="1"/>
    <col min="5135" max="5149" width="18.140625" customWidth="1"/>
    <col min="5377" max="5377" width="5.42578125" customWidth="1"/>
    <col min="5378" max="5378" width="63.140625" customWidth="1"/>
    <col min="5379" max="5381" width="0" hidden="1" customWidth="1"/>
    <col min="5382" max="5382" width="24.7109375" customWidth="1"/>
    <col min="5383" max="5383" width="21.28515625" customWidth="1"/>
    <col min="5384" max="5384" width="22" customWidth="1"/>
    <col min="5385" max="5385" width="25.7109375" customWidth="1"/>
    <col min="5386" max="5386" width="20.28515625" customWidth="1"/>
    <col min="5387" max="5387" width="33" customWidth="1"/>
    <col min="5388" max="5388" width="25.5703125" customWidth="1"/>
    <col min="5389" max="5389" width="26.5703125" customWidth="1"/>
    <col min="5390" max="5390" width="30.28515625" customWidth="1"/>
    <col min="5391" max="5405" width="18.140625" customWidth="1"/>
    <col min="5633" max="5633" width="5.42578125" customWidth="1"/>
    <col min="5634" max="5634" width="63.140625" customWidth="1"/>
    <col min="5635" max="5637" width="0" hidden="1" customWidth="1"/>
    <col min="5638" max="5638" width="24.7109375" customWidth="1"/>
    <col min="5639" max="5639" width="21.28515625" customWidth="1"/>
    <col min="5640" max="5640" width="22" customWidth="1"/>
    <col min="5641" max="5641" width="25.7109375" customWidth="1"/>
    <col min="5642" max="5642" width="20.28515625" customWidth="1"/>
    <col min="5643" max="5643" width="33" customWidth="1"/>
    <col min="5644" max="5644" width="25.5703125" customWidth="1"/>
    <col min="5645" max="5645" width="26.5703125" customWidth="1"/>
    <col min="5646" max="5646" width="30.28515625" customWidth="1"/>
    <col min="5647" max="5661" width="18.140625" customWidth="1"/>
    <col min="5889" max="5889" width="5.42578125" customWidth="1"/>
    <col min="5890" max="5890" width="63.140625" customWidth="1"/>
    <col min="5891" max="5893" width="0" hidden="1" customWidth="1"/>
    <col min="5894" max="5894" width="24.7109375" customWidth="1"/>
    <col min="5895" max="5895" width="21.28515625" customWidth="1"/>
    <col min="5896" max="5896" width="22" customWidth="1"/>
    <col min="5897" max="5897" width="25.7109375" customWidth="1"/>
    <col min="5898" max="5898" width="20.28515625" customWidth="1"/>
    <col min="5899" max="5899" width="33" customWidth="1"/>
    <col min="5900" max="5900" width="25.5703125" customWidth="1"/>
    <col min="5901" max="5901" width="26.5703125" customWidth="1"/>
    <col min="5902" max="5902" width="30.28515625" customWidth="1"/>
    <col min="5903" max="5917" width="18.140625" customWidth="1"/>
    <col min="6145" max="6145" width="5.42578125" customWidth="1"/>
    <col min="6146" max="6146" width="63.140625" customWidth="1"/>
    <col min="6147" max="6149" width="0" hidden="1" customWidth="1"/>
    <col min="6150" max="6150" width="24.7109375" customWidth="1"/>
    <col min="6151" max="6151" width="21.28515625" customWidth="1"/>
    <col min="6152" max="6152" width="22" customWidth="1"/>
    <col min="6153" max="6153" width="25.7109375" customWidth="1"/>
    <col min="6154" max="6154" width="20.28515625" customWidth="1"/>
    <col min="6155" max="6155" width="33" customWidth="1"/>
    <col min="6156" max="6156" width="25.5703125" customWidth="1"/>
    <col min="6157" max="6157" width="26.5703125" customWidth="1"/>
    <col min="6158" max="6158" width="30.28515625" customWidth="1"/>
    <col min="6159" max="6173" width="18.140625" customWidth="1"/>
    <col min="6401" max="6401" width="5.42578125" customWidth="1"/>
    <col min="6402" max="6402" width="63.140625" customWidth="1"/>
    <col min="6403" max="6405" width="0" hidden="1" customWidth="1"/>
    <col min="6406" max="6406" width="24.7109375" customWidth="1"/>
    <col min="6407" max="6407" width="21.28515625" customWidth="1"/>
    <col min="6408" max="6408" width="22" customWidth="1"/>
    <col min="6409" max="6409" width="25.7109375" customWidth="1"/>
    <col min="6410" max="6410" width="20.28515625" customWidth="1"/>
    <col min="6411" max="6411" width="33" customWidth="1"/>
    <col min="6412" max="6412" width="25.5703125" customWidth="1"/>
    <col min="6413" max="6413" width="26.5703125" customWidth="1"/>
    <col min="6414" max="6414" width="30.28515625" customWidth="1"/>
    <col min="6415" max="6429" width="18.140625" customWidth="1"/>
    <col min="6657" max="6657" width="5.42578125" customWidth="1"/>
    <col min="6658" max="6658" width="63.140625" customWidth="1"/>
    <col min="6659" max="6661" width="0" hidden="1" customWidth="1"/>
    <col min="6662" max="6662" width="24.7109375" customWidth="1"/>
    <col min="6663" max="6663" width="21.28515625" customWidth="1"/>
    <col min="6664" max="6664" width="22" customWidth="1"/>
    <col min="6665" max="6665" width="25.7109375" customWidth="1"/>
    <col min="6666" max="6666" width="20.28515625" customWidth="1"/>
    <col min="6667" max="6667" width="33" customWidth="1"/>
    <col min="6668" max="6668" width="25.5703125" customWidth="1"/>
    <col min="6669" max="6669" width="26.5703125" customWidth="1"/>
    <col min="6670" max="6670" width="30.28515625" customWidth="1"/>
    <col min="6671" max="6685" width="18.140625" customWidth="1"/>
    <col min="6913" max="6913" width="5.42578125" customWidth="1"/>
    <col min="6914" max="6914" width="63.140625" customWidth="1"/>
    <col min="6915" max="6917" width="0" hidden="1" customWidth="1"/>
    <col min="6918" max="6918" width="24.7109375" customWidth="1"/>
    <col min="6919" max="6919" width="21.28515625" customWidth="1"/>
    <col min="6920" max="6920" width="22" customWidth="1"/>
    <col min="6921" max="6921" width="25.7109375" customWidth="1"/>
    <col min="6922" max="6922" width="20.28515625" customWidth="1"/>
    <col min="6923" max="6923" width="33" customWidth="1"/>
    <col min="6924" max="6924" width="25.5703125" customWidth="1"/>
    <col min="6925" max="6925" width="26.5703125" customWidth="1"/>
    <col min="6926" max="6926" width="30.28515625" customWidth="1"/>
    <col min="6927" max="6941" width="18.140625" customWidth="1"/>
    <col min="7169" max="7169" width="5.42578125" customWidth="1"/>
    <col min="7170" max="7170" width="63.140625" customWidth="1"/>
    <col min="7171" max="7173" width="0" hidden="1" customWidth="1"/>
    <col min="7174" max="7174" width="24.7109375" customWidth="1"/>
    <col min="7175" max="7175" width="21.28515625" customWidth="1"/>
    <col min="7176" max="7176" width="22" customWidth="1"/>
    <col min="7177" max="7177" width="25.7109375" customWidth="1"/>
    <col min="7178" max="7178" width="20.28515625" customWidth="1"/>
    <col min="7179" max="7179" width="33" customWidth="1"/>
    <col min="7180" max="7180" width="25.5703125" customWidth="1"/>
    <col min="7181" max="7181" width="26.5703125" customWidth="1"/>
    <col min="7182" max="7182" width="30.28515625" customWidth="1"/>
    <col min="7183" max="7197" width="18.140625" customWidth="1"/>
    <col min="7425" max="7425" width="5.42578125" customWidth="1"/>
    <col min="7426" max="7426" width="63.140625" customWidth="1"/>
    <col min="7427" max="7429" width="0" hidden="1" customWidth="1"/>
    <col min="7430" max="7430" width="24.7109375" customWidth="1"/>
    <col min="7431" max="7431" width="21.28515625" customWidth="1"/>
    <col min="7432" max="7432" width="22" customWidth="1"/>
    <col min="7433" max="7433" width="25.7109375" customWidth="1"/>
    <col min="7434" max="7434" width="20.28515625" customWidth="1"/>
    <col min="7435" max="7435" width="33" customWidth="1"/>
    <col min="7436" max="7436" width="25.5703125" customWidth="1"/>
    <col min="7437" max="7437" width="26.5703125" customWidth="1"/>
    <col min="7438" max="7438" width="30.28515625" customWidth="1"/>
    <col min="7439" max="7453" width="18.140625" customWidth="1"/>
    <col min="7681" max="7681" width="5.42578125" customWidth="1"/>
    <col min="7682" max="7682" width="63.140625" customWidth="1"/>
    <col min="7683" max="7685" width="0" hidden="1" customWidth="1"/>
    <col min="7686" max="7686" width="24.7109375" customWidth="1"/>
    <col min="7687" max="7687" width="21.28515625" customWidth="1"/>
    <col min="7688" max="7688" width="22" customWidth="1"/>
    <col min="7689" max="7689" width="25.7109375" customWidth="1"/>
    <col min="7690" max="7690" width="20.28515625" customWidth="1"/>
    <col min="7691" max="7691" width="33" customWidth="1"/>
    <col min="7692" max="7692" width="25.5703125" customWidth="1"/>
    <col min="7693" max="7693" width="26.5703125" customWidth="1"/>
    <col min="7694" max="7694" width="30.28515625" customWidth="1"/>
    <col min="7695" max="7709" width="18.140625" customWidth="1"/>
    <col min="7937" max="7937" width="5.42578125" customWidth="1"/>
    <col min="7938" max="7938" width="63.140625" customWidth="1"/>
    <col min="7939" max="7941" width="0" hidden="1" customWidth="1"/>
    <col min="7942" max="7942" width="24.7109375" customWidth="1"/>
    <col min="7943" max="7943" width="21.28515625" customWidth="1"/>
    <col min="7944" max="7944" width="22" customWidth="1"/>
    <col min="7945" max="7945" width="25.7109375" customWidth="1"/>
    <col min="7946" max="7946" width="20.28515625" customWidth="1"/>
    <col min="7947" max="7947" width="33" customWidth="1"/>
    <col min="7948" max="7948" width="25.5703125" customWidth="1"/>
    <col min="7949" max="7949" width="26.5703125" customWidth="1"/>
    <col min="7950" max="7950" width="30.28515625" customWidth="1"/>
    <col min="7951" max="7965" width="18.140625" customWidth="1"/>
    <col min="8193" max="8193" width="5.42578125" customWidth="1"/>
    <col min="8194" max="8194" width="63.140625" customWidth="1"/>
    <col min="8195" max="8197" width="0" hidden="1" customWidth="1"/>
    <col min="8198" max="8198" width="24.7109375" customWidth="1"/>
    <col min="8199" max="8199" width="21.28515625" customWidth="1"/>
    <col min="8200" max="8200" width="22" customWidth="1"/>
    <col min="8201" max="8201" width="25.7109375" customWidth="1"/>
    <col min="8202" max="8202" width="20.28515625" customWidth="1"/>
    <col min="8203" max="8203" width="33" customWidth="1"/>
    <col min="8204" max="8204" width="25.5703125" customWidth="1"/>
    <col min="8205" max="8205" width="26.5703125" customWidth="1"/>
    <col min="8206" max="8206" width="30.28515625" customWidth="1"/>
    <col min="8207" max="8221" width="18.140625" customWidth="1"/>
    <col min="8449" max="8449" width="5.42578125" customWidth="1"/>
    <col min="8450" max="8450" width="63.140625" customWidth="1"/>
    <col min="8451" max="8453" width="0" hidden="1" customWidth="1"/>
    <col min="8454" max="8454" width="24.7109375" customWidth="1"/>
    <col min="8455" max="8455" width="21.28515625" customWidth="1"/>
    <col min="8456" max="8456" width="22" customWidth="1"/>
    <col min="8457" max="8457" width="25.7109375" customWidth="1"/>
    <col min="8458" max="8458" width="20.28515625" customWidth="1"/>
    <col min="8459" max="8459" width="33" customWidth="1"/>
    <col min="8460" max="8460" width="25.5703125" customWidth="1"/>
    <col min="8461" max="8461" width="26.5703125" customWidth="1"/>
    <col min="8462" max="8462" width="30.28515625" customWidth="1"/>
    <col min="8463" max="8477" width="18.140625" customWidth="1"/>
    <col min="8705" max="8705" width="5.42578125" customWidth="1"/>
    <col min="8706" max="8706" width="63.140625" customWidth="1"/>
    <col min="8707" max="8709" width="0" hidden="1" customWidth="1"/>
    <col min="8710" max="8710" width="24.7109375" customWidth="1"/>
    <col min="8711" max="8711" width="21.28515625" customWidth="1"/>
    <col min="8712" max="8712" width="22" customWidth="1"/>
    <col min="8713" max="8713" width="25.7109375" customWidth="1"/>
    <col min="8714" max="8714" width="20.28515625" customWidth="1"/>
    <col min="8715" max="8715" width="33" customWidth="1"/>
    <col min="8716" max="8716" width="25.5703125" customWidth="1"/>
    <col min="8717" max="8717" width="26.5703125" customWidth="1"/>
    <col min="8718" max="8718" width="30.28515625" customWidth="1"/>
    <col min="8719" max="8733" width="18.140625" customWidth="1"/>
    <col min="8961" max="8961" width="5.42578125" customWidth="1"/>
    <col min="8962" max="8962" width="63.140625" customWidth="1"/>
    <col min="8963" max="8965" width="0" hidden="1" customWidth="1"/>
    <col min="8966" max="8966" width="24.7109375" customWidth="1"/>
    <col min="8967" max="8967" width="21.28515625" customWidth="1"/>
    <col min="8968" max="8968" width="22" customWidth="1"/>
    <col min="8969" max="8969" width="25.7109375" customWidth="1"/>
    <col min="8970" max="8970" width="20.28515625" customWidth="1"/>
    <col min="8971" max="8971" width="33" customWidth="1"/>
    <col min="8972" max="8972" width="25.5703125" customWidth="1"/>
    <col min="8973" max="8973" width="26.5703125" customWidth="1"/>
    <col min="8974" max="8974" width="30.28515625" customWidth="1"/>
    <col min="8975" max="8989" width="18.140625" customWidth="1"/>
    <col min="9217" max="9217" width="5.42578125" customWidth="1"/>
    <col min="9218" max="9218" width="63.140625" customWidth="1"/>
    <col min="9219" max="9221" width="0" hidden="1" customWidth="1"/>
    <col min="9222" max="9222" width="24.7109375" customWidth="1"/>
    <col min="9223" max="9223" width="21.28515625" customWidth="1"/>
    <col min="9224" max="9224" width="22" customWidth="1"/>
    <col min="9225" max="9225" width="25.7109375" customWidth="1"/>
    <col min="9226" max="9226" width="20.28515625" customWidth="1"/>
    <col min="9227" max="9227" width="33" customWidth="1"/>
    <col min="9228" max="9228" width="25.5703125" customWidth="1"/>
    <col min="9229" max="9229" width="26.5703125" customWidth="1"/>
    <col min="9230" max="9230" width="30.28515625" customWidth="1"/>
    <col min="9231" max="9245" width="18.140625" customWidth="1"/>
    <col min="9473" max="9473" width="5.42578125" customWidth="1"/>
    <col min="9474" max="9474" width="63.140625" customWidth="1"/>
    <col min="9475" max="9477" width="0" hidden="1" customWidth="1"/>
    <col min="9478" max="9478" width="24.7109375" customWidth="1"/>
    <col min="9479" max="9479" width="21.28515625" customWidth="1"/>
    <col min="9480" max="9480" width="22" customWidth="1"/>
    <col min="9481" max="9481" width="25.7109375" customWidth="1"/>
    <col min="9482" max="9482" width="20.28515625" customWidth="1"/>
    <col min="9483" max="9483" width="33" customWidth="1"/>
    <col min="9484" max="9484" width="25.5703125" customWidth="1"/>
    <col min="9485" max="9485" width="26.5703125" customWidth="1"/>
    <col min="9486" max="9486" width="30.28515625" customWidth="1"/>
    <col min="9487" max="9501" width="18.140625" customWidth="1"/>
    <col min="9729" max="9729" width="5.42578125" customWidth="1"/>
    <col min="9730" max="9730" width="63.140625" customWidth="1"/>
    <col min="9731" max="9733" width="0" hidden="1" customWidth="1"/>
    <col min="9734" max="9734" width="24.7109375" customWidth="1"/>
    <col min="9735" max="9735" width="21.28515625" customWidth="1"/>
    <col min="9736" max="9736" width="22" customWidth="1"/>
    <col min="9737" max="9737" width="25.7109375" customWidth="1"/>
    <col min="9738" max="9738" width="20.28515625" customWidth="1"/>
    <col min="9739" max="9739" width="33" customWidth="1"/>
    <col min="9740" max="9740" width="25.5703125" customWidth="1"/>
    <col min="9741" max="9741" width="26.5703125" customWidth="1"/>
    <col min="9742" max="9742" width="30.28515625" customWidth="1"/>
    <col min="9743" max="9757" width="18.140625" customWidth="1"/>
    <col min="9985" max="9985" width="5.42578125" customWidth="1"/>
    <col min="9986" max="9986" width="63.140625" customWidth="1"/>
    <col min="9987" max="9989" width="0" hidden="1" customWidth="1"/>
    <col min="9990" max="9990" width="24.7109375" customWidth="1"/>
    <col min="9991" max="9991" width="21.28515625" customWidth="1"/>
    <col min="9992" max="9992" width="22" customWidth="1"/>
    <col min="9993" max="9993" width="25.7109375" customWidth="1"/>
    <col min="9994" max="9994" width="20.28515625" customWidth="1"/>
    <col min="9995" max="9995" width="33" customWidth="1"/>
    <col min="9996" max="9996" width="25.5703125" customWidth="1"/>
    <col min="9997" max="9997" width="26.5703125" customWidth="1"/>
    <col min="9998" max="9998" width="30.28515625" customWidth="1"/>
    <col min="9999" max="10013" width="18.140625" customWidth="1"/>
    <col min="10241" max="10241" width="5.42578125" customWidth="1"/>
    <col min="10242" max="10242" width="63.140625" customWidth="1"/>
    <col min="10243" max="10245" width="0" hidden="1" customWidth="1"/>
    <col min="10246" max="10246" width="24.7109375" customWidth="1"/>
    <col min="10247" max="10247" width="21.28515625" customWidth="1"/>
    <col min="10248" max="10248" width="22" customWidth="1"/>
    <col min="10249" max="10249" width="25.7109375" customWidth="1"/>
    <col min="10250" max="10250" width="20.28515625" customWidth="1"/>
    <col min="10251" max="10251" width="33" customWidth="1"/>
    <col min="10252" max="10252" width="25.5703125" customWidth="1"/>
    <col min="10253" max="10253" width="26.5703125" customWidth="1"/>
    <col min="10254" max="10254" width="30.28515625" customWidth="1"/>
    <col min="10255" max="10269" width="18.140625" customWidth="1"/>
    <col min="10497" max="10497" width="5.42578125" customWidth="1"/>
    <col min="10498" max="10498" width="63.140625" customWidth="1"/>
    <col min="10499" max="10501" width="0" hidden="1" customWidth="1"/>
    <col min="10502" max="10502" width="24.7109375" customWidth="1"/>
    <col min="10503" max="10503" width="21.28515625" customWidth="1"/>
    <col min="10504" max="10504" width="22" customWidth="1"/>
    <col min="10505" max="10505" width="25.7109375" customWidth="1"/>
    <col min="10506" max="10506" width="20.28515625" customWidth="1"/>
    <col min="10507" max="10507" width="33" customWidth="1"/>
    <col min="10508" max="10508" width="25.5703125" customWidth="1"/>
    <col min="10509" max="10509" width="26.5703125" customWidth="1"/>
    <col min="10510" max="10510" width="30.28515625" customWidth="1"/>
    <col min="10511" max="10525" width="18.140625" customWidth="1"/>
    <col min="10753" max="10753" width="5.42578125" customWidth="1"/>
    <col min="10754" max="10754" width="63.140625" customWidth="1"/>
    <col min="10755" max="10757" width="0" hidden="1" customWidth="1"/>
    <col min="10758" max="10758" width="24.7109375" customWidth="1"/>
    <col min="10759" max="10759" width="21.28515625" customWidth="1"/>
    <col min="10760" max="10760" width="22" customWidth="1"/>
    <col min="10761" max="10761" width="25.7109375" customWidth="1"/>
    <col min="10762" max="10762" width="20.28515625" customWidth="1"/>
    <col min="10763" max="10763" width="33" customWidth="1"/>
    <col min="10764" max="10764" width="25.5703125" customWidth="1"/>
    <col min="10765" max="10765" width="26.5703125" customWidth="1"/>
    <col min="10766" max="10766" width="30.28515625" customWidth="1"/>
    <col min="10767" max="10781" width="18.140625" customWidth="1"/>
    <col min="11009" max="11009" width="5.42578125" customWidth="1"/>
    <col min="11010" max="11010" width="63.140625" customWidth="1"/>
    <col min="11011" max="11013" width="0" hidden="1" customWidth="1"/>
    <col min="11014" max="11014" width="24.7109375" customWidth="1"/>
    <col min="11015" max="11015" width="21.28515625" customWidth="1"/>
    <col min="11016" max="11016" width="22" customWidth="1"/>
    <col min="11017" max="11017" width="25.7109375" customWidth="1"/>
    <col min="11018" max="11018" width="20.28515625" customWidth="1"/>
    <col min="11019" max="11019" width="33" customWidth="1"/>
    <col min="11020" max="11020" width="25.5703125" customWidth="1"/>
    <col min="11021" max="11021" width="26.5703125" customWidth="1"/>
    <col min="11022" max="11022" width="30.28515625" customWidth="1"/>
    <col min="11023" max="11037" width="18.140625" customWidth="1"/>
    <col min="11265" max="11265" width="5.42578125" customWidth="1"/>
    <col min="11266" max="11266" width="63.140625" customWidth="1"/>
    <col min="11267" max="11269" width="0" hidden="1" customWidth="1"/>
    <col min="11270" max="11270" width="24.7109375" customWidth="1"/>
    <col min="11271" max="11271" width="21.28515625" customWidth="1"/>
    <col min="11272" max="11272" width="22" customWidth="1"/>
    <col min="11273" max="11273" width="25.7109375" customWidth="1"/>
    <col min="11274" max="11274" width="20.28515625" customWidth="1"/>
    <col min="11275" max="11275" width="33" customWidth="1"/>
    <col min="11276" max="11276" width="25.5703125" customWidth="1"/>
    <col min="11277" max="11277" width="26.5703125" customWidth="1"/>
    <col min="11278" max="11278" width="30.28515625" customWidth="1"/>
    <col min="11279" max="11293" width="18.140625" customWidth="1"/>
    <col min="11521" max="11521" width="5.42578125" customWidth="1"/>
    <col min="11522" max="11522" width="63.140625" customWidth="1"/>
    <col min="11523" max="11525" width="0" hidden="1" customWidth="1"/>
    <col min="11526" max="11526" width="24.7109375" customWidth="1"/>
    <col min="11527" max="11527" width="21.28515625" customWidth="1"/>
    <col min="11528" max="11528" width="22" customWidth="1"/>
    <col min="11529" max="11529" width="25.7109375" customWidth="1"/>
    <col min="11530" max="11530" width="20.28515625" customWidth="1"/>
    <col min="11531" max="11531" width="33" customWidth="1"/>
    <col min="11532" max="11532" width="25.5703125" customWidth="1"/>
    <col min="11533" max="11533" width="26.5703125" customWidth="1"/>
    <col min="11534" max="11534" width="30.28515625" customWidth="1"/>
    <col min="11535" max="11549" width="18.140625" customWidth="1"/>
    <col min="11777" max="11777" width="5.42578125" customWidth="1"/>
    <col min="11778" max="11778" width="63.140625" customWidth="1"/>
    <col min="11779" max="11781" width="0" hidden="1" customWidth="1"/>
    <col min="11782" max="11782" width="24.7109375" customWidth="1"/>
    <col min="11783" max="11783" width="21.28515625" customWidth="1"/>
    <col min="11784" max="11784" width="22" customWidth="1"/>
    <col min="11785" max="11785" width="25.7109375" customWidth="1"/>
    <col min="11786" max="11786" width="20.28515625" customWidth="1"/>
    <col min="11787" max="11787" width="33" customWidth="1"/>
    <col min="11788" max="11788" width="25.5703125" customWidth="1"/>
    <col min="11789" max="11789" width="26.5703125" customWidth="1"/>
    <col min="11790" max="11790" width="30.28515625" customWidth="1"/>
    <col min="11791" max="11805" width="18.140625" customWidth="1"/>
    <col min="12033" max="12033" width="5.42578125" customWidth="1"/>
    <col min="12034" max="12034" width="63.140625" customWidth="1"/>
    <col min="12035" max="12037" width="0" hidden="1" customWidth="1"/>
    <col min="12038" max="12038" width="24.7109375" customWidth="1"/>
    <col min="12039" max="12039" width="21.28515625" customWidth="1"/>
    <col min="12040" max="12040" width="22" customWidth="1"/>
    <col min="12041" max="12041" width="25.7109375" customWidth="1"/>
    <col min="12042" max="12042" width="20.28515625" customWidth="1"/>
    <col min="12043" max="12043" width="33" customWidth="1"/>
    <col min="12044" max="12044" width="25.5703125" customWidth="1"/>
    <col min="12045" max="12045" width="26.5703125" customWidth="1"/>
    <col min="12046" max="12046" width="30.28515625" customWidth="1"/>
    <col min="12047" max="12061" width="18.140625" customWidth="1"/>
    <col min="12289" max="12289" width="5.42578125" customWidth="1"/>
    <col min="12290" max="12290" width="63.140625" customWidth="1"/>
    <col min="12291" max="12293" width="0" hidden="1" customWidth="1"/>
    <col min="12294" max="12294" width="24.7109375" customWidth="1"/>
    <col min="12295" max="12295" width="21.28515625" customWidth="1"/>
    <col min="12296" max="12296" width="22" customWidth="1"/>
    <col min="12297" max="12297" width="25.7109375" customWidth="1"/>
    <col min="12298" max="12298" width="20.28515625" customWidth="1"/>
    <col min="12299" max="12299" width="33" customWidth="1"/>
    <col min="12300" max="12300" width="25.5703125" customWidth="1"/>
    <col min="12301" max="12301" width="26.5703125" customWidth="1"/>
    <col min="12302" max="12302" width="30.28515625" customWidth="1"/>
    <col min="12303" max="12317" width="18.140625" customWidth="1"/>
    <col min="12545" max="12545" width="5.42578125" customWidth="1"/>
    <col min="12546" max="12546" width="63.140625" customWidth="1"/>
    <col min="12547" max="12549" width="0" hidden="1" customWidth="1"/>
    <col min="12550" max="12550" width="24.7109375" customWidth="1"/>
    <col min="12551" max="12551" width="21.28515625" customWidth="1"/>
    <col min="12552" max="12552" width="22" customWidth="1"/>
    <col min="12553" max="12553" width="25.7109375" customWidth="1"/>
    <col min="12554" max="12554" width="20.28515625" customWidth="1"/>
    <col min="12555" max="12555" width="33" customWidth="1"/>
    <col min="12556" max="12556" width="25.5703125" customWidth="1"/>
    <col min="12557" max="12557" width="26.5703125" customWidth="1"/>
    <col min="12558" max="12558" width="30.28515625" customWidth="1"/>
    <col min="12559" max="12573" width="18.140625" customWidth="1"/>
    <col min="12801" max="12801" width="5.42578125" customWidth="1"/>
    <col min="12802" max="12802" width="63.140625" customWidth="1"/>
    <col min="12803" max="12805" width="0" hidden="1" customWidth="1"/>
    <col min="12806" max="12806" width="24.7109375" customWidth="1"/>
    <col min="12807" max="12807" width="21.28515625" customWidth="1"/>
    <col min="12808" max="12808" width="22" customWidth="1"/>
    <col min="12809" max="12809" width="25.7109375" customWidth="1"/>
    <col min="12810" max="12810" width="20.28515625" customWidth="1"/>
    <col min="12811" max="12811" width="33" customWidth="1"/>
    <col min="12812" max="12812" width="25.5703125" customWidth="1"/>
    <col min="12813" max="12813" width="26.5703125" customWidth="1"/>
    <col min="12814" max="12814" width="30.28515625" customWidth="1"/>
    <col min="12815" max="12829" width="18.140625" customWidth="1"/>
    <col min="13057" max="13057" width="5.42578125" customWidth="1"/>
    <col min="13058" max="13058" width="63.140625" customWidth="1"/>
    <col min="13059" max="13061" width="0" hidden="1" customWidth="1"/>
    <col min="13062" max="13062" width="24.7109375" customWidth="1"/>
    <col min="13063" max="13063" width="21.28515625" customWidth="1"/>
    <col min="13064" max="13064" width="22" customWidth="1"/>
    <col min="13065" max="13065" width="25.7109375" customWidth="1"/>
    <col min="13066" max="13066" width="20.28515625" customWidth="1"/>
    <col min="13067" max="13067" width="33" customWidth="1"/>
    <col min="13068" max="13068" width="25.5703125" customWidth="1"/>
    <col min="13069" max="13069" width="26.5703125" customWidth="1"/>
    <col min="13070" max="13070" width="30.28515625" customWidth="1"/>
    <col min="13071" max="13085" width="18.140625" customWidth="1"/>
    <col min="13313" max="13313" width="5.42578125" customWidth="1"/>
    <col min="13314" max="13314" width="63.140625" customWidth="1"/>
    <col min="13315" max="13317" width="0" hidden="1" customWidth="1"/>
    <col min="13318" max="13318" width="24.7109375" customWidth="1"/>
    <col min="13319" max="13319" width="21.28515625" customWidth="1"/>
    <col min="13320" max="13320" width="22" customWidth="1"/>
    <col min="13321" max="13321" width="25.7109375" customWidth="1"/>
    <col min="13322" max="13322" width="20.28515625" customWidth="1"/>
    <col min="13323" max="13323" width="33" customWidth="1"/>
    <col min="13324" max="13324" width="25.5703125" customWidth="1"/>
    <col min="13325" max="13325" width="26.5703125" customWidth="1"/>
    <col min="13326" max="13326" width="30.28515625" customWidth="1"/>
    <col min="13327" max="13341" width="18.140625" customWidth="1"/>
    <col min="13569" max="13569" width="5.42578125" customWidth="1"/>
    <col min="13570" max="13570" width="63.140625" customWidth="1"/>
    <col min="13571" max="13573" width="0" hidden="1" customWidth="1"/>
    <col min="13574" max="13574" width="24.7109375" customWidth="1"/>
    <col min="13575" max="13575" width="21.28515625" customWidth="1"/>
    <col min="13576" max="13576" width="22" customWidth="1"/>
    <col min="13577" max="13577" width="25.7109375" customWidth="1"/>
    <col min="13578" max="13578" width="20.28515625" customWidth="1"/>
    <col min="13579" max="13579" width="33" customWidth="1"/>
    <col min="13580" max="13580" width="25.5703125" customWidth="1"/>
    <col min="13581" max="13581" width="26.5703125" customWidth="1"/>
    <col min="13582" max="13582" width="30.28515625" customWidth="1"/>
    <col min="13583" max="13597" width="18.140625" customWidth="1"/>
    <col min="13825" max="13825" width="5.42578125" customWidth="1"/>
    <col min="13826" max="13826" width="63.140625" customWidth="1"/>
    <col min="13827" max="13829" width="0" hidden="1" customWidth="1"/>
    <col min="13830" max="13830" width="24.7109375" customWidth="1"/>
    <col min="13831" max="13831" width="21.28515625" customWidth="1"/>
    <col min="13832" max="13832" width="22" customWidth="1"/>
    <col min="13833" max="13833" width="25.7109375" customWidth="1"/>
    <col min="13834" max="13834" width="20.28515625" customWidth="1"/>
    <col min="13835" max="13835" width="33" customWidth="1"/>
    <col min="13836" max="13836" width="25.5703125" customWidth="1"/>
    <col min="13837" max="13837" width="26.5703125" customWidth="1"/>
    <col min="13838" max="13838" width="30.28515625" customWidth="1"/>
    <col min="13839" max="13853" width="18.140625" customWidth="1"/>
    <col min="14081" max="14081" width="5.42578125" customWidth="1"/>
    <col min="14082" max="14082" width="63.140625" customWidth="1"/>
    <col min="14083" max="14085" width="0" hidden="1" customWidth="1"/>
    <col min="14086" max="14086" width="24.7109375" customWidth="1"/>
    <col min="14087" max="14087" width="21.28515625" customWidth="1"/>
    <col min="14088" max="14088" width="22" customWidth="1"/>
    <col min="14089" max="14089" width="25.7109375" customWidth="1"/>
    <col min="14090" max="14090" width="20.28515625" customWidth="1"/>
    <col min="14091" max="14091" width="33" customWidth="1"/>
    <col min="14092" max="14092" width="25.5703125" customWidth="1"/>
    <col min="14093" max="14093" width="26.5703125" customWidth="1"/>
    <col min="14094" max="14094" width="30.28515625" customWidth="1"/>
    <col min="14095" max="14109" width="18.140625" customWidth="1"/>
    <col min="14337" max="14337" width="5.42578125" customWidth="1"/>
    <col min="14338" max="14338" width="63.140625" customWidth="1"/>
    <col min="14339" max="14341" width="0" hidden="1" customWidth="1"/>
    <col min="14342" max="14342" width="24.7109375" customWidth="1"/>
    <col min="14343" max="14343" width="21.28515625" customWidth="1"/>
    <col min="14344" max="14344" width="22" customWidth="1"/>
    <col min="14345" max="14345" width="25.7109375" customWidth="1"/>
    <col min="14346" max="14346" width="20.28515625" customWidth="1"/>
    <col min="14347" max="14347" width="33" customWidth="1"/>
    <col min="14348" max="14348" width="25.5703125" customWidth="1"/>
    <col min="14349" max="14349" width="26.5703125" customWidth="1"/>
    <col min="14350" max="14350" width="30.28515625" customWidth="1"/>
    <col min="14351" max="14365" width="18.140625" customWidth="1"/>
    <col min="14593" max="14593" width="5.42578125" customWidth="1"/>
    <col min="14594" max="14594" width="63.140625" customWidth="1"/>
    <col min="14595" max="14597" width="0" hidden="1" customWidth="1"/>
    <col min="14598" max="14598" width="24.7109375" customWidth="1"/>
    <col min="14599" max="14599" width="21.28515625" customWidth="1"/>
    <col min="14600" max="14600" width="22" customWidth="1"/>
    <col min="14601" max="14601" width="25.7109375" customWidth="1"/>
    <col min="14602" max="14602" width="20.28515625" customWidth="1"/>
    <col min="14603" max="14603" width="33" customWidth="1"/>
    <col min="14604" max="14604" width="25.5703125" customWidth="1"/>
    <col min="14605" max="14605" width="26.5703125" customWidth="1"/>
    <col min="14606" max="14606" width="30.28515625" customWidth="1"/>
    <col min="14607" max="14621" width="18.140625" customWidth="1"/>
    <col min="14849" max="14849" width="5.42578125" customWidth="1"/>
    <col min="14850" max="14850" width="63.140625" customWidth="1"/>
    <col min="14851" max="14853" width="0" hidden="1" customWidth="1"/>
    <col min="14854" max="14854" width="24.7109375" customWidth="1"/>
    <col min="14855" max="14855" width="21.28515625" customWidth="1"/>
    <col min="14856" max="14856" width="22" customWidth="1"/>
    <col min="14857" max="14857" width="25.7109375" customWidth="1"/>
    <col min="14858" max="14858" width="20.28515625" customWidth="1"/>
    <col min="14859" max="14859" width="33" customWidth="1"/>
    <col min="14860" max="14860" width="25.5703125" customWidth="1"/>
    <col min="14861" max="14861" width="26.5703125" customWidth="1"/>
    <col min="14862" max="14862" width="30.28515625" customWidth="1"/>
    <col min="14863" max="14877" width="18.140625" customWidth="1"/>
    <col min="15105" max="15105" width="5.42578125" customWidth="1"/>
    <col min="15106" max="15106" width="63.140625" customWidth="1"/>
    <col min="15107" max="15109" width="0" hidden="1" customWidth="1"/>
    <col min="15110" max="15110" width="24.7109375" customWidth="1"/>
    <col min="15111" max="15111" width="21.28515625" customWidth="1"/>
    <col min="15112" max="15112" width="22" customWidth="1"/>
    <col min="15113" max="15113" width="25.7109375" customWidth="1"/>
    <col min="15114" max="15114" width="20.28515625" customWidth="1"/>
    <col min="15115" max="15115" width="33" customWidth="1"/>
    <col min="15116" max="15116" width="25.5703125" customWidth="1"/>
    <col min="15117" max="15117" width="26.5703125" customWidth="1"/>
    <col min="15118" max="15118" width="30.28515625" customWidth="1"/>
    <col min="15119" max="15133" width="18.140625" customWidth="1"/>
    <col min="15361" max="15361" width="5.42578125" customWidth="1"/>
    <col min="15362" max="15362" width="63.140625" customWidth="1"/>
    <col min="15363" max="15365" width="0" hidden="1" customWidth="1"/>
    <col min="15366" max="15366" width="24.7109375" customWidth="1"/>
    <col min="15367" max="15367" width="21.28515625" customWidth="1"/>
    <col min="15368" max="15368" width="22" customWidth="1"/>
    <col min="15369" max="15369" width="25.7109375" customWidth="1"/>
    <col min="15370" max="15370" width="20.28515625" customWidth="1"/>
    <col min="15371" max="15371" width="33" customWidth="1"/>
    <col min="15372" max="15372" width="25.5703125" customWidth="1"/>
    <col min="15373" max="15373" width="26.5703125" customWidth="1"/>
    <col min="15374" max="15374" width="30.28515625" customWidth="1"/>
    <col min="15375" max="15389" width="18.140625" customWidth="1"/>
    <col min="15617" max="15617" width="5.42578125" customWidth="1"/>
    <col min="15618" max="15618" width="63.140625" customWidth="1"/>
    <col min="15619" max="15621" width="0" hidden="1" customWidth="1"/>
    <col min="15622" max="15622" width="24.7109375" customWidth="1"/>
    <col min="15623" max="15623" width="21.28515625" customWidth="1"/>
    <col min="15624" max="15624" width="22" customWidth="1"/>
    <col min="15625" max="15625" width="25.7109375" customWidth="1"/>
    <col min="15626" max="15626" width="20.28515625" customWidth="1"/>
    <col min="15627" max="15627" width="33" customWidth="1"/>
    <col min="15628" max="15628" width="25.5703125" customWidth="1"/>
    <col min="15629" max="15629" width="26.5703125" customWidth="1"/>
    <col min="15630" max="15630" width="30.28515625" customWidth="1"/>
    <col min="15631" max="15645" width="18.140625" customWidth="1"/>
    <col min="15873" max="15873" width="5.42578125" customWidth="1"/>
    <col min="15874" max="15874" width="63.140625" customWidth="1"/>
    <col min="15875" max="15877" width="0" hidden="1" customWidth="1"/>
    <col min="15878" max="15878" width="24.7109375" customWidth="1"/>
    <col min="15879" max="15879" width="21.28515625" customWidth="1"/>
    <col min="15880" max="15880" width="22" customWidth="1"/>
    <col min="15881" max="15881" width="25.7109375" customWidth="1"/>
    <col min="15882" max="15882" width="20.28515625" customWidth="1"/>
    <col min="15883" max="15883" width="33" customWidth="1"/>
    <col min="15884" max="15884" width="25.5703125" customWidth="1"/>
    <col min="15885" max="15885" width="26.5703125" customWidth="1"/>
    <col min="15886" max="15886" width="30.28515625" customWidth="1"/>
    <col min="15887" max="15901" width="18.140625" customWidth="1"/>
    <col min="16129" max="16129" width="5.42578125" customWidth="1"/>
    <col min="16130" max="16130" width="63.140625" customWidth="1"/>
    <col min="16131" max="16133" width="0" hidden="1" customWidth="1"/>
    <col min="16134" max="16134" width="24.7109375" customWidth="1"/>
    <col min="16135" max="16135" width="21.28515625" customWidth="1"/>
    <col min="16136" max="16136" width="22" customWidth="1"/>
    <col min="16137" max="16137" width="25.7109375" customWidth="1"/>
    <col min="16138" max="16138" width="20.28515625" customWidth="1"/>
    <col min="16139" max="16139" width="33" customWidth="1"/>
    <col min="16140" max="16140" width="25.5703125" customWidth="1"/>
    <col min="16141" max="16141" width="26.5703125" customWidth="1"/>
    <col min="16142" max="16142" width="30.28515625" customWidth="1"/>
    <col min="16143" max="16157" width="18.140625" customWidth="1"/>
  </cols>
  <sheetData>
    <row r="1" spans="1:29" ht="33" x14ac:dyDescent="0.45">
      <c r="A1" s="77" t="s">
        <v>166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f>L5+L6+L7+L8</f>
        <v>4068160064</v>
      </c>
      <c r="M4" s="91"/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/>
      <c r="G5" s="88"/>
      <c r="H5" s="89"/>
      <c r="I5" s="89"/>
      <c r="J5" s="89"/>
      <c r="K5" s="88"/>
      <c r="L5" s="90">
        <f>SUM(F5:K5)</f>
        <v>0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178"/>
      <c r="B6" s="84" t="s">
        <v>131</v>
      </c>
      <c r="C6" s="85"/>
      <c r="D6" s="86"/>
      <c r="E6" s="85"/>
      <c r="F6" s="86"/>
      <c r="G6" s="88"/>
      <c r="H6" s="88"/>
      <c r="I6" s="94">
        <f>39900000+1000000000</f>
        <v>1039900000</v>
      </c>
      <c r="J6" s="94">
        <v>340000000</v>
      </c>
      <c r="K6" s="88"/>
      <c r="L6" s="95">
        <f>SUM(F6:K6)</f>
        <v>1379900000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/>
      <c r="G7" s="98"/>
      <c r="H7" s="98"/>
      <c r="I7" s="98"/>
      <c r="J7" s="180"/>
      <c r="K7" s="98"/>
      <c r="L7" s="90">
        <f>SUM(F7:K7)</f>
        <v>0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>
        <f t="shared" ref="F8:K8" si="0">F10+F31+F71+F81+F86+F94+F98+F99+F100+F102</f>
        <v>107769111</v>
      </c>
      <c r="G8" s="103">
        <f t="shared" si="0"/>
        <v>625205401</v>
      </c>
      <c r="H8" s="103">
        <f t="shared" si="0"/>
        <v>633168919</v>
      </c>
      <c r="I8" s="103">
        <f t="shared" si="0"/>
        <v>642979211</v>
      </c>
      <c r="J8" s="103">
        <f t="shared" si="0"/>
        <v>329986622</v>
      </c>
      <c r="K8" s="103">
        <f t="shared" si="0"/>
        <v>349150800</v>
      </c>
      <c r="L8" s="95">
        <f>SUM(F8:K8)</f>
        <v>2688260064</v>
      </c>
      <c r="M8" s="91">
        <f>+L8+22000</f>
        <v>2688282064</v>
      </c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 t="s">
        <v>167</v>
      </c>
      <c r="G9" s="108" t="s">
        <v>168</v>
      </c>
      <c r="H9" s="108" t="s">
        <v>169</v>
      </c>
      <c r="I9" s="108" t="s">
        <v>170</v>
      </c>
      <c r="J9" s="108" t="s">
        <v>171</v>
      </c>
      <c r="K9" s="108" t="s">
        <v>172</v>
      </c>
      <c r="L9" s="109" t="s">
        <v>100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f t="shared" ref="F10:K10" si="1">SUM(F$11:F$30)</f>
        <v>47438111</v>
      </c>
      <c r="G10" s="115">
        <f t="shared" si="1"/>
        <v>593805941</v>
      </c>
      <c r="H10" s="115">
        <f t="shared" si="1"/>
        <v>597883311</v>
      </c>
      <c r="I10" s="115">
        <f t="shared" si="1"/>
        <v>493172944</v>
      </c>
      <c r="J10" s="115">
        <f t="shared" si="1"/>
        <v>192958500</v>
      </c>
      <c r="K10" s="115">
        <f t="shared" si="1"/>
        <v>238812800</v>
      </c>
      <c r="L10" s="116">
        <f>SUM(F10:K10)</f>
        <v>2164071607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f>SUMIFS('[3]Chi tiết'!$E$8:$E$300,'[3]Chi tiết'!$G$8:$G$300,F$9,'[3]Chi tiết'!$F$8:$F$300,"Nhà Cung Cấp",'[3]Chi tiết'!$H$8:$H$300,"Chi")</f>
        <v>47438111</v>
      </c>
      <c r="G11" s="121">
        <f>SUMIFS('[3]Chi tiết'!$E$8:$E$300,'[3]Chi tiết'!$G$8:$G$300,G$9,'[3]Chi tiết'!$F$8:$F$300,"Nhà Cung Cấp",'[3]Chi tiết'!$H$8:$H$300,"Chi")</f>
        <v>528107600</v>
      </c>
      <c r="H11" s="121">
        <f>SUMIFS('[3]Chi tiết'!$E$8:$E$300,'[3]Chi tiết'!$G$8:$G$300,H$9,'[3]Chi tiết'!$F$8:$F$300,"Nhà Cung Cấp",'[3]Chi tiết'!$H$8:$H$300,"Chi")</f>
        <v>584541211</v>
      </c>
      <c r="I11" s="121">
        <f>SUMIFS('[3]Chi tiết'!$E$8:$E$300,'[3]Chi tiết'!$G$8:$G$300,I$9,'[3]Chi tiết'!$F$8:$F$300,"Nhà Cung Cấp",'[3]Chi tiết'!$H$8:$H$300,"Chi")</f>
        <v>462423494</v>
      </c>
      <c r="J11" s="121">
        <f>SUMIFS('[3]Chi tiết'!$E$8:$E$300,'[3]Chi tiết'!$G$8:$G$300,J$9,'[3]Chi tiết'!$F$8:$F$300,"Nhà Cung Cấp",'[3]Chi tiết'!$H$8:$H$300,"Chi")</f>
        <v>166111000</v>
      </c>
      <c r="K11" s="121">
        <f>SUMIFS('[3]Chi tiết'!$E$8:$E$300,'[3]Chi tiết'!$G$8:$G$300,K$9,'[3]Chi tiết'!$F$8:$F$300,"Nhà Cung Cấp",'[3]Chi tiết'!$H$8:$H$300,"Chi")</f>
        <v>238567800</v>
      </c>
      <c r="L11" s="122">
        <f>SUM(F11:K11)</f>
        <v>2027189216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f>SUMIFS('[3]Chi tiết'!$E$8:$E$300,'[3]Chi tiết'!$G$8:$G$300,F$9,'[3]Chi tiết'!$F$8:$F$300,"Chiết khấu",'[3]Chi tiết'!$H$8:$H$300,"Chi")</f>
        <v>0</v>
      </c>
      <c r="G12" s="121">
        <f>SUMIFS('[3]Chi tiết'!$E$8:$E$300,'[3]Chi tiết'!$G$8:$G$300,G$9,'[3]Chi tiết'!$F$8:$F$300,"Chiết khấu",'[3]Chi tiết'!$H$8:$H$300,"Chi")</f>
        <v>55913341</v>
      </c>
      <c r="H12" s="121">
        <f>SUMIFS('[3]Chi tiết'!$E$8:$E$300,'[3]Chi tiết'!$G$8:$G$300,H$9,'[3]Chi tiết'!$F$8:$F$300,"Chiết khấu",'[3]Chi tiết'!$H$8:$H$300,"Chi")</f>
        <v>0</v>
      </c>
      <c r="I12" s="121">
        <f>SUMIFS('[3]Chi tiết'!$E$8:$E$300,'[3]Chi tiết'!$G$8:$G$300,I$9,'[3]Chi tiết'!$F$8:$F$300,"Chiết khấu",'[3]Chi tiết'!$H$8:$H$300,"Chi")</f>
        <v>23897450</v>
      </c>
      <c r="J12" s="121">
        <f>SUMIFS('[3]Chi tiết'!$E$8:$E$300,'[3]Chi tiết'!$G$8:$G$300,J$9,'[3]Chi tiết'!$F$8:$F$300,"Chiết khấu",'[3]Chi tiết'!$H$8:$H$300,"Chi")</f>
        <v>5000000</v>
      </c>
      <c r="K12" s="121">
        <f>SUMIFS('[3]Chi tiết'!$E$8:$E$300,'[3]Chi tiết'!$G$8:$G$300,K$9,'[3]Chi tiết'!$F$8:$F$300,"Chiết khấu",'[3]Chi tiết'!$H$8:$H$300,"Chi")</f>
        <v>0</v>
      </c>
      <c r="L12" s="122">
        <f t="shared" ref="L12:L19" si="2">SUM(F12:K12)</f>
        <v>84810791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0"/>
      <c r="G13" s="128"/>
      <c r="H13" s="130"/>
      <c r="I13" s="130"/>
      <c r="J13" s="130">
        <v>2422500</v>
      </c>
      <c r="K13" s="131">
        <v>49000</v>
      </c>
      <c r="L13" s="122">
        <f t="shared" si="2"/>
        <v>2471500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f>SUMIFS('[3]Chi tiết'!$E$8:$E$300,'[3]Chi tiết'!$G$8:$G$300,F$9,'[3]Chi tiết'!$F$8:$F$300,"Lương thợ phụ",'[3]Chi tiết'!$H$8:$H$300,"Chi")</f>
        <v>0</v>
      </c>
      <c r="G14" s="126">
        <f>SUMIFS('[3]Chi tiết'!$E$8:$E$300,'[3]Chi tiết'!$G$8:$G$300,G$9,'[3]Chi tiết'!$F$8:$F$300,"Lương thợ phụ",'[3]Chi tiết'!$H$8:$H$300,"Chi")</f>
        <v>3685000</v>
      </c>
      <c r="H14" s="126">
        <f>SUMIFS('[3]Chi tiết'!$E$8:$E$300,'[3]Chi tiết'!$G$8:$G$300,H$9,'[3]Chi tiết'!$F$8:$F$300,"Lương thợ phụ",'[3]Chi tiết'!$H$8:$H$300,"Chi")</f>
        <v>5873500</v>
      </c>
      <c r="I14" s="126">
        <f>SUMIFS('[3]Chi tiết'!$E$8:$E$300,'[3]Chi tiết'!$G$8:$G$300,I$9,'[3]Chi tiết'!$F$8:$F$300,"Lương thợ phụ",'[3]Chi tiết'!$H$8:$H$300,"Chi")</f>
        <v>5852000</v>
      </c>
      <c r="J14" s="126">
        <f>SUMIFS('[3]Chi tiết'!$E$8:$E$300,'[3]Chi tiết'!$G$8:$G$300,J$9,'[3]Chi tiết'!$F$8:$F$300,"Lương thợ phụ",'[3]Chi tiết'!$H$8:$H$300,"Chi")</f>
        <v>6310000</v>
      </c>
      <c r="K14" s="126">
        <f>SUMIFS('[3]Chi tiết'!$E$8:$E$300,'[3]Chi tiết'!$G$8:$G$300,K$9,'[3]Chi tiết'!$F$8:$F$300,"Lương thợ phụ",'[3]Chi tiết'!$H$8:$H$300,"Chi")</f>
        <v>0</v>
      </c>
      <c r="L14" s="127">
        <f t="shared" si="2"/>
        <v>21720500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f t="shared" si="2"/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f t="shared" si="2"/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f>SUMIFS('[3]Chi tiết'!$E$8:$E$300,'[3]Chi tiết'!$G$8:$G$300,F$9,'[3]Chi tiết'!$F$8:$F$300,"Ký quỹ ngân hàng",'[3]Chi tiết'!$H$8:$H$300,"Chi")</f>
        <v>0</v>
      </c>
      <c r="G17" s="126">
        <f>SUMIFS('[3]Chi tiết'!$E$8:$E$300,'[3]Chi tiết'!$G$8:$G$300,G$9,'[3]Chi tiết'!$F$8:$F$300,"Ký quỹ ngân hàng",'[3]Chi tiết'!$H$8:$H$300,"Chi")</f>
        <v>0</v>
      </c>
      <c r="H17" s="126">
        <f>SUMIFS('[3]Chi tiết'!$E$8:$E$300,'[3]Chi tiết'!$G$8:$G$300,H$9,'[3]Chi tiết'!$F$8:$F$300,"Ký quỹ ngân hàng",'[3]Chi tiết'!$H$8:$H$300,"Chi")</f>
        <v>0</v>
      </c>
      <c r="I17" s="126">
        <f>SUMIFS('[3]Chi tiết'!$E$8:$E$300,'[3]Chi tiết'!$G$8:$G$300,I$9,'[3]Chi tiết'!$F$8:$F$300,"Ký quỹ ngân hàng",'[3]Chi tiết'!$H$8:$H$300,"Chi")</f>
        <v>0</v>
      </c>
      <c r="J17" s="126">
        <f>SUMIFS('[3]Chi tiết'!$E$8:$E$300,'[3]Chi tiết'!$G$8:$G$300,J$9,'[3]Chi tiết'!$F$8:$F$300,"Ký quỹ ngân hàng",'[3]Chi tiết'!$H$8:$H$300,"Chi")</f>
        <v>0</v>
      </c>
      <c r="K17" s="126">
        <f>SUMIFS('[3]Chi tiết'!$E$8:$E$300,'[3]Chi tiết'!$G$8:$G$300,K$9,'[3]Chi tiết'!$F$8:$F$300,"Ký quỹ ngân hàng",'[3]Chi tiết'!$H$8:$H$300,"Chi")</f>
        <v>0</v>
      </c>
      <c r="L17" s="127">
        <f t="shared" si="2"/>
        <v>0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f>SUMIFS('[3]Chi tiết'!$E$8:$E$300,'[3]Chi tiết'!$G$8:$G$300,F$9,'[3]Chi tiết'!$F$8:$F$300,"Mặt bằng, hồ sơ",'[3]Chi tiết'!$H$8:$H$300,"Chi")</f>
        <v>0</v>
      </c>
      <c r="G18" s="126">
        <f>SUMIFS('[3]Chi tiết'!$E$8:$E$300,'[3]Chi tiết'!$G$8:$G$300,G$9,'[3]Chi tiết'!$F$8:$F$300,"Mặt bằng, hồ sơ",'[3]Chi tiết'!$H$8:$H$300,"Chi")</f>
        <v>0</v>
      </c>
      <c r="H18" s="126">
        <f>SUMIFS('[3]Chi tiết'!$E$8:$E$300,'[3]Chi tiết'!$G$8:$G$300,H$9,'[3]Chi tiết'!$F$8:$F$300,"Mặt bằng, hồ sơ",'[3]Chi tiết'!$H$8:$H$300,"Chi")</f>
        <v>0</v>
      </c>
      <c r="I18" s="126">
        <f>SUMIFS('[3]Chi tiết'!$E$8:$E$300,'[3]Chi tiết'!$G$8:$G$300,I$9,'[3]Chi tiết'!$F$8:$F$300,"Mặt bằng, hồ sơ",'[3]Chi tiết'!$H$8:$H$300,"Chi")</f>
        <v>0</v>
      </c>
      <c r="J18" s="126">
        <f>SUMIFS('[3]Chi tiết'!$E$8:$E$300,'[3]Chi tiết'!$G$8:$G$300,J$9,'[3]Chi tiết'!$F$8:$F$300,"Mặt bằng, hồ sơ",'[3]Chi tiết'!$H$8:$H$300,"Chi")</f>
        <v>0</v>
      </c>
      <c r="K18" s="126">
        <f>SUMIFS('[3]Chi tiết'!$E$8:$E$300,'[3]Chi tiết'!$G$8:$G$300,K$9,'[3]Chi tiết'!$F$8:$F$300,"Mặt bằng, hồ sơ",'[3]Chi tiết'!$H$8:$H$300,"Chi")</f>
        <v>0</v>
      </c>
      <c r="L18" s="127">
        <f t="shared" si="2"/>
        <v>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f>SUMIFS('[3]Chi tiết'!$E$8:$E$300,'[3]Chi tiết'!$G$8:$G$300,F$9,'[3]Chi tiết'!$F$8:$F$300,"khác",'[3]Chi tiết'!$H$8:$H$300,"Chi")</f>
        <v>0</v>
      </c>
      <c r="G19" s="126">
        <f>SUMIFS('[3]Chi tiết'!$E$8:$E$300,'[3]Chi tiết'!$G$8:$G$300,G$9,'[3]Chi tiết'!$F$8:$F$300,"khác",'[3]Chi tiết'!$H$8:$H$300,"Chi")</f>
        <v>6100000</v>
      </c>
      <c r="H19" s="126">
        <f>SUMIFS('[3]Chi tiết'!$E$8:$E$300,'[3]Chi tiết'!$G$8:$G$300,H$9,'[3]Chi tiết'!$F$8:$F$300,"khác",'[3]Chi tiết'!$H$8:$H$300,"Chi")</f>
        <v>7468600</v>
      </c>
      <c r="I19" s="126">
        <f>SUMIFS('[3]Chi tiết'!$E$8:$E$300,'[3]Chi tiết'!$G$8:$G$300,I$9,'[3]Chi tiết'!$F$8:$F$300,"khác",'[3]Chi tiết'!$H$8:$H$300,"Chi")</f>
        <v>1000000</v>
      </c>
      <c r="J19" s="126">
        <f>SUMIFS('[3]Chi tiết'!$E$8:$E$300,'[3]Chi tiết'!$G$8:$G$300,J$9,'[3]Chi tiết'!$F$8:$F$300,"khác",'[3]Chi tiết'!$H$8:$H$300,"Chi")</f>
        <v>13115000</v>
      </c>
      <c r="K19" s="126">
        <f>SUMIFS('[3]Chi tiết'!$E$8:$E$300,'[3]Chi tiết'!$G$8:$G$300,K$9,'[3]Chi tiết'!$F$8:$F$300,"khác",'[3]Chi tiết'!$H$8:$H$300,"Chi")</f>
        <v>196000</v>
      </c>
      <c r="L19" s="127">
        <f t="shared" si="2"/>
        <v>27879600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f t="shared" ref="F31:L31" si="3">SUM(F$32:F$70)</f>
        <v>331000</v>
      </c>
      <c r="G31" s="136">
        <f t="shared" si="3"/>
        <v>30339460</v>
      </c>
      <c r="H31" s="136">
        <f t="shared" si="3"/>
        <v>35285608</v>
      </c>
      <c r="I31" s="136">
        <f t="shared" si="3"/>
        <v>121806267</v>
      </c>
      <c r="J31" s="136">
        <f t="shared" si="3"/>
        <v>21215000</v>
      </c>
      <c r="K31" s="136">
        <f t="shared" si="3"/>
        <v>8838000</v>
      </c>
      <c r="L31" s="137">
        <f t="shared" si="3"/>
        <v>217815335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110</v>
      </c>
      <c r="C32" s="140"/>
      <c r="D32" s="140"/>
      <c r="E32" s="140"/>
      <c r="F32" s="140"/>
      <c r="G32" s="128"/>
      <c r="H32" s="130"/>
      <c r="I32" s="130"/>
      <c r="J32" s="129"/>
      <c r="K32" s="131"/>
      <c r="L32" s="122">
        <f t="shared" ref="L32:L70" si="4">SUM(F32:K32)</f>
        <v>0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f>SUMIFS('[3]Chi tiết'!$E$8:$E$300,'[3]Chi tiết'!$G$8:$G$300,F$9,'[3]Chi tiết'!$F$8:$F$300,"BHXH",'[3]Chi tiết'!$H$8:$H$300,"Chi")</f>
        <v>0</v>
      </c>
      <c r="G33" s="126">
        <f>SUMIFS('[3]Chi tiết'!$E$8:$E$300,'[3]Chi tiết'!$G$8:$G$300,G$9,'[3]Chi tiết'!$F$8:$F$300,"BHXH",'[3]Chi tiết'!$H$8:$H$300,"Chi")</f>
        <v>0</v>
      </c>
      <c r="H33" s="126">
        <f>SUMIFS('[3]Chi tiết'!$E$8:$E$300,'[3]Chi tiết'!$G$8:$G$300,H$9,'[3]Chi tiết'!$F$8:$F$300,"BHXH",'[3]Chi tiết'!$H$8:$H$300,"Chi")</f>
        <v>0</v>
      </c>
      <c r="I33" s="126">
        <f>SUMIFS('[3]Chi tiết'!$E$8:$E$300,'[3]Chi tiết'!$G$8:$G$300,I$9,'[3]Chi tiết'!$F$8:$F$300,"BHXH",'[3]Chi tiết'!$H$8:$H$300,"Chi")</f>
        <v>47584000</v>
      </c>
      <c r="J33" s="126">
        <f>SUMIFS('[3]Chi tiết'!$E$8:$E$300,'[3]Chi tiết'!$G$8:$G$300,J$9,'[3]Chi tiết'!$F$8:$F$300,"BHXH",'[3]Chi tiết'!$H$8:$H$300,"Chi")</f>
        <v>0</v>
      </c>
      <c r="K33" s="126">
        <f>SUMIFS('[3]Chi tiết'!$E$8:$E$300,'[3]Chi tiết'!$G$8:$G$300,K$9,'[3]Chi tiết'!$F$8:$F$300,"BHXH",'[3]Chi tiết'!$H$8:$H$300,"Chi")</f>
        <v>0</v>
      </c>
      <c r="L33" s="127">
        <f t="shared" si="4"/>
        <v>47584000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f>SUMIFS('[3]Chi tiết'!$E$8:$E$300,'[3]Chi tiết'!$G$8:$G$300,F$9,'[3]Chi tiết'!$F$8:$F$300,"Thuê VP Vacons",'[3]Chi tiết'!$H$8:$H$300,"Chi")</f>
        <v>0</v>
      </c>
      <c r="G34" s="126">
        <f>SUMIFS('[3]Chi tiết'!$E$8:$E$300,'[3]Chi tiết'!$G$8:$G$300,G$9,'[3]Chi tiết'!$F$8:$F$300,"Thuê VP Vacons",'[3]Chi tiết'!$H$8:$H$300,"Chi")</f>
        <v>20600000</v>
      </c>
      <c r="H34" s="126">
        <f>SUMIFS('[3]Chi tiết'!$E$8:$E$300,'[3]Chi tiết'!$G$8:$G$300,H$9,'[3]Chi tiết'!$F$8:$F$300,"Thuê VP Vacons",'[3]Chi tiết'!$H$8:$H$300,"Chi")</f>
        <v>6600000</v>
      </c>
      <c r="I34" s="126">
        <f>SUMIFS('[3]Chi tiết'!$E$8:$E$300,'[3]Chi tiết'!$G$8:$G$300,I$9,'[3]Chi tiết'!$F$8:$F$300,"Thuê VP Vacons",'[3]Chi tiết'!$H$8:$H$300,"Chi")</f>
        <v>0</v>
      </c>
      <c r="J34" s="126">
        <f>SUMIFS('[3]Chi tiết'!$E$8:$E$300,'[3]Chi tiết'!$G$8:$G$300,J$9,'[3]Chi tiết'!$F$8:$F$300,"Thuê VP Vacons",'[3]Chi tiết'!$H$8:$H$300,"Chi")</f>
        <v>0</v>
      </c>
      <c r="K34" s="126">
        <f>SUMIFS('[3]Chi tiết'!$E$8:$E$300,'[3]Chi tiết'!$G$8:$G$300,K$9,'[3]Chi tiết'!$F$8:$F$300,"Thuê VP Vacons",'[3]Chi tiết'!$H$8:$H$300,"Chi")</f>
        <v>0</v>
      </c>
      <c r="L34" s="127">
        <f t="shared" si="4"/>
        <v>27200000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f>SUMIFS('[3]Chi tiết'!$E$8:$E$300,'[3]Chi tiết'!$G$8:$G$300,F$9,'[3]Chi tiết'!$F$8:$F$300,"Thuê Kho",'[3]Chi tiết'!$H$8:$H$300,"Chi")</f>
        <v>0</v>
      </c>
      <c r="G35" s="126">
        <f>SUMIFS('[3]Chi tiết'!$E$8:$E$300,'[3]Chi tiết'!$G$8:$G$300,G$9,'[3]Chi tiết'!$F$8:$F$300,"Thuê Kho",'[3]Chi tiết'!$H$8:$H$300,"Chi")</f>
        <v>0</v>
      </c>
      <c r="H35" s="126">
        <f>SUMIFS('[3]Chi tiết'!$E$8:$E$300,'[3]Chi tiết'!$G$8:$G$300,H$9,'[3]Chi tiết'!$F$8:$F$300,"Thuê Kho",'[3]Chi tiết'!$H$8:$H$300,"Chi")</f>
        <v>0</v>
      </c>
      <c r="I35" s="126">
        <f>SUMIFS('[3]Chi tiết'!$E$8:$E$300,'[3]Chi tiết'!$G$8:$G$300,I$9,'[3]Chi tiết'!$F$8:$F$300,"Thuê Kho",'[3]Chi tiết'!$H$8:$H$300,"Chi")</f>
        <v>6000000</v>
      </c>
      <c r="J35" s="126">
        <f>SUMIFS('[3]Chi tiết'!$E$8:$E$300,'[3]Chi tiết'!$G$8:$G$300,J$9,'[3]Chi tiết'!$F$8:$F$300,"Thuê Kho",'[3]Chi tiết'!$H$8:$H$300,"Chi")</f>
        <v>0</v>
      </c>
      <c r="K35" s="126">
        <f>SUMIFS('[3]Chi tiết'!$E$8:$E$300,'[3]Chi tiết'!$G$8:$G$300,K$9,'[3]Chi tiết'!$F$8:$F$300,"Thuê Kho",'[3]Chi tiết'!$H$8:$H$300,"Chi")</f>
        <v>0</v>
      </c>
      <c r="L35" s="127">
        <f t="shared" si="4"/>
        <v>6000000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f>SUMIFS('[3]Chi tiết'!$E$8:$E$300,'[3]Chi tiết'!$G$8:$G$300,F$9,'[3]Chi tiết'!$F$8:$F$300,"Điện, Nước VP",'[3]Chi tiết'!$H$8:$H$300,"Chi")</f>
        <v>0</v>
      </c>
      <c r="G36" s="126">
        <f>SUMIFS('[3]Chi tiết'!$E$8:$E$300,'[3]Chi tiết'!$G$8:$G$300,G$9,'[3]Chi tiết'!$F$8:$F$300,"Điện, Nước VP",'[3]Chi tiết'!$H$8:$H$300,"Chi")</f>
        <v>706100</v>
      </c>
      <c r="H36" s="126">
        <f>SUMIFS('[3]Chi tiết'!$E$8:$E$300,'[3]Chi tiết'!$G$8:$G$300,H$9,'[3]Chi tiết'!$F$8:$F$300,"Điện, Nước VP",'[3]Chi tiết'!$H$8:$H$300,"Chi")</f>
        <v>0</v>
      </c>
      <c r="I36" s="126">
        <f>SUMIFS('[3]Chi tiết'!$E$8:$E$300,'[3]Chi tiết'!$G$8:$G$300,I$9,'[3]Chi tiết'!$F$8:$F$300,"Điện, Nước VP",'[3]Chi tiết'!$H$8:$H$300,"Chi")</f>
        <v>9561176</v>
      </c>
      <c r="J36" s="126">
        <f>SUMIFS('[3]Chi tiết'!$E$8:$E$300,'[3]Chi tiết'!$G$8:$G$300,J$9,'[3]Chi tiết'!$F$8:$F$300,"Điện, Nước VP",'[3]Chi tiết'!$H$8:$H$300,"Chi")</f>
        <v>0</v>
      </c>
      <c r="K36" s="126">
        <f>SUMIFS('[3]Chi tiết'!$E$8:$E$300,'[3]Chi tiết'!$G$8:$G$300,K$9,'[3]Chi tiết'!$F$8:$F$300,"Điện, Nước VP",'[3]Chi tiết'!$H$8:$H$300,"Chi")</f>
        <v>0</v>
      </c>
      <c r="L36" s="127">
        <f t="shared" si="4"/>
        <v>10267276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f>SUMIFS('[3]Chi tiết'!$E$8:$E$300,'[3]Chi tiết'!$G$8:$G$300,F$9,'[3]Chi tiết'!$F$8:$F$300,"Điện, Nước Kho",'[3]Chi tiết'!$H$8:$H$300,"Chi")</f>
        <v>0</v>
      </c>
      <c r="G37" s="126">
        <f>SUMIFS('[3]Chi tiết'!$E$8:$E$300,'[3]Chi tiết'!$G$8:$G$300,G$9,'[3]Chi tiết'!$F$8:$F$300,"Điện, Nước Kho",'[3]Chi tiết'!$H$8:$H$300,"Chi")</f>
        <v>0</v>
      </c>
      <c r="H37" s="126">
        <f>SUMIFS('[3]Chi tiết'!$E$8:$E$300,'[3]Chi tiết'!$G$8:$G$300,H$9,'[3]Chi tiết'!$F$8:$F$300,"Điện, Nước Kho",'[3]Chi tiết'!$H$8:$H$300,"Chi")</f>
        <v>0</v>
      </c>
      <c r="I37" s="126">
        <f>SUMIFS('[3]Chi tiết'!$E$8:$E$300,'[3]Chi tiết'!$G$8:$G$300,I$9,'[3]Chi tiết'!$F$8:$F$300,"Điện, Nước Kho",'[3]Chi tiết'!$H$8:$H$300,"Chi")</f>
        <v>0</v>
      </c>
      <c r="J37" s="126">
        <f>SUMIFS('[3]Chi tiết'!$E$8:$E$300,'[3]Chi tiết'!$G$8:$G$300,J$9,'[3]Chi tiết'!$F$8:$F$300,"Điện, Nước Kho",'[3]Chi tiết'!$H$8:$H$300,"Chi")</f>
        <v>0</v>
      </c>
      <c r="K37" s="126">
        <f>SUMIFS('[3]Chi tiết'!$E$8:$E$300,'[3]Chi tiết'!$G$8:$G$300,K$9,'[3]Chi tiết'!$F$8:$F$300,"Điện, Nước Kho",'[3]Chi tiết'!$H$8:$H$300,"Chi")</f>
        <v>0</v>
      </c>
      <c r="L37" s="127">
        <f t="shared" si="4"/>
        <v>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f>SUMIFS('[3]Chi tiết'!$E$8:$E$300,'[3]Chi tiết'!$G$8:$G$300,F$9,'[3]Chi tiết'!$F$8:$F$300,"Internet",'[3]Chi tiết'!$H$8:$H$300,"Chi")</f>
        <v>0</v>
      </c>
      <c r="G38" s="126">
        <f>SUMIFS('[3]Chi tiết'!$E$8:$E$300,'[3]Chi tiết'!$G$8:$G$300,G$9,'[3]Chi tiết'!$F$8:$F$300,"Internet",'[3]Chi tiết'!$H$8:$H$300,"Chi")</f>
        <v>0</v>
      </c>
      <c r="H38" s="126">
        <f>SUMIFS('[3]Chi tiết'!$E$8:$E$300,'[3]Chi tiết'!$G$8:$G$300,H$9,'[3]Chi tiết'!$F$8:$F$300,"Internet",'[3]Chi tiết'!$H$8:$H$300,"Chi")</f>
        <v>0</v>
      </c>
      <c r="I38" s="126">
        <f>SUMIFS('[3]Chi tiết'!$E$8:$E$300,'[3]Chi tiết'!$G$8:$G$300,I$9,'[3]Chi tiết'!$F$8:$F$300,"Internet",'[3]Chi tiết'!$H$8:$H$300,"Chi")</f>
        <v>0</v>
      </c>
      <c r="J38" s="126">
        <f>SUMIFS('[3]Chi tiết'!$E$8:$E$300,'[3]Chi tiết'!$G$8:$G$300,J$9,'[3]Chi tiết'!$F$8:$F$300,"Internet",'[3]Chi tiết'!$H$8:$H$300,"Chi")</f>
        <v>0</v>
      </c>
      <c r="K38" s="126">
        <f>SUMIFS('[3]Chi tiết'!$E$8:$E$300,'[3]Chi tiết'!$G$8:$G$300,K$9,'[3]Chi tiết'!$F$8:$F$300,"Internet",'[3]Chi tiết'!$H$8:$H$300,"Chi")</f>
        <v>0</v>
      </c>
      <c r="L38" s="127">
        <f t="shared" si="4"/>
        <v>0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f>SUMIFS('[3]Chi tiết'!$E$8:$E$300,'[3]Chi tiết'!$G$8:$G$300,F$9,'[3]Chi tiết'!$F$8:$F$300,"Điện thoại",'[3]Chi tiết'!$H$8:$H$300,"Chi")</f>
        <v>0</v>
      </c>
      <c r="G39" s="126">
        <f>SUMIFS('[3]Chi tiết'!$E$8:$E$300,'[3]Chi tiết'!$G$8:$G$300,G$9,'[3]Chi tiết'!$F$8:$F$300,"Điện thoại",'[3]Chi tiết'!$H$8:$H$300,"Chi")</f>
        <v>0</v>
      </c>
      <c r="H39" s="126">
        <f>SUMIFS('[3]Chi tiết'!$E$8:$E$300,'[3]Chi tiết'!$G$8:$G$300,H$9,'[3]Chi tiết'!$F$8:$F$300,"Điện thoại",'[3]Chi tiết'!$H$8:$H$300,"Chi")</f>
        <v>6002478</v>
      </c>
      <c r="I39" s="126">
        <f>SUMIFS('[3]Chi tiết'!$E$8:$E$300,'[3]Chi tiết'!$G$8:$G$300,I$9,'[3]Chi tiết'!$F$8:$F$300,"Điện thoại",'[3]Chi tiết'!$H$8:$H$300,"Chi")</f>
        <v>0</v>
      </c>
      <c r="J39" s="126">
        <f>SUMIFS('[3]Chi tiết'!$E$8:$E$300,'[3]Chi tiết'!$G$8:$G$300,J$9,'[3]Chi tiết'!$F$8:$F$300,"Điện thoại",'[3]Chi tiết'!$H$8:$H$300,"Chi")</f>
        <v>100000</v>
      </c>
      <c r="K39" s="126">
        <f>SUMIFS('[3]Chi tiết'!$E$8:$E$300,'[3]Chi tiết'!$G$8:$G$300,K$9,'[3]Chi tiết'!$F$8:$F$300,"Điện thoại",'[3]Chi tiết'!$H$8:$H$300,"Chi")</f>
        <v>0</v>
      </c>
      <c r="L39" s="127">
        <f t="shared" si="4"/>
        <v>6102478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f>SUMIFS('[3]Chi tiết'!$E$8:$E$300,'[3]Chi tiết'!$G$8:$G$300,F$9,'[3]Chi tiết'!$F$8:$F$300,"Rác",'[3]Chi tiết'!$H$8:$H$300,"Chi")</f>
        <v>0</v>
      </c>
      <c r="G40" s="126">
        <f>SUMIFS('[3]Chi tiết'!$E$8:$E$300,'[3]Chi tiết'!$G$8:$G$300,G$9,'[3]Chi tiết'!$F$8:$F$300,"Rác",'[3]Chi tiết'!$H$8:$H$300,"Chi")</f>
        <v>0</v>
      </c>
      <c r="H40" s="126">
        <f>SUMIFS('[3]Chi tiết'!$E$8:$E$300,'[3]Chi tiết'!$G$8:$G$300,H$9,'[3]Chi tiết'!$F$8:$F$300,"Rác",'[3]Chi tiết'!$H$8:$H$300,"Chi")</f>
        <v>0</v>
      </c>
      <c r="I40" s="126">
        <f>SUMIFS('[3]Chi tiết'!$E$8:$E$300,'[3]Chi tiết'!$G$8:$G$300,I$9,'[3]Chi tiết'!$F$8:$F$300,"Rác",'[3]Chi tiết'!$H$8:$H$300,"Chi")</f>
        <v>0</v>
      </c>
      <c r="J40" s="126">
        <f>SUMIFS('[3]Chi tiết'!$E$8:$E$300,'[3]Chi tiết'!$G$8:$G$300,J$9,'[3]Chi tiết'!$F$8:$F$300,"Rác",'[3]Chi tiết'!$H$8:$H$300,"Chi")</f>
        <v>100000</v>
      </c>
      <c r="K40" s="126">
        <f>SUMIFS('[3]Chi tiết'!$E$8:$E$300,'[3]Chi tiết'!$G$8:$G$300,K$9,'[3]Chi tiết'!$F$8:$F$300,"Rác",'[3]Chi tiết'!$H$8:$H$300,"Chi")</f>
        <v>0</v>
      </c>
      <c r="L40" s="127">
        <f t="shared" si="4"/>
        <v>100000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f>SUMIFS('[3]Chi tiết'!$E$8:$E$300,'[3]Chi tiết'!$G$8:$G$300,F$9,'[3]Chi tiết'!$F$8:$F$300,"Vệ Sinh",'[3]Chi tiết'!$H$8:$H$300,"Chi")</f>
        <v>0</v>
      </c>
      <c r="G41" s="126">
        <f>SUMIFS('[3]Chi tiết'!$E$8:$E$300,'[3]Chi tiết'!$G$8:$G$300,G$9,'[3]Chi tiết'!$F$8:$F$300,"Vệ Sinh",'[3]Chi tiết'!$H$8:$H$300,"Chi")</f>
        <v>3649360</v>
      </c>
      <c r="H41" s="126">
        <f>SUMIFS('[3]Chi tiết'!$E$8:$E$300,'[3]Chi tiết'!$G$8:$G$300,H$9,'[3]Chi tiết'!$F$8:$F$300,"Vệ Sinh",'[3]Chi tiết'!$H$8:$H$300,"Chi")</f>
        <v>0</v>
      </c>
      <c r="I41" s="126">
        <f>SUMIFS('[3]Chi tiết'!$E$8:$E$300,'[3]Chi tiết'!$G$8:$G$300,I$9,'[3]Chi tiết'!$F$8:$F$300,"Vệ Sinh",'[3]Chi tiết'!$H$8:$H$300,"Chi")</f>
        <v>0</v>
      </c>
      <c r="J41" s="126">
        <f>SUMIFS('[3]Chi tiết'!$E$8:$E$300,'[3]Chi tiết'!$G$8:$G$300,J$9,'[3]Chi tiết'!$F$8:$F$300,"Vệ Sinh",'[3]Chi tiết'!$H$8:$H$300,"Chi")</f>
        <v>0</v>
      </c>
      <c r="K41" s="126">
        <f>SUMIFS('[3]Chi tiết'!$E$8:$E$300,'[3]Chi tiết'!$G$8:$G$300,K$9,'[3]Chi tiết'!$F$8:$F$300,"Vệ Sinh",'[3]Chi tiết'!$H$8:$H$300,"Chi")</f>
        <v>0</v>
      </c>
      <c r="L41" s="127">
        <f t="shared" si="4"/>
        <v>3649360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f>SUMIFS('[3]Chi tiết'!$E$8:$E$300,'[3]Chi tiết'!$G$8:$G$300,F$9,'[3]Chi tiết'!$F$8:$F$300,"Gửi xe",'[3]Chi tiết'!$H$8:$H$300,"Chi")</f>
        <v>0</v>
      </c>
      <c r="G42" s="126">
        <f>SUMIFS('[3]Chi tiết'!$E$8:$E$300,'[3]Chi tiết'!$G$8:$G$300,G$9,'[3]Chi tiết'!$F$8:$F$300,"Gửi xe",'[3]Chi tiết'!$H$8:$H$300,"Chi")</f>
        <v>2390000</v>
      </c>
      <c r="H42" s="126">
        <f>SUMIFS('[3]Chi tiết'!$E$8:$E$300,'[3]Chi tiết'!$G$8:$G$300,H$9,'[3]Chi tiết'!$F$8:$F$300,"Gửi xe",'[3]Chi tiết'!$H$8:$H$300,"Chi")</f>
        <v>0</v>
      </c>
      <c r="I42" s="126">
        <f>SUMIFS('[3]Chi tiết'!$E$8:$E$300,'[3]Chi tiết'!$G$8:$G$300,I$9,'[3]Chi tiết'!$F$8:$F$300,"Gửi xe",'[3]Chi tiết'!$H$8:$H$300,"Chi")</f>
        <v>0</v>
      </c>
      <c r="J42" s="126">
        <f>SUMIFS('[3]Chi tiết'!$E$8:$E$300,'[3]Chi tiết'!$G$8:$G$300,J$9,'[3]Chi tiết'!$F$8:$F$300,"Gửi xe",'[3]Chi tiết'!$H$8:$H$300,"Chi")</f>
        <v>0</v>
      </c>
      <c r="K42" s="126">
        <f>SUMIFS('[3]Chi tiết'!$E$8:$E$300,'[3]Chi tiết'!$G$8:$G$300,K$9,'[3]Chi tiết'!$F$8:$F$300,"Gửi xe",'[3]Chi tiết'!$H$8:$H$300,"Chi")</f>
        <v>1890000</v>
      </c>
      <c r="L42" s="127">
        <f t="shared" si="4"/>
        <v>4280000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113</v>
      </c>
      <c r="C43" s="120"/>
      <c r="D43" s="120"/>
      <c r="E43" s="140"/>
      <c r="F43" s="126">
        <f>SUMIFS('[3]Chi tiết'!$E$8:$E$300,'[3]Chi tiết'!$G$8:$G$300,F$9,'[3]Chi tiết'!$F$8:$F$300,"Đồ dùng VP",'[3]Chi tiết'!$H$8:$H$300,"Chi")</f>
        <v>0</v>
      </c>
      <c r="G43" s="126">
        <f>SUMIFS('[3]Chi tiết'!$E$8:$E$300,'[3]Chi tiết'!$G$8:$G$300,G$9,'[3]Chi tiết'!$F$8:$F$300,"Đồ dùng VP",'[3]Chi tiết'!$H$8:$H$300,"Chi")</f>
        <v>0</v>
      </c>
      <c r="H43" s="126">
        <f>SUMIFS('[3]Chi tiết'!$E$8:$E$300,'[3]Chi tiết'!$G$8:$G$300,H$9,'[3]Chi tiết'!$F$8:$F$300,"Đồ dùng VP",'[3]Chi tiết'!$H$8:$H$300,"Chi")</f>
        <v>8285130</v>
      </c>
      <c r="I43" s="126">
        <f>SUMIFS('[3]Chi tiết'!$E$8:$E$300,'[3]Chi tiết'!$G$8:$G$300,I$9,'[3]Chi tiết'!$F$8:$F$300,"Đồ dùng VP",'[3]Chi tiết'!$H$8:$H$300,"Chi")</f>
        <v>0</v>
      </c>
      <c r="J43" s="126">
        <f>SUMIFS('[3]Chi tiết'!$E$8:$E$300,'[3]Chi tiết'!$G$8:$G$300,J$9,'[3]Chi tiết'!$F$8:$F$300,"Đồ dùng VP",'[3]Chi tiết'!$H$8:$H$300,"Chi")</f>
        <v>0</v>
      </c>
      <c r="K43" s="126">
        <f>SUMIFS('[3]Chi tiết'!$E$8:$E$300,'[3]Chi tiết'!$G$8:$G$300,K$9,'[3]Chi tiết'!$F$8:$F$300,"Đồ dùng VP",'[3]Chi tiết'!$H$8:$H$300,"Chi")</f>
        <v>0</v>
      </c>
      <c r="L43" s="127">
        <f t="shared" si="4"/>
        <v>8285130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f>SUMIFS('[3]Chi tiết'!$E$8:$E$300,'[3]Chi tiết'!$G$8:$G$300,F$9,'[3]Chi tiết'!$F$8:$F$300,"Grab",'[3]Chi tiết'!$H$8:$H$300,"Chi")</f>
        <v>0</v>
      </c>
      <c r="G44" s="126">
        <f>SUMIFS('[3]Chi tiết'!$E$8:$E$300,'[3]Chi tiết'!$G$8:$G$300,G$9,'[3]Chi tiết'!$F$8:$F$300,"Grab",'[3]Chi tiết'!$H$8:$H$300,"Chi")</f>
        <v>130000</v>
      </c>
      <c r="H44" s="126">
        <f>SUMIFS('[3]Chi tiết'!$E$8:$E$300,'[3]Chi tiết'!$G$8:$G$300,H$9,'[3]Chi tiết'!$F$8:$F$300,"Grab",'[3]Chi tiết'!$H$8:$H$300,"Chi")</f>
        <v>7400000</v>
      </c>
      <c r="I44" s="126">
        <f>SUMIFS('[3]Chi tiết'!$E$8:$E$300,'[3]Chi tiết'!$G$8:$G$300,I$9,'[3]Chi tiết'!$F$8:$F$300,"Grab",'[3]Chi tiết'!$H$8:$H$300,"Chi")</f>
        <v>0</v>
      </c>
      <c r="J44" s="126">
        <f>SUMIFS('[3]Chi tiết'!$E$8:$E$300,'[3]Chi tiết'!$G$8:$G$300,J$9,'[3]Chi tiết'!$F$8:$F$300,"Grab",'[3]Chi tiết'!$H$8:$H$300,"Chi")</f>
        <v>0</v>
      </c>
      <c r="K44" s="126">
        <f>SUMIFS('[3]Chi tiết'!$E$8:$E$300,'[3]Chi tiết'!$G$8:$G$300,K$9,'[3]Chi tiết'!$F$8:$F$300,"Grab",'[3]Chi tiết'!$H$8:$H$300,"Chi")</f>
        <v>0</v>
      </c>
      <c r="L44" s="127">
        <f t="shared" si="4"/>
        <v>7530000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f>SUMIFS('[3]Chi tiết'!$E$8:$E$300,'[3]Chi tiết'!$G$8:$G$300,F$9,'[3]Chi tiết'!$F$8:$F$300,"In ấn",'[3]Chi tiết'!$H$8:$H$300,"Chi")</f>
        <v>0</v>
      </c>
      <c r="G45" s="126">
        <f>SUMIFS('[3]Chi tiết'!$E$8:$E$300,'[3]Chi tiết'!$G$8:$G$300,G$9,'[3]Chi tiết'!$F$8:$F$300,"In ấn",'[3]Chi tiết'!$H$8:$H$300,"Chi")</f>
        <v>544000</v>
      </c>
      <c r="H45" s="126">
        <f>SUMIFS('[3]Chi tiết'!$E$8:$E$300,'[3]Chi tiết'!$G$8:$G$300,H$9,'[3]Chi tiết'!$F$8:$F$300,"In ấn",'[3]Chi tiết'!$H$8:$H$300,"Chi")</f>
        <v>650000</v>
      </c>
      <c r="I45" s="126">
        <f>SUMIFS('[3]Chi tiết'!$E$8:$E$300,'[3]Chi tiết'!$G$8:$G$300,I$9,'[3]Chi tiết'!$F$8:$F$300,"In ấn",'[3]Chi tiết'!$H$8:$H$300,"Chi")</f>
        <v>0</v>
      </c>
      <c r="J45" s="126">
        <f>SUMIFS('[3]Chi tiết'!$E$8:$E$300,'[3]Chi tiết'!$G$8:$G$300,J$9,'[3]Chi tiết'!$F$8:$F$300,"In ấn",'[3]Chi tiết'!$H$8:$H$300,"Chi")</f>
        <v>350000</v>
      </c>
      <c r="K45" s="126">
        <f>SUMIFS('[3]Chi tiết'!$E$8:$E$300,'[3]Chi tiết'!$G$8:$G$300,K$9,'[3]Chi tiết'!$F$8:$F$300,"In ấn",'[3]Chi tiết'!$H$8:$H$300,"Chi")</f>
        <v>0</v>
      </c>
      <c r="L45" s="127">
        <f t="shared" si="4"/>
        <v>1544000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/>
      <c r="G46" s="128"/>
      <c r="H46" s="128"/>
      <c r="I46" s="128"/>
      <c r="J46" s="128">
        <f>'[3]Chi tiết'!E160</f>
        <v>1100000</v>
      </c>
      <c r="K46" s="128"/>
      <c r="L46" s="122">
        <f t="shared" si="4"/>
        <v>1100000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/>
      <c r="G47" s="120"/>
      <c r="H47" s="120"/>
      <c r="I47" s="120"/>
      <c r="J47" s="120"/>
      <c r="K47" s="120"/>
      <c r="L47" s="122">
        <f t="shared" si="4"/>
        <v>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/>
      <c r="G48" s="120"/>
      <c r="H48" s="120"/>
      <c r="I48" s="120"/>
      <c r="J48" s="120"/>
      <c r="K48" s="120"/>
      <c r="L48" s="122">
        <f t="shared" si="4"/>
        <v>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117</v>
      </c>
      <c r="C49" s="120"/>
      <c r="D49" s="120"/>
      <c r="E49" s="140"/>
      <c r="F49" s="126">
        <f>SUMIFS('[3]Chi tiết'!$E$8:$E$300,'[3]Chi tiết'!$G$8:$G$300,F$9,'[3]Chi tiết'!$F$8:$F$300,"CPN, hoa, quà",'[3]Chi tiết'!$H$8:$H$300,"Chi")</f>
        <v>331000</v>
      </c>
      <c r="G49" s="126">
        <f>SUMIFS('[3]Chi tiết'!$E$8:$E$300,'[3]Chi tiết'!$G$8:$G$300,G$9,'[3]Chi tiết'!$F$8:$F$300,"CPN, hoa, quà",'[3]Chi tiết'!$H$8:$H$300,"Chi")</f>
        <v>2320000</v>
      </c>
      <c r="H49" s="126">
        <f>SUMIFS('[3]Chi tiết'!$E$8:$E$300,'[3]Chi tiết'!$G$8:$G$300,H$9,'[3]Chi tiết'!$F$8:$F$300,"CPN, hoa, quà",'[3]Chi tiết'!$H$8:$H$300,"Chi")</f>
        <v>6348000</v>
      </c>
      <c r="I49" s="126">
        <f>SUMIFS('[3]Chi tiết'!$E$8:$E$300,'[3]Chi tiết'!$G$8:$G$300,I$9,'[3]Chi tiết'!$F$8:$F$300,"CPN, hoa, quà",'[3]Chi tiết'!$H$8:$H$300,"Chi")</f>
        <v>15306120</v>
      </c>
      <c r="J49" s="126">
        <f>SUMIFS('[3]Chi tiết'!$E$8:$E$300,'[3]Chi tiết'!$G$8:$G$300,J$9,'[3]Chi tiết'!$F$8:$F$300,"CPN, hoa, quà",'[3]Chi tiết'!$H$8:$H$300,"Chi")</f>
        <v>16008000</v>
      </c>
      <c r="K49" s="126">
        <f>SUMIFS('[3]Chi tiết'!$E$8:$E$300,'[3]Chi tiết'!$G$8:$G$300,K$9,'[3]Chi tiết'!$F$8:$F$300,"CPN, hoa, quà",'[3]Chi tiết'!$H$8:$H$300,"Chi")</f>
        <v>786000</v>
      </c>
      <c r="L49" s="122">
        <f t="shared" si="4"/>
        <v>41099120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f>SUMIFS('[3]Chi tiết'!$E$8:$E$300,'[3]Chi tiết'!$G$8:$G$300,F$9,'[3]Chi tiết'!$F$8:$F$300,"Sửa xe, Bảo dưỡng xe, Bảo hiểm xe",'[3]Chi tiết'!$H$8:$H$300,"Chi")</f>
        <v>0</v>
      </c>
      <c r="G50" s="126">
        <f>SUMIFS('[3]Chi tiết'!$E$8:$E$300,'[3]Chi tiết'!$G$8:$G$300,G$9,'[3]Chi tiết'!$F$8:$F$300,"Sửa xe, Bảo dưỡng xe, Bảo hiểm xe",'[3]Chi tiết'!$H$8:$H$300,"Chi")</f>
        <v>0</v>
      </c>
      <c r="H50" s="126">
        <f>SUMIFS('[3]Chi tiết'!$E$8:$E$300,'[3]Chi tiết'!$G$8:$G$300,H$9,'[3]Chi tiết'!$F$8:$F$300,"Sửa xe, Bảo dưỡng xe, Bảo hiểm xe",'[3]Chi tiết'!$H$8:$H$300,"Chi")</f>
        <v>0</v>
      </c>
      <c r="I50" s="126">
        <f>SUMIFS('[3]Chi tiết'!$E$8:$E$300,'[3]Chi tiết'!$G$8:$G$300,I$9,'[3]Chi tiết'!$F$8:$F$300,"Sửa xe, Bảo dưỡng xe, Bảo hiểm xe",'[3]Chi tiết'!$H$8:$H$300,"Chi")</f>
        <v>2000000</v>
      </c>
      <c r="J50" s="126">
        <f>SUMIFS('[3]Chi tiết'!$E$8:$E$300,'[3]Chi tiết'!$G$8:$G$300,J$9,'[3]Chi tiết'!$F$8:$F$300,"Sửa xe, Bảo dưỡng xe, Bảo hiểm xe",'[3]Chi tiết'!$H$8:$H$300,"Chi")</f>
        <v>0</v>
      </c>
      <c r="K50" s="126">
        <f>SUMIFS('[3]Chi tiết'!$E$8:$E$300,'[3]Chi tiết'!$G$8:$G$300,K$9,'[3]Chi tiết'!$F$8:$F$300,"Sửa xe, Bảo dưỡng xe, Bảo hiểm xe",'[3]Chi tiết'!$H$8:$H$300,"Chi")</f>
        <v>0</v>
      </c>
      <c r="L50" s="122">
        <f t="shared" si="4"/>
        <v>2000000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f t="shared" si="4"/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f>SUMIFS('[3]Chi tiết'!$E$8:$E$300,'[3]Chi tiết'!$G$8:$G$300,F$9,'[3]Chi tiết'!$F$8:$F$300,"Từ thiện",'[3]Chi tiết'!$H$8:$H$300,"Chi")</f>
        <v>0</v>
      </c>
      <c r="G52" s="120">
        <f>SUMIFS('[3]Chi tiết'!$E$8:$E$300,'[3]Chi tiết'!$G$8:$G$300,G$9,'[3]Chi tiết'!$F$8:$F$300,"Từ thiện",'[3]Chi tiết'!$H$8:$H$300,"Chi")</f>
        <v>0</v>
      </c>
      <c r="H52" s="120">
        <f>SUMIFS('[3]Chi tiết'!$E$8:$E$300,'[3]Chi tiết'!$G$8:$G$300,H$9,'[3]Chi tiết'!$F$8:$F$300,"Từ thiện",'[3]Chi tiết'!$H$8:$H$300,"Chi")</f>
        <v>0</v>
      </c>
      <c r="I52" s="120">
        <f>SUMIFS('[3]Chi tiết'!$E$8:$E$300,'[3]Chi tiết'!$G$8:$G$300,I$9,'[3]Chi tiết'!$F$8:$F$300,"Từ thiện",'[3]Chi tiết'!$H$8:$H$300,"Chi")</f>
        <v>0</v>
      </c>
      <c r="J52" s="120">
        <f>SUMIFS('[3]Chi tiết'!$E$8:$E$300,'[3]Chi tiết'!$G$8:$G$300,J$9,'[3]Chi tiết'!$F$8:$F$300,"Từ thiện",'[3]Chi tiết'!$H$8:$H$300,"Chi")</f>
        <v>3500000</v>
      </c>
      <c r="K52" s="120">
        <v>4000000</v>
      </c>
      <c r="L52" s="122">
        <f t="shared" si="4"/>
        <v>7500000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f t="shared" si="4"/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f>SUMIFS('[3]Chi tiết'!$E$8:$E$300,'[3]Chi tiết'!$G$8:$G$300,F$9,'[3]Chi tiết'!$F$8:$F$300,"Phí Ngân hàng",'[3]Chi tiết'!$H$8:$H$300,"Chi")</f>
        <v>0</v>
      </c>
      <c r="G54" s="126">
        <f>SUMIFS('[3]Chi tiết'!$E$8:$E$300,'[3]Chi tiết'!$G$8:$G$300,G$9,'[3]Chi tiết'!$F$8:$F$300,"Phí Ngân hàng",'[3]Chi tiết'!$H$8:$H$300,"Chi")</f>
        <v>0</v>
      </c>
      <c r="H54" s="126">
        <f>SUMIFS('[3]Chi tiết'!$E$8:$E$300,'[3]Chi tiết'!$G$8:$G$300,H$9,'[3]Chi tiết'!$F$8:$F$300,"Phí Ngân hàng",'[3]Chi tiết'!$H$8:$H$300,"Chi")</f>
        <v>0</v>
      </c>
      <c r="I54" s="126">
        <f>SUMIFS('[3]Chi tiết'!$E$8:$E$300,'[3]Chi tiết'!$G$8:$G$300,I$9,'[3]Chi tiết'!$F$8:$F$300,"Phí Ngân hàng",'[3]Chi tiết'!$H$8:$H$300,"Chi")</f>
        <v>280000</v>
      </c>
      <c r="J54" s="126">
        <f>SUMIFS('[3]Chi tiết'!$E$8:$E$300,'[3]Chi tiết'!$G$8:$G$300,J$9,'[3]Chi tiết'!$F$8:$F$300,"Phí Ngân hàng",'[3]Chi tiết'!$H$8:$H$300,"Chi")</f>
        <v>57000</v>
      </c>
      <c r="K54" s="126">
        <f>SUMIFS('[3]Chi tiết'!$E$8:$E$300,'[3]Chi tiết'!$G$8:$G$300,K$9,'[3]Chi tiết'!$F$8:$F$300,"Phí Ngân hàng",'[3]Chi tiết'!$H$8:$H$300,"Chi")</f>
        <v>0</v>
      </c>
      <c r="L54" s="127">
        <f t="shared" si="4"/>
        <v>337000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f>SUMIFS('[3]Chi tiết'!$E$8:$E$300,'[3]Chi tiết'!$G$8:$G$300,F$9,'[3]Chi tiết'!$F$8:$F$300,"Lãi vay mua xe",'[3]Chi tiết'!$H$8:$H$300,"Chi")</f>
        <v>0</v>
      </c>
      <c r="G55" s="126">
        <f>SUMIFS('[3]Chi tiết'!$E$8:$E$300,'[3]Chi tiết'!$G$8:$G$300,G$9,'[3]Chi tiết'!$F$8:$F$300,"Lãi vay mua xe",'[3]Chi tiết'!$H$8:$H$300,"Chi")</f>
        <v>0</v>
      </c>
      <c r="H55" s="126">
        <f>SUMIFS('[3]Chi tiết'!$E$8:$E$300,'[3]Chi tiết'!$G$8:$G$300,H$9,'[3]Chi tiết'!$F$8:$F$300,"Lãi vay mua xe",'[3]Chi tiết'!$H$8:$H$300,"Chi")</f>
        <v>0</v>
      </c>
      <c r="I55" s="126">
        <f>SUMIFS('[3]Chi tiết'!$E$8:$E$300,'[3]Chi tiết'!$G$8:$G$300,I$9,'[3]Chi tiết'!$F$8:$F$300,"Lãi vay mua xe",'[3]Chi tiết'!$H$8:$H$300,"Chi")</f>
        <v>16442955</v>
      </c>
      <c r="J55" s="126">
        <f>SUMIFS('[3]Chi tiết'!$E$8:$E$300,'[3]Chi tiết'!$G$8:$G$300,J$9,'[3]Chi tiết'!$F$8:$F$300,"Lãi vay mua xe",'[3]Chi tiết'!$H$8:$H$300,"Chi")</f>
        <v>0</v>
      </c>
      <c r="K55" s="126">
        <f>SUMIFS('[3]Chi tiết'!$E$8:$E$300,'[3]Chi tiết'!$G$8:$G$300,K$9,'[3]Chi tiết'!$F$8:$F$300,"Lãi vay mua xe",'[3]Chi tiết'!$H$8:$H$300,"Chi")</f>
        <v>0</v>
      </c>
      <c r="L55" s="127">
        <f t="shared" si="4"/>
        <v>16442955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17.25" customHeight="1" x14ac:dyDescent="0.25">
      <c r="A56" s="118">
        <v>25</v>
      </c>
      <c r="B56" s="119" t="s">
        <v>123</v>
      </c>
      <c r="C56" s="120"/>
      <c r="D56" s="120"/>
      <c r="E56" s="140"/>
      <c r="F56" s="126">
        <f>SUMIFS('[3]Chi tiết'!$E$8:$E$300,'[3]Chi tiết'!$G$8:$G$300,F$9,'[3]Chi tiết'!$F$8:$F$300,"Công Đoàn",'[3]Chi tiết'!$H$8:$H$300,"Chi")</f>
        <v>0</v>
      </c>
      <c r="G56" s="126">
        <f>SUMIFS('[3]Chi tiết'!$E$8:$E$300,'[3]Chi tiết'!$G$8:$G$300,G$9,'[3]Chi tiết'!$F$8:$F$300,"Công Đoàn",'[3]Chi tiết'!$H$8:$H$300,"Chi")</f>
        <v>0</v>
      </c>
      <c r="H56" s="126">
        <f>SUMIFS('[3]Chi tiết'!$E$8:$E$300,'[3]Chi tiết'!$G$8:$G$300,H$9,'[3]Chi tiết'!$F$8:$F$300,"Công Đoàn",'[3]Chi tiết'!$H$8:$H$300,"Chi")</f>
        <v>0</v>
      </c>
      <c r="I56" s="126">
        <f>SUMIFS('[3]Chi tiết'!$E$8:$E$300,'[3]Chi tiết'!$G$8:$G$300,I$9,'[3]Chi tiết'!$F$8:$F$300,"Công Đoàn",'[3]Chi tiết'!$H$8:$H$300,"Chi")</f>
        <v>0</v>
      </c>
      <c r="J56" s="126">
        <f>SUMIFS('[3]Chi tiết'!$E$8:$E$300,'[3]Chi tiết'!$G$8:$G$300,J$9,'[3]Chi tiết'!$F$8:$F$300,"Công Đoàn",'[3]Chi tiết'!$H$8:$H$300,"Chi")</f>
        <v>0</v>
      </c>
      <c r="K56" s="126">
        <f>SUMIFS('[3]Chi tiết'!$E$8:$E$300,'[3]Chi tiết'!$G$8:$G$300,K$9,'[3]Chi tiết'!$F$8:$F$300,"Công Đoàn",'[3]Chi tiết'!$H$8:$H$300,"Chi")</f>
        <v>0</v>
      </c>
      <c r="L56" s="127">
        <f t="shared" si="4"/>
        <v>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7.25" customHeight="1" x14ac:dyDescent="0.25">
      <c r="A57" s="118">
        <v>26</v>
      </c>
      <c r="B57" s="119" t="s">
        <v>60</v>
      </c>
      <c r="C57" s="120"/>
      <c r="D57" s="120"/>
      <c r="E57" s="140"/>
      <c r="F57" s="120"/>
      <c r="G57" s="120"/>
      <c r="H57" s="120"/>
      <c r="I57" s="120">
        <v>24632016</v>
      </c>
      <c r="J57" s="120"/>
      <c r="K57" s="120"/>
      <c r="L57" s="122">
        <f t="shared" si="4"/>
        <v>24632016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customHeight="1" x14ac:dyDescent="0.25">
      <c r="A58" s="118">
        <v>27</v>
      </c>
      <c r="B58" s="119" t="s">
        <v>146</v>
      </c>
      <c r="C58" s="120"/>
      <c r="D58" s="120"/>
      <c r="E58" s="140"/>
      <c r="F58" s="120"/>
      <c r="G58" s="120"/>
      <c r="H58" s="120"/>
      <c r="I58" s="120"/>
      <c r="J58" s="120"/>
      <c r="K58" s="120">
        <v>2162000</v>
      </c>
      <c r="L58" s="122">
        <f t="shared" si="4"/>
        <v>2162000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customHeight="1" x14ac:dyDescent="0.25">
      <c r="A59" s="118"/>
      <c r="B59" s="119"/>
      <c r="C59" s="120"/>
      <c r="D59" s="120"/>
      <c r="E59" s="140"/>
      <c r="F59" s="120"/>
      <c r="G59" s="120"/>
      <c r="H59" s="120"/>
      <c r="I59" s="120"/>
      <c r="J59" s="120"/>
      <c r="K59" s="120"/>
      <c r="L59" s="122">
        <f t="shared" si="4"/>
        <v>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f t="shared" si="4"/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f t="shared" si="4"/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f t="shared" si="4"/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f t="shared" si="4"/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f t="shared" si="4"/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f t="shared" si="4"/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f t="shared" si="4"/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f t="shared" si="4"/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f t="shared" si="4"/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f t="shared" si="4"/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18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f t="shared" si="4"/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f>(SUM(C72:C74))*(SUM(C72:C74))</f>
        <v>0</v>
      </c>
      <c r="D71" s="136">
        <f>(SUM(D72:D74))*(SUM(D72:D74))</f>
        <v>0</v>
      </c>
      <c r="E71" s="136">
        <f>(SUM(E72:E74))*(SUM(E72:E74))</f>
        <v>0</v>
      </c>
      <c r="F71" s="136">
        <f t="shared" ref="F71:L71" si="5">SUM(F$72:F$80)</f>
        <v>0</v>
      </c>
      <c r="G71" s="136">
        <f t="shared" si="5"/>
        <v>560000</v>
      </c>
      <c r="H71" s="136">
        <f t="shared" si="5"/>
        <v>0</v>
      </c>
      <c r="I71" s="136">
        <f t="shared" si="5"/>
        <v>0</v>
      </c>
      <c r="J71" s="136">
        <f t="shared" si="5"/>
        <v>0</v>
      </c>
      <c r="K71" s="136">
        <f t="shared" si="5"/>
        <v>0</v>
      </c>
      <c r="L71" s="137">
        <f t="shared" si="5"/>
        <v>560000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f>(C72+D72)*(C72+D72)</f>
        <v>0</v>
      </c>
      <c r="F72" s="120"/>
      <c r="G72" s="128"/>
      <c r="H72" s="120"/>
      <c r="I72" s="120"/>
      <c r="J72" s="120"/>
      <c r="K72" s="131"/>
      <c r="L72" s="122">
        <f>SUM(F72:K72)</f>
        <v>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f>SUMIFS('[3]Chi tiết'!$E$8:$E$300,'[3]Chi tiết'!$G$8:$G$300,F$9,'[3]Chi tiết'!$F$8:$F$300,"Công cụ dụng cụ",'[3]Chi tiết'!$H$8:$H$300,"Chi")</f>
        <v>0</v>
      </c>
      <c r="G73" s="126">
        <f>SUMIFS('[3]Chi tiết'!$E$8:$E$300,'[3]Chi tiết'!$G$8:$G$300,G$9,'[3]Chi tiết'!$F$8:$F$300,"Công cụ dụng cụ",'[3]Chi tiết'!$H$8:$H$300,"Chi")</f>
        <v>560000</v>
      </c>
      <c r="H73" s="126">
        <f>SUMIFS('[3]Chi tiết'!$E$8:$E$300,'[3]Chi tiết'!$G$8:$G$300,H$9,'[3]Chi tiết'!$F$8:$F$300,"Công cụ dụng cụ",'[3]Chi tiết'!$H$8:$H$300,"Chi")</f>
        <v>0</v>
      </c>
      <c r="I73" s="126">
        <f>SUMIFS('[3]Chi tiết'!$E$8:$E$300,'[3]Chi tiết'!$G$8:$G$300,I$9,'[3]Chi tiết'!$F$8:$F$300,"Công cụ dụng cụ",'[3]Chi tiết'!$H$8:$H$300,"Chi")</f>
        <v>0</v>
      </c>
      <c r="J73" s="126">
        <f>SUMIFS('[3]Chi tiết'!$E$8:$E$300,'[3]Chi tiết'!$G$8:$G$300,J$9,'[3]Chi tiết'!$F$8:$F$300,"Công cụ dụng cụ",'[3]Chi tiết'!$H$8:$H$300,"Chi")</f>
        <v>0</v>
      </c>
      <c r="K73" s="126">
        <f>SUMIFS('[3]Chi tiết'!$E$8:$E$300,'[3]Chi tiết'!$G$8:$G$300,K$9,'[3]Chi tiết'!$F$8:$F$300,"Công cụ dụng cụ",'[3]Chi tiết'!$H$8:$H$300,"Chi")</f>
        <v>0</v>
      </c>
      <c r="L73" s="127">
        <f>SUM(F73:K73)</f>
        <v>560000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f>SUM(F74:K74)</f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f>(SUM(C82:C84))*(SUM(C82:C84))</f>
        <v>0</v>
      </c>
      <c r="D81" s="136">
        <f>(SUM(D82:D84))*(SUM(D82:D84))</f>
        <v>0</v>
      </c>
      <c r="E81" s="136">
        <f>(SUM(E82:E84))*(SUM(E82:E84))</f>
        <v>0</v>
      </c>
      <c r="F81" s="136">
        <f t="shared" ref="F81:L81" si="6">SUM(F$82:F$85)</f>
        <v>0</v>
      </c>
      <c r="G81" s="136">
        <f t="shared" si="6"/>
        <v>0</v>
      </c>
      <c r="H81" s="136">
        <f t="shared" si="6"/>
        <v>0</v>
      </c>
      <c r="I81" s="136">
        <f t="shared" si="6"/>
        <v>0</v>
      </c>
      <c r="J81" s="136">
        <f t="shared" si="6"/>
        <v>0</v>
      </c>
      <c r="K81" s="136">
        <f t="shared" si="6"/>
        <v>0</v>
      </c>
      <c r="L81" s="137">
        <f t="shared" si="6"/>
        <v>0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/>
      <c r="G82" s="128"/>
      <c r="H82" s="120"/>
      <c r="I82" s="120"/>
      <c r="J82" s="120"/>
      <c r="K82" s="131"/>
      <c r="L82" s="122">
        <f t="shared" ref="L82:L93" si="7">SUM(F82:K82)</f>
        <v>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/>
      <c r="G83" s="128"/>
      <c r="H83" s="120"/>
      <c r="I83" s="120"/>
      <c r="J83" s="120"/>
      <c r="K83" s="131"/>
      <c r="L83" s="122">
        <f t="shared" si="7"/>
        <v>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126</v>
      </c>
      <c r="C84" s="120"/>
      <c r="D84" s="120"/>
      <c r="E84" s="120"/>
      <c r="F84" s="120"/>
      <c r="G84" s="128"/>
      <c r="H84" s="128"/>
      <c r="I84" s="128"/>
      <c r="J84" s="120"/>
      <c r="K84" s="131"/>
      <c r="L84" s="122">
        <f t="shared" si="7"/>
        <v>0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f t="shared" si="7"/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f>(SUM(C87:C93))*(SUM(C87:C93))</f>
        <v>0</v>
      </c>
      <c r="D86" s="136">
        <f>(SUM(D87:D93))*(SUM(D87:D93))</f>
        <v>0</v>
      </c>
      <c r="E86" s="136">
        <f>(SUM(E87:E93))*(SUM(E87:E93))</f>
        <v>0</v>
      </c>
      <c r="F86" s="136">
        <f t="shared" ref="F86:L86" si="8">SUM(F$87:F$93)</f>
        <v>0</v>
      </c>
      <c r="G86" s="136">
        <f t="shared" si="8"/>
        <v>500000</v>
      </c>
      <c r="H86" s="136">
        <f t="shared" si="8"/>
        <v>0</v>
      </c>
      <c r="I86" s="136">
        <f t="shared" si="8"/>
        <v>0</v>
      </c>
      <c r="J86" s="136">
        <f t="shared" si="8"/>
        <v>3000000</v>
      </c>
      <c r="K86" s="136">
        <f t="shared" si="8"/>
        <v>101500000</v>
      </c>
      <c r="L86" s="137">
        <f t="shared" si="8"/>
        <v>105000000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/>
      <c r="G87" s="128"/>
      <c r="H87" s="128"/>
      <c r="I87" s="120"/>
      <c r="J87" s="120"/>
      <c r="K87" s="131"/>
      <c r="L87" s="122">
        <f t="shared" si="7"/>
        <v>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/>
      <c r="G88" s="128"/>
      <c r="H88" s="128"/>
      <c r="I88" s="120"/>
      <c r="J88" s="120">
        <v>3000000</v>
      </c>
      <c r="K88" s="131"/>
      <c r="L88" s="122">
        <f t="shared" si="7"/>
        <v>3000000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/>
      <c r="I89" s="120"/>
      <c r="J89" s="120"/>
      <c r="K89" s="131"/>
      <c r="L89" s="122">
        <f t="shared" si="7"/>
        <v>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f>SUMIFS('[3]Chi tiết'!$E$8:$E$300,'[3]Chi tiết'!$G$8:$G$300,F$9,'[3]Chi tiết'!$F$8:$F$300,"Du lịch",'[3]Chi tiết'!$H$8:$H$300,"Chi")</f>
        <v>0</v>
      </c>
      <c r="G90" s="126">
        <f>SUMIFS('[3]Chi tiết'!$E$8:$E$300,'[3]Chi tiết'!$G$8:$G$300,G$9,'[3]Chi tiết'!$F$8:$F$300,"Du lịch",'[3]Chi tiết'!$H$8:$H$300,"Chi")</f>
        <v>0</v>
      </c>
      <c r="H90" s="126">
        <f>SUMIFS('[3]Chi tiết'!$E$8:$E$300,'[3]Chi tiết'!$G$8:$G$300,H$9,'[3]Chi tiết'!$F$8:$F$300,"Du lịch",'[3]Chi tiết'!$H$8:$H$300,"Chi")</f>
        <v>0</v>
      </c>
      <c r="I90" s="126">
        <f>SUMIFS('[3]Chi tiết'!$E$8:$E$300,'[3]Chi tiết'!$G$8:$G$300,I$9,'[3]Chi tiết'!$F$8:$F$300,"Du lịch",'[3]Chi tiết'!$H$8:$H$300,"Chi")</f>
        <v>0</v>
      </c>
      <c r="J90" s="126">
        <f>SUMIFS('[3]Chi tiết'!$E$8:$E$300,'[3]Chi tiết'!$G$8:$G$300,J$9,'[3]Chi tiết'!$F$8:$F$300,"Du lịch",'[3]Chi tiết'!$H$8:$H$300,"Chi")</f>
        <v>0</v>
      </c>
      <c r="K90" s="126">
        <f>SUMIFS('[3]Chi tiết'!$E$8:$E$300,'[3]Chi tiết'!$G$8:$G$300,K$9,'[3]Chi tiết'!$F$8:$F$300,"Du lịch",'[3]Chi tiết'!$H$8:$H$300,"Chi")</f>
        <v>0</v>
      </c>
      <c r="L90" s="127">
        <f t="shared" si="7"/>
        <v>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/>
      <c r="G91" s="128"/>
      <c r="H91" s="128"/>
      <c r="I91" s="120"/>
      <c r="J91" s="128"/>
      <c r="K91" s="131"/>
      <c r="L91" s="122">
        <f t="shared" si="7"/>
        <v>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f>SUMIFS('[3]Chi tiết'!$E$8:$E$300,'[3]Chi tiết'!$G$8:$G$300,F$9,'[3]Chi tiết'!$F$8:$F$300,"Cô tạp vụ",'[3]Chi tiết'!$H$8:$H$300,"Chi")</f>
        <v>0</v>
      </c>
      <c r="G92" s="126">
        <f>SUMIFS('[3]Chi tiết'!$E$8:$E$300,'[3]Chi tiết'!$G$8:$G$300,G$9,'[3]Chi tiết'!$F$8:$F$300,"Cô tạp vụ",'[3]Chi tiết'!$H$8:$H$300,"Chi")</f>
        <v>500000</v>
      </c>
      <c r="H92" s="126">
        <f>SUMIFS('[3]Chi tiết'!$E$8:$E$300,'[3]Chi tiết'!$G$8:$G$300,H$9,'[3]Chi tiết'!$F$8:$F$300,"Cô tạp vụ",'[3]Chi tiết'!$H$8:$H$300,"Chi")</f>
        <v>0</v>
      </c>
      <c r="I92" s="126">
        <f>SUMIFS('[3]Chi tiết'!$E$8:$E$300,'[3]Chi tiết'!$G$8:$G$300,I$9,'[3]Chi tiết'!$F$8:$F$300,"Cô tạp vụ",'[3]Chi tiết'!$H$8:$H$300,"Chi")</f>
        <v>0</v>
      </c>
      <c r="J92" s="126">
        <f>SUMIFS('[3]Chi tiết'!$E$8:$E$300,'[3]Chi tiết'!$G$8:$G$300,J$9,'[3]Chi tiết'!$F$8:$F$300,"Cô tạp vụ",'[3]Chi tiết'!$H$8:$H$300,"Chi")</f>
        <v>0</v>
      </c>
      <c r="K92" s="126">
        <f>SUMIFS('[3]Chi tiết'!$E$8:$E$300,'[3]Chi tiết'!$G$8:$G$300,K$9,'[3]Chi tiết'!$F$8:$F$300,"Cô tạp vụ",'[3]Chi tiết'!$H$8:$H$300,"Chi")</f>
        <v>0</v>
      </c>
      <c r="L92" s="144">
        <f t="shared" si="7"/>
        <v>500000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173</v>
      </c>
      <c r="C93" s="120"/>
      <c r="D93" s="120"/>
      <c r="E93" s="120"/>
      <c r="F93" s="120"/>
      <c r="G93" s="128"/>
      <c r="H93" s="128"/>
      <c r="I93" s="120"/>
      <c r="J93" s="120"/>
      <c r="K93" s="131">
        <v>101500000</v>
      </c>
      <c r="L93" s="122">
        <f t="shared" si="7"/>
        <v>101500000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f>(SUM(C95:C97))*(SUM(C95:C97))</f>
        <v>0</v>
      </c>
      <c r="D94" s="147">
        <f>(SUM(D95:D97))*(SUM(D95:D97))</f>
        <v>0</v>
      </c>
      <c r="E94" s="147">
        <f>(SUM(E95:E97))*(SUM(E95:E97))</f>
        <v>0</v>
      </c>
      <c r="F94" s="147">
        <f t="shared" ref="F94:L94" si="9">SUM(F$95:F$97)</f>
        <v>0</v>
      </c>
      <c r="G94" s="147">
        <f t="shared" si="9"/>
        <v>0</v>
      </c>
      <c r="H94" s="147">
        <f t="shared" si="9"/>
        <v>0</v>
      </c>
      <c r="I94" s="147">
        <f t="shared" si="9"/>
        <v>0</v>
      </c>
      <c r="J94" s="147">
        <f t="shared" si="9"/>
        <v>13122</v>
      </c>
      <c r="K94" s="147">
        <f t="shared" si="9"/>
        <v>0</v>
      </c>
      <c r="L94" s="148">
        <f t="shared" si="9"/>
        <v>13122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/>
      <c r="G95" s="128"/>
      <c r="H95" s="128"/>
      <c r="I95" s="120"/>
      <c r="J95" s="120"/>
      <c r="K95" s="131"/>
      <c r="L95" s="122">
        <f t="shared" ref="L95:L100" si="10">SUM(F95:K95)</f>
        <v>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f>SUMIFS('[3]Chi tiết'!$E$8:$E$300,'[3]Chi tiết'!$G$8:$G$300,F$9,'[3]Chi tiết'!$F$8:$F$300,"GTGT",'[3]Chi tiết'!$H$8:$H$300,"Chi")</f>
        <v>0</v>
      </c>
      <c r="G96" s="126">
        <f>SUMIFS('[3]Chi tiết'!$E$8:$E$300,'[3]Chi tiết'!$G$8:$G$300,G$9,'[3]Chi tiết'!$F$8:$F$300,"GTGT",'[3]Chi tiết'!$H$8:$H$300,"Chi")</f>
        <v>0</v>
      </c>
      <c r="H96" s="126">
        <f>SUMIFS('[3]Chi tiết'!$E$8:$E$300,'[3]Chi tiết'!$G$8:$G$300,H$9,'[3]Chi tiết'!$F$8:$F$300,"GTGT",'[3]Chi tiết'!$H$8:$H$300,"Chi")</f>
        <v>0</v>
      </c>
      <c r="I96" s="126">
        <f>SUMIFS('[3]Chi tiết'!$E$8:$E$300,'[3]Chi tiết'!$G$8:$G$300,I$9,'[3]Chi tiết'!$F$8:$F$300,"GTGT",'[3]Chi tiết'!$H$8:$H$300,"Chi")</f>
        <v>0</v>
      </c>
      <c r="J96" s="126">
        <f>SUMIFS('[3]Chi tiết'!$E$8:$E$300,'[3]Chi tiết'!$G$8:$G$300,J$9,'[3]Chi tiết'!$F$8:$F$300,"GTGT",'[3]Chi tiết'!$H$8:$H$300,"Chi")</f>
        <v>13122</v>
      </c>
      <c r="K96" s="126">
        <f>SUMIFS('[3]Chi tiết'!$E$8:$E$300,'[3]Chi tiết'!$G$8:$G$300,K$9,'[3]Chi tiết'!$F$8:$F$300,"GTGT",'[3]Chi tiết'!$H$8:$H$300,"Chi")</f>
        <v>0</v>
      </c>
      <c r="L96" s="127">
        <f t="shared" si="10"/>
        <v>13122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/>
      <c r="G97" s="128"/>
      <c r="H97" s="128"/>
      <c r="I97" s="120"/>
      <c r="J97" s="120"/>
      <c r="K97" s="131"/>
      <c r="L97" s="122">
        <f t="shared" si="10"/>
        <v>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2">
        <f t="shared" si="10"/>
        <v>0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f>(C99+D99)*(C99+D99)</f>
        <v>0</v>
      </c>
      <c r="F99" s="157">
        <f>SUMIFS('[3]Chi tiết'!$E$8:$E$300,'[3]Chi tiết'!$G$8:$G$300,F$9,'[3]Chi tiết'!$F$8:$F$300,"Ký quỹ thi công",'[3]Chi tiết'!$H$8:$H$300,"Chi")</f>
        <v>60000000</v>
      </c>
      <c r="G99" s="157">
        <f>SUMIFS('[3]Chi tiết'!$E$8:$E$300,'[3]Chi tiết'!$G$8:$G$300,G$9,'[3]Chi tiết'!$F$8:$F$300,"Ký quỹ thi công",'[3]Chi tiết'!$H$8:$H$300,"Chi")</f>
        <v>0</v>
      </c>
      <c r="H99" s="157">
        <f>SUMIFS('[3]Chi tiết'!$E$8:$E$300,'[3]Chi tiết'!$G$8:$G$300,H$9,'[3]Chi tiết'!$F$8:$F$300,"Ký quỹ thi công",'[3]Chi tiết'!$H$8:$H$300,"Chi")</f>
        <v>0</v>
      </c>
      <c r="I99" s="157">
        <f>SUMIFS('[3]Chi tiết'!$E$8:$E$300,'[3]Chi tiết'!$G$8:$G$300,I$9,'[3]Chi tiết'!$F$8:$F$300,"Ký quỹ thi công",'[3]Chi tiết'!$H$8:$H$300,"Chi")</f>
        <v>0</v>
      </c>
      <c r="J99" s="157">
        <f>SUMIFS('[3]Chi tiết'!$E$8:$E$300,'[3]Chi tiết'!$G$8:$G$300,J$9,'[3]Chi tiết'!$F$8:$F$300,"Ký quỹ thi công",'[3]Chi tiết'!$H$8:$H$300,"Chi")</f>
        <v>112800000</v>
      </c>
      <c r="K99" s="157">
        <f>SUMIFS('[3]Chi tiết'!$E$8:$E$300,'[3]Chi tiết'!$G$8:$G$300,K$9,'[3]Chi tiết'!$F$8:$F$300,"Ký quỹ thi công",'[3]Chi tiết'!$H$8:$H$300,"Chi")</f>
        <v>0</v>
      </c>
      <c r="L99" s="158">
        <f t="shared" si="10"/>
        <v>172800000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f>(C100+D100)*(C100+D100)</f>
        <v>0</v>
      </c>
      <c r="F100" s="161"/>
      <c r="G100" s="136"/>
      <c r="H100" s="136"/>
      <c r="I100" s="136"/>
      <c r="J100" s="136"/>
      <c r="K100" s="136"/>
      <c r="L100" s="152">
        <f t="shared" si="10"/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f>(SUM(C103:C104))*(SUM(C103:C104))</f>
        <v>0</v>
      </c>
      <c r="D102" s="166">
        <f>(SUM(D103:D104))*(SUM(D103:D104))</f>
        <v>0</v>
      </c>
      <c r="E102" s="166">
        <f>(SUM(E103:E104))*(SUM(E103:E104))</f>
        <v>0</v>
      </c>
      <c r="F102" s="167">
        <f t="shared" ref="F102:K102" si="11">SUM(F$103:F$104)</f>
        <v>0</v>
      </c>
      <c r="G102" s="167">
        <f t="shared" si="11"/>
        <v>0</v>
      </c>
      <c r="H102" s="167">
        <f t="shared" si="11"/>
        <v>0</v>
      </c>
      <c r="I102" s="167">
        <f t="shared" si="11"/>
        <v>28000000</v>
      </c>
      <c r="J102" s="167">
        <f t="shared" si="11"/>
        <v>0</v>
      </c>
      <c r="K102" s="167">
        <f t="shared" si="11"/>
        <v>0</v>
      </c>
      <c r="L102" s="168">
        <f>SUM(F102:K102)</f>
        <v>28000000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f>SUMIFS('[3]Chi tiết'!$E$8:$E$300,'[3]Chi tiết'!$G$8:$G$300,F$9,'[3]Chi tiết'!$F$8:$F$300,"Mua nhà của sếp",'[3]Chi tiết'!$H$8:$H$300,"Chi")</f>
        <v>0</v>
      </c>
      <c r="G103" s="126">
        <f>SUMIFS('[3]Chi tiết'!$E$8:$E$300,'[3]Chi tiết'!$G$8:$G$300,G$9,'[3]Chi tiết'!$F$8:$F$300,"Mua nhà của sếp",'[3]Chi tiết'!$H$8:$H$300,"Chi")</f>
        <v>0</v>
      </c>
      <c r="H103" s="126">
        <f>SUMIFS('[3]Chi tiết'!$E$8:$E$300,'[3]Chi tiết'!$G$8:$G$300,H$9,'[3]Chi tiết'!$F$8:$F$300,"Mua nhà của sếp",'[3]Chi tiết'!$H$8:$H$300,"Chi")</f>
        <v>0</v>
      </c>
      <c r="I103" s="126">
        <f>SUMIFS('[3]Chi tiết'!$E$8:$E$300,'[3]Chi tiết'!$G$8:$G$300,I$9,'[3]Chi tiết'!$F$8:$F$300,"Mua nhà của sếp",'[3]Chi tiết'!$H$8:$H$300,"Chi")</f>
        <v>28000000</v>
      </c>
      <c r="J103" s="126">
        <f>SUMIFS('[3]Chi tiết'!$E$8:$E$300,'[3]Chi tiết'!$G$8:$G$300,J$9,'[3]Chi tiết'!$F$8:$F$300,"Mua nhà của sếp",'[3]Chi tiết'!$H$8:$H$300,"Chi")</f>
        <v>0</v>
      </c>
      <c r="K103" s="126">
        <f>SUMIFS('[3]Chi tiết'!$E$8:$E$300,'[3]Chi tiết'!$G$8:$G$300,K$9,'[3]Chi tiết'!$F$8:$F$300,"Mua nhà của sếp",'[3]Chi tiết'!$H$8:$H$300,"Chi")</f>
        <v>0</v>
      </c>
      <c r="L103" s="127">
        <f>SUM(F103:K103)</f>
        <v>28000000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137</v>
      </c>
      <c r="C104" s="172"/>
      <c r="D104" s="172"/>
      <c r="E104" s="169"/>
      <c r="F104" s="172"/>
      <c r="G104" s="173"/>
      <c r="H104" s="173"/>
      <c r="I104" s="174"/>
      <c r="J104" s="174"/>
      <c r="K104" s="173"/>
      <c r="L104" s="175"/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2">
    <mergeCell ref="A1:L1"/>
    <mergeCell ref="A2:C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6"/>
  <sheetViews>
    <sheetView topLeftCell="G1" workbookViewId="0">
      <selection activeCell="F9" sqref="F9:J9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6.42578125" customWidth="1"/>
    <col min="8" max="8" width="29" customWidth="1"/>
    <col min="9" max="9" width="25.7109375" customWidth="1"/>
    <col min="10" max="10" width="24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  <col min="257" max="257" width="5.42578125" customWidth="1"/>
    <col min="258" max="258" width="63.140625" customWidth="1"/>
    <col min="259" max="261" width="0" hidden="1" customWidth="1"/>
    <col min="262" max="262" width="24.7109375" customWidth="1"/>
    <col min="263" max="263" width="21.28515625" customWidth="1"/>
    <col min="264" max="264" width="22" customWidth="1"/>
    <col min="265" max="265" width="25.7109375" customWidth="1"/>
    <col min="266" max="266" width="20.28515625" customWidth="1"/>
    <col min="267" max="267" width="33" customWidth="1"/>
    <col min="268" max="268" width="25.5703125" customWidth="1"/>
    <col min="269" max="269" width="26.5703125" customWidth="1"/>
    <col min="270" max="270" width="30.28515625" customWidth="1"/>
    <col min="271" max="285" width="18.140625" customWidth="1"/>
    <col min="513" max="513" width="5.42578125" customWidth="1"/>
    <col min="514" max="514" width="63.140625" customWidth="1"/>
    <col min="515" max="517" width="0" hidden="1" customWidth="1"/>
    <col min="518" max="518" width="24.7109375" customWidth="1"/>
    <col min="519" max="519" width="21.28515625" customWidth="1"/>
    <col min="520" max="520" width="22" customWidth="1"/>
    <col min="521" max="521" width="25.7109375" customWidth="1"/>
    <col min="522" max="522" width="20.28515625" customWidth="1"/>
    <col min="523" max="523" width="33" customWidth="1"/>
    <col min="524" max="524" width="25.5703125" customWidth="1"/>
    <col min="525" max="525" width="26.5703125" customWidth="1"/>
    <col min="526" max="526" width="30.28515625" customWidth="1"/>
    <col min="527" max="541" width="18.140625" customWidth="1"/>
    <col min="769" max="769" width="5.42578125" customWidth="1"/>
    <col min="770" max="770" width="63.140625" customWidth="1"/>
    <col min="771" max="773" width="0" hidden="1" customWidth="1"/>
    <col min="774" max="774" width="24.7109375" customWidth="1"/>
    <col min="775" max="775" width="21.28515625" customWidth="1"/>
    <col min="776" max="776" width="22" customWidth="1"/>
    <col min="777" max="777" width="25.7109375" customWidth="1"/>
    <col min="778" max="778" width="20.28515625" customWidth="1"/>
    <col min="779" max="779" width="33" customWidth="1"/>
    <col min="780" max="780" width="25.5703125" customWidth="1"/>
    <col min="781" max="781" width="26.5703125" customWidth="1"/>
    <col min="782" max="782" width="30.28515625" customWidth="1"/>
    <col min="783" max="797" width="18.140625" customWidth="1"/>
    <col min="1025" max="1025" width="5.42578125" customWidth="1"/>
    <col min="1026" max="1026" width="63.140625" customWidth="1"/>
    <col min="1027" max="1029" width="0" hidden="1" customWidth="1"/>
    <col min="1030" max="1030" width="24.7109375" customWidth="1"/>
    <col min="1031" max="1031" width="21.28515625" customWidth="1"/>
    <col min="1032" max="1032" width="22" customWidth="1"/>
    <col min="1033" max="1033" width="25.7109375" customWidth="1"/>
    <col min="1034" max="1034" width="20.28515625" customWidth="1"/>
    <col min="1035" max="1035" width="33" customWidth="1"/>
    <col min="1036" max="1036" width="25.5703125" customWidth="1"/>
    <col min="1037" max="1037" width="26.5703125" customWidth="1"/>
    <col min="1038" max="1038" width="30.28515625" customWidth="1"/>
    <col min="1039" max="1053" width="18.140625" customWidth="1"/>
    <col min="1281" max="1281" width="5.42578125" customWidth="1"/>
    <col min="1282" max="1282" width="63.140625" customWidth="1"/>
    <col min="1283" max="1285" width="0" hidden="1" customWidth="1"/>
    <col min="1286" max="1286" width="24.7109375" customWidth="1"/>
    <col min="1287" max="1287" width="21.28515625" customWidth="1"/>
    <col min="1288" max="1288" width="22" customWidth="1"/>
    <col min="1289" max="1289" width="25.7109375" customWidth="1"/>
    <col min="1290" max="1290" width="20.28515625" customWidth="1"/>
    <col min="1291" max="1291" width="33" customWidth="1"/>
    <col min="1292" max="1292" width="25.5703125" customWidth="1"/>
    <col min="1293" max="1293" width="26.5703125" customWidth="1"/>
    <col min="1294" max="1294" width="30.28515625" customWidth="1"/>
    <col min="1295" max="1309" width="18.140625" customWidth="1"/>
    <col min="1537" max="1537" width="5.42578125" customWidth="1"/>
    <col min="1538" max="1538" width="63.140625" customWidth="1"/>
    <col min="1539" max="1541" width="0" hidden="1" customWidth="1"/>
    <col min="1542" max="1542" width="24.7109375" customWidth="1"/>
    <col min="1543" max="1543" width="21.28515625" customWidth="1"/>
    <col min="1544" max="1544" width="22" customWidth="1"/>
    <col min="1545" max="1545" width="25.7109375" customWidth="1"/>
    <col min="1546" max="1546" width="20.28515625" customWidth="1"/>
    <col min="1547" max="1547" width="33" customWidth="1"/>
    <col min="1548" max="1548" width="25.5703125" customWidth="1"/>
    <col min="1549" max="1549" width="26.5703125" customWidth="1"/>
    <col min="1550" max="1550" width="30.28515625" customWidth="1"/>
    <col min="1551" max="1565" width="18.140625" customWidth="1"/>
    <col min="1793" max="1793" width="5.42578125" customWidth="1"/>
    <col min="1794" max="1794" width="63.140625" customWidth="1"/>
    <col min="1795" max="1797" width="0" hidden="1" customWidth="1"/>
    <col min="1798" max="1798" width="24.7109375" customWidth="1"/>
    <col min="1799" max="1799" width="21.28515625" customWidth="1"/>
    <col min="1800" max="1800" width="22" customWidth="1"/>
    <col min="1801" max="1801" width="25.7109375" customWidth="1"/>
    <col min="1802" max="1802" width="20.28515625" customWidth="1"/>
    <col min="1803" max="1803" width="33" customWidth="1"/>
    <col min="1804" max="1804" width="25.5703125" customWidth="1"/>
    <col min="1805" max="1805" width="26.5703125" customWidth="1"/>
    <col min="1806" max="1806" width="30.28515625" customWidth="1"/>
    <col min="1807" max="1821" width="18.140625" customWidth="1"/>
    <col min="2049" max="2049" width="5.42578125" customWidth="1"/>
    <col min="2050" max="2050" width="63.140625" customWidth="1"/>
    <col min="2051" max="2053" width="0" hidden="1" customWidth="1"/>
    <col min="2054" max="2054" width="24.7109375" customWidth="1"/>
    <col min="2055" max="2055" width="21.28515625" customWidth="1"/>
    <col min="2056" max="2056" width="22" customWidth="1"/>
    <col min="2057" max="2057" width="25.7109375" customWidth="1"/>
    <col min="2058" max="2058" width="20.28515625" customWidth="1"/>
    <col min="2059" max="2059" width="33" customWidth="1"/>
    <col min="2060" max="2060" width="25.5703125" customWidth="1"/>
    <col min="2061" max="2061" width="26.5703125" customWidth="1"/>
    <col min="2062" max="2062" width="30.28515625" customWidth="1"/>
    <col min="2063" max="2077" width="18.140625" customWidth="1"/>
    <col min="2305" max="2305" width="5.42578125" customWidth="1"/>
    <col min="2306" max="2306" width="63.140625" customWidth="1"/>
    <col min="2307" max="2309" width="0" hidden="1" customWidth="1"/>
    <col min="2310" max="2310" width="24.7109375" customWidth="1"/>
    <col min="2311" max="2311" width="21.28515625" customWidth="1"/>
    <col min="2312" max="2312" width="22" customWidth="1"/>
    <col min="2313" max="2313" width="25.7109375" customWidth="1"/>
    <col min="2314" max="2314" width="20.28515625" customWidth="1"/>
    <col min="2315" max="2315" width="33" customWidth="1"/>
    <col min="2316" max="2316" width="25.5703125" customWidth="1"/>
    <col min="2317" max="2317" width="26.5703125" customWidth="1"/>
    <col min="2318" max="2318" width="30.28515625" customWidth="1"/>
    <col min="2319" max="2333" width="18.140625" customWidth="1"/>
    <col min="2561" max="2561" width="5.42578125" customWidth="1"/>
    <col min="2562" max="2562" width="63.140625" customWidth="1"/>
    <col min="2563" max="2565" width="0" hidden="1" customWidth="1"/>
    <col min="2566" max="2566" width="24.7109375" customWidth="1"/>
    <col min="2567" max="2567" width="21.28515625" customWidth="1"/>
    <col min="2568" max="2568" width="22" customWidth="1"/>
    <col min="2569" max="2569" width="25.7109375" customWidth="1"/>
    <col min="2570" max="2570" width="20.28515625" customWidth="1"/>
    <col min="2571" max="2571" width="33" customWidth="1"/>
    <col min="2572" max="2572" width="25.5703125" customWidth="1"/>
    <col min="2573" max="2573" width="26.5703125" customWidth="1"/>
    <col min="2574" max="2574" width="30.28515625" customWidth="1"/>
    <col min="2575" max="2589" width="18.140625" customWidth="1"/>
    <col min="2817" max="2817" width="5.42578125" customWidth="1"/>
    <col min="2818" max="2818" width="63.140625" customWidth="1"/>
    <col min="2819" max="2821" width="0" hidden="1" customWidth="1"/>
    <col min="2822" max="2822" width="24.7109375" customWidth="1"/>
    <col min="2823" max="2823" width="21.28515625" customWidth="1"/>
    <col min="2824" max="2824" width="22" customWidth="1"/>
    <col min="2825" max="2825" width="25.7109375" customWidth="1"/>
    <col min="2826" max="2826" width="20.28515625" customWidth="1"/>
    <col min="2827" max="2827" width="33" customWidth="1"/>
    <col min="2828" max="2828" width="25.5703125" customWidth="1"/>
    <col min="2829" max="2829" width="26.5703125" customWidth="1"/>
    <col min="2830" max="2830" width="30.28515625" customWidth="1"/>
    <col min="2831" max="2845" width="18.140625" customWidth="1"/>
    <col min="3073" max="3073" width="5.42578125" customWidth="1"/>
    <col min="3074" max="3074" width="63.140625" customWidth="1"/>
    <col min="3075" max="3077" width="0" hidden="1" customWidth="1"/>
    <col min="3078" max="3078" width="24.7109375" customWidth="1"/>
    <col min="3079" max="3079" width="21.28515625" customWidth="1"/>
    <col min="3080" max="3080" width="22" customWidth="1"/>
    <col min="3081" max="3081" width="25.7109375" customWidth="1"/>
    <col min="3082" max="3082" width="20.28515625" customWidth="1"/>
    <col min="3083" max="3083" width="33" customWidth="1"/>
    <col min="3084" max="3084" width="25.5703125" customWidth="1"/>
    <col min="3085" max="3085" width="26.5703125" customWidth="1"/>
    <col min="3086" max="3086" width="30.28515625" customWidth="1"/>
    <col min="3087" max="3101" width="18.140625" customWidth="1"/>
    <col min="3329" max="3329" width="5.42578125" customWidth="1"/>
    <col min="3330" max="3330" width="63.140625" customWidth="1"/>
    <col min="3331" max="3333" width="0" hidden="1" customWidth="1"/>
    <col min="3334" max="3334" width="24.7109375" customWidth="1"/>
    <col min="3335" max="3335" width="21.28515625" customWidth="1"/>
    <col min="3336" max="3336" width="22" customWidth="1"/>
    <col min="3337" max="3337" width="25.7109375" customWidth="1"/>
    <col min="3338" max="3338" width="20.28515625" customWidth="1"/>
    <col min="3339" max="3339" width="33" customWidth="1"/>
    <col min="3340" max="3340" width="25.5703125" customWidth="1"/>
    <col min="3341" max="3341" width="26.5703125" customWidth="1"/>
    <col min="3342" max="3342" width="30.28515625" customWidth="1"/>
    <col min="3343" max="3357" width="18.140625" customWidth="1"/>
    <col min="3585" max="3585" width="5.42578125" customWidth="1"/>
    <col min="3586" max="3586" width="63.140625" customWidth="1"/>
    <col min="3587" max="3589" width="0" hidden="1" customWidth="1"/>
    <col min="3590" max="3590" width="24.7109375" customWidth="1"/>
    <col min="3591" max="3591" width="21.28515625" customWidth="1"/>
    <col min="3592" max="3592" width="22" customWidth="1"/>
    <col min="3593" max="3593" width="25.7109375" customWidth="1"/>
    <col min="3594" max="3594" width="20.28515625" customWidth="1"/>
    <col min="3595" max="3595" width="33" customWidth="1"/>
    <col min="3596" max="3596" width="25.5703125" customWidth="1"/>
    <col min="3597" max="3597" width="26.5703125" customWidth="1"/>
    <col min="3598" max="3598" width="30.28515625" customWidth="1"/>
    <col min="3599" max="3613" width="18.140625" customWidth="1"/>
    <col min="3841" max="3841" width="5.42578125" customWidth="1"/>
    <col min="3842" max="3842" width="63.140625" customWidth="1"/>
    <col min="3843" max="3845" width="0" hidden="1" customWidth="1"/>
    <col min="3846" max="3846" width="24.7109375" customWidth="1"/>
    <col min="3847" max="3847" width="21.28515625" customWidth="1"/>
    <col min="3848" max="3848" width="22" customWidth="1"/>
    <col min="3849" max="3849" width="25.7109375" customWidth="1"/>
    <col min="3850" max="3850" width="20.28515625" customWidth="1"/>
    <col min="3851" max="3851" width="33" customWidth="1"/>
    <col min="3852" max="3852" width="25.5703125" customWidth="1"/>
    <col min="3853" max="3853" width="26.5703125" customWidth="1"/>
    <col min="3854" max="3854" width="30.28515625" customWidth="1"/>
    <col min="3855" max="3869" width="18.140625" customWidth="1"/>
    <col min="4097" max="4097" width="5.42578125" customWidth="1"/>
    <col min="4098" max="4098" width="63.140625" customWidth="1"/>
    <col min="4099" max="4101" width="0" hidden="1" customWidth="1"/>
    <col min="4102" max="4102" width="24.7109375" customWidth="1"/>
    <col min="4103" max="4103" width="21.28515625" customWidth="1"/>
    <col min="4104" max="4104" width="22" customWidth="1"/>
    <col min="4105" max="4105" width="25.7109375" customWidth="1"/>
    <col min="4106" max="4106" width="20.28515625" customWidth="1"/>
    <col min="4107" max="4107" width="33" customWidth="1"/>
    <col min="4108" max="4108" width="25.5703125" customWidth="1"/>
    <col min="4109" max="4109" width="26.5703125" customWidth="1"/>
    <col min="4110" max="4110" width="30.28515625" customWidth="1"/>
    <col min="4111" max="4125" width="18.140625" customWidth="1"/>
    <col min="4353" max="4353" width="5.42578125" customWidth="1"/>
    <col min="4354" max="4354" width="63.140625" customWidth="1"/>
    <col min="4355" max="4357" width="0" hidden="1" customWidth="1"/>
    <col min="4358" max="4358" width="24.7109375" customWidth="1"/>
    <col min="4359" max="4359" width="21.28515625" customWidth="1"/>
    <col min="4360" max="4360" width="22" customWidth="1"/>
    <col min="4361" max="4361" width="25.7109375" customWidth="1"/>
    <col min="4362" max="4362" width="20.28515625" customWidth="1"/>
    <col min="4363" max="4363" width="33" customWidth="1"/>
    <col min="4364" max="4364" width="25.5703125" customWidth="1"/>
    <col min="4365" max="4365" width="26.5703125" customWidth="1"/>
    <col min="4366" max="4366" width="30.28515625" customWidth="1"/>
    <col min="4367" max="4381" width="18.140625" customWidth="1"/>
    <col min="4609" max="4609" width="5.42578125" customWidth="1"/>
    <col min="4610" max="4610" width="63.140625" customWidth="1"/>
    <col min="4611" max="4613" width="0" hidden="1" customWidth="1"/>
    <col min="4614" max="4614" width="24.7109375" customWidth="1"/>
    <col min="4615" max="4615" width="21.28515625" customWidth="1"/>
    <col min="4616" max="4616" width="22" customWidth="1"/>
    <col min="4617" max="4617" width="25.7109375" customWidth="1"/>
    <col min="4618" max="4618" width="20.28515625" customWidth="1"/>
    <col min="4619" max="4619" width="33" customWidth="1"/>
    <col min="4620" max="4620" width="25.5703125" customWidth="1"/>
    <col min="4621" max="4621" width="26.5703125" customWidth="1"/>
    <col min="4622" max="4622" width="30.28515625" customWidth="1"/>
    <col min="4623" max="4637" width="18.140625" customWidth="1"/>
    <col min="4865" max="4865" width="5.42578125" customWidth="1"/>
    <col min="4866" max="4866" width="63.140625" customWidth="1"/>
    <col min="4867" max="4869" width="0" hidden="1" customWidth="1"/>
    <col min="4870" max="4870" width="24.7109375" customWidth="1"/>
    <col min="4871" max="4871" width="21.28515625" customWidth="1"/>
    <col min="4872" max="4872" width="22" customWidth="1"/>
    <col min="4873" max="4873" width="25.7109375" customWidth="1"/>
    <col min="4874" max="4874" width="20.28515625" customWidth="1"/>
    <col min="4875" max="4875" width="33" customWidth="1"/>
    <col min="4876" max="4876" width="25.5703125" customWidth="1"/>
    <col min="4877" max="4877" width="26.5703125" customWidth="1"/>
    <col min="4878" max="4878" width="30.28515625" customWidth="1"/>
    <col min="4879" max="4893" width="18.140625" customWidth="1"/>
    <col min="5121" max="5121" width="5.42578125" customWidth="1"/>
    <col min="5122" max="5122" width="63.140625" customWidth="1"/>
    <col min="5123" max="5125" width="0" hidden="1" customWidth="1"/>
    <col min="5126" max="5126" width="24.7109375" customWidth="1"/>
    <col min="5127" max="5127" width="21.28515625" customWidth="1"/>
    <col min="5128" max="5128" width="22" customWidth="1"/>
    <col min="5129" max="5129" width="25.7109375" customWidth="1"/>
    <col min="5130" max="5130" width="20.28515625" customWidth="1"/>
    <col min="5131" max="5131" width="33" customWidth="1"/>
    <col min="5132" max="5132" width="25.5703125" customWidth="1"/>
    <col min="5133" max="5133" width="26.5703125" customWidth="1"/>
    <col min="5134" max="5134" width="30.28515625" customWidth="1"/>
    <col min="5135" max="5149" width="18.140625" customWidth="1"/>
    <col min="5377" max="5377" width="5.42578125" customWidth="1"/>
    <col min="5378" max="5378" width="63.140625" customWidth="1"/>
    <col min="5379" max="5381" width="0" hidden="1" customWidth="1"/>
    <col min="5382" max="5382" width="24.7109375" customWidth="1"/>
    <col min="5383" max="5383" width="21.28515625" customWidth="1"/>
    <col min="5384" max="5384" width="22" customWidth="1"/>
    <col min="5385" max="5385" width="25.7109375" customWidth="1"/>
    <col min="5386" max="5386" width="20.28515625" customWidth="1"/>
    <col min="5387" max="5387" width="33" customWidth="1"/>
    <col min="5388" max="5388" width="25.5703125" customWidth="1"/>
    <col min="5389" max="5389" width="26.5703125" customWidth="1"/>
    <col min="5390" max="5390" width="30.28515625" customWidth="1"/>
    <col min="5391" max="5405" width="18.140625" customWidth="1"/>
    <col min="5633" max="5633" width="5.42578125" customWidth="1"/>
    <col min="5634" max="5634" width="63.140625" customWidth="1"/>
    <col min="5635" max="5637" width="0" hidden="1" customWidth="1"/>
    <col min="5638" max="5638" width="24.7109375" customWidth="1"/>
    <col min="5639" max="5639" width="21.28515625" customWidth="1"/>
    <col min="5640" max="5640" width="22" customWidth="1"/>
    <col min="5641" max="5641" width="25.7109375" customWidth="1"/>
    <col min="5642" max="5642" width="20.28515625" customWidth="1"/>
    <col min="5643" max="5643" width="33" customWidth="1"/>
    <col min="5644" max="5644" width="25.5703125" customWidth="1"/>
    <col min="5645" max="5645" width="26.5703125" customWidth="1"/>
    <col min="5646" max="5646" width="30.28515625" customWidth="1"/>
    <col min="5647" max="5661" width="18.140625" customWidth="1"/>
    <col min="5889" max="5889" width="5.42578125" customWidth="1"/>
    <col min="5890" max="5890" width="63.140625" customWidth="1"/>
    <col min="5891" max="5893" width="0" hidden="1" customWidth="1"/>
    <col min="5894" max="5894" width="24.7109375" customWidth="1"/>
    <col min="5895" max="5895" width="21.28515625" customWidth="1"/>
    <col min="5896" max="5896" width="22" customWidth="1"/>
    <col min="5897" max="5897" width="25.7109375" customWidth="1"/>
    <col min="5898" max="5898" width="20.28515625" customWidth="1"/>
    <col min="5899" max="5899" width="33" customWidth="1"/>
    <col min="5900" max="5900" width="25.5703125" customWidth="1"/>
    <col min="5901" max="5901" width="26.5703125" customWidth="1"/>
    <col min="5902" max="5902" width="30.28515625" customWidth="1"/>
    <col min="5903" max="5917" width="18.140625" customWidth="1"/>
    <col min="6145" max="6145" width="5.42578125" customWidth="1"/>
    <col min="6146" max="6146" width="63.140625" customWidth="1"/>
    <col min="6147" max="6149" width="0" hidden="1" customWidth="1"/>
    <col min="6150" max="6150" width="24.7109375" customWidth="1"/>
    <col min="6151" max="6151" width="21.28515625" customWidth="1"/>
    <col min="6152" max="6152" width="22" customWidth="1"/>
    <col min="6153" max="6153" width="25.7109375" customWidth="1"/>
    <col min="6154" max="6154" width="20.28515625" customWidth="1"/>
    <col min="6155" max="6155" width="33" customWidth="1"/>
    <col min="6156" max="6156" width="25.5703125" customWidth="1"/>
    <col min="6157" max="6157" width="26.5703125" customWidth="1"/>
    <col min="6158" max="6158" width="30.28515625" customWidth="1"/>
    <col min="6159" max="6173" width="18.140625" customWidth="1"/>
    <col min="6401" max="6401" width="5.42578125" customWidth="1"/>
    <col min="6402" max="6402" width="63.140625" customWidth="1"/>
    <col min="6403" max="6405" width="0" hidden="1" customWidth="1"/>
    <col min="6406" max="6406" width="24.7109375" customWidth="1"/>
    <col min="6407" max="6407" width="21.28515625" customWidth="1"/>
    <col min="6408" max="6408" width="22" customWidth="1"/>
    <col min="6409" max="6409" width="25.7109375" customWidth="1"/>
    <col min="6410" max="6410" width="20.28515625" customWidth="1"/>
    <col min="6411" max="6411" width="33" customWidth="1"/>
    <col min="6412" max="6412" width="25.5703125" customWidth="1"/>
    <col min="6413" max="6413" width="26.5703125" customWidth="1"/>
    <col min="6414" max="6414" width="30.28515625" customWidth="1"/>
    <col min="6415" max="6429" width="18.140625" customWidth="1"/>
    <col min="6657" max="6657" width="5.42578125" customWidth="1"/>
    <col min="6658" max="6658" width="63.140625" customWidth="1"/>
    <col min="6659" max="6661" width="0" hidden="1" customWidth="1"/>
    <col min="6662" max="6662" width="24.7109375" customWidth="1"/>
    <col min="6663" max="6663" width="21.28515625" customWidth="1"/>
    <col min="6664" max="6664" width="22" customWidth="1"/>
    <col min="6665" max="6665" width="25.7109375" customWidth="1"/>
    <col min="6666" max="6666" width="20.28515625" customWidth="1"/>
    <col min="6667" max="6667" width="33" customWidth="1"/>
    <col min="6668" max="6668" width="25.5703125" customWidth="1"/>
    <col min="6669" max="6669" width="26.5703125" customWidth="1"/>
    <col min="6670" max="6670" width="30.28515625" customWidth="1"/>
    <col min="6671" max="6685" width="18.140625" customWidth="1"/>
    <col min="6913" max="6913" width="5.42578125" customWidth="1"/>
    <col min="6914" max="6914" width="63.140625" customWidth="1"/>
    <col min="6915" max="6917" width="0" hidden="1" customWidth="1"/>
    <col min="6918" max="6918" width="24.7109375" customWidth="1"/>
    <col min="6919" max="6919" width="21.28515625" customWidth="1"/>
    <col min="6920" max="6920" width="22" customWidth="1"/>
    <col min="6921" max="6921" width="25.7109375" customWidth="1"/>
    <col min="6922" max="6922" width="20.28515625" customWidth="1"/>
    <col min="6923" max="6923" width="33" customWidth="1"/>
    <col min="6924" max="6924" width="25.5703125" customWidth="1"/>
    <col min="6925" max="6925" width="26.5703125" customWidth="1"/>
    <col min="6926" max="6926" width="30.28515625" customWidth="1"/>
    <col min="6927" max="6941" width="18.140625" customWidth="1"/>
    <col min="7169" max="7169" width="5.42578125" customWidth="1"/>
    <col min="7170" max="7170" width="63.140625" customWidth="1"/>
    <col min="7171" max="7173" width="0" hidden="1" customWidth="1"/>
    <col min="7174" max="7174" width="24.7109375" customWidth="1"/>
    <col min="7175" max="7175" width="21.28515625" customWidth="1"/>
    <col min="7176" max="7176" width="22" customWidth="1"/>
    <col min="7177" max="7177" width="25.7109375" customWidth="1"/>
    <col min="7178" max="7178" width="20.28515625" customWidth="1"/>
    <col min="7179" max="7179" width="33" customWidth="1"/>
    <col min="7180" max="7180" width="25.5703125" customWidth="1"/>
    <col min="7181" max="7181" width="26.5703125" customWidth="1"/>
    <col min="7182" max="7182" width="30.28515625" customWidth="1"/>
    <col min="7183" max="7197" width="18.140625" customWidth="1"/>
    <col min="7425" max="7425" width="5.42578125" customWidth="1"/>
    <col min="7426" max="7426" width="63.140625" customWidth="1"/>
    <col min="7427" max="7429" width="0" hidden="1" customWidth="1"/>
    <col min="7430" max="7430" width="24.7109375" customWidth="1"/>
    <col min="7431" max="7431" width="21.28515625" customWidth="1"/>
    <col min="7432" max="7432" width="22" customWidth="1"/>
    <col min="7433" max="7433" width="25.7109375" customWidth="1"/>
    <col min="7434" max="7434" width="20.28515625" customWidth="1"/>
    <col min="7435" max="7435" width="33" customWidth="1"/>
    <col min="7436" max="7436" width="25.5703125" customWidth="1"/>
    <col min="7437" max="7437" width="26.5703125" customWidth="1"/>
    <col min="7438" max="7438" width="30.28515625" customWidth="1"/>
    <col min="7439" max="7453" width="18.140625" customWidth="1"/>
    <col min="7681" max="7681" width="5.42578125" customWidth="1"/>
    <col min="7682" max="7682" width="63.140625" customWidth="1"/>
    <col min="7683" max="7685" width="0" hidden="1" customWidth="1"/>
    <col min="7686" max="7686" width="24.7109375" customWidth="1"/>
    <col min="7687" max="7687" width="21.28515625" customWidth="1"/>
    <col min="7688" max="7688" width="22" customWidth="1"/>
    <col min="7689" max="7689" width="25.7109375" customWidth="1"/>
    <col min="7690" max="7690" width="20.28515625" customWidth="1"/>
    <col min="7691" max="7691" width="33" customWidth="1"/>
    <col min="7692" max="7692" width="25.5703125" customWidth="1"/>
    <col min="7693" max="7693" width="26.5703125" customWidth="1"/>
    <col min="7694" max="7694" width="30.28515625" customWidth="1"/>
    <col min="7695" max="7709" width="18.140625" customWidth="1"/>
    <col min="7937" max="7937" width="5.42578125" customWidth="1"/>
    <col min="7938" max="7938" width="63.140625" customWidth="1"/>
    <col min="7939" max="7941" width="0" hidden="1" customWidth="1"/>
    <col min="7942" max="7942" width="24.7109375" customWidth="1"/>
    <col min="7943" max="7943" width="21.28515625" customWidth="1"/>
    <col min="7944" max="7944" width="22" customWidth="1"/>
    <col min="7945" max="7945" width="25.7109375" customWidth="1"/>
    <col min="7946" max="7946" width="20.28515625" customWidth="1"/>
    <col min="7947" max="7947" width="33" customWidth="1"/>
    <col min="7948" max="7948" width="25.5703125" customWidth="1"/>
    <col min="7949" max="7949" width="26.5703125" customWidth="1"/>
    <col min="7950" max="7950" width="30.28515625" customWidth="1"/>
    <col min="7951" max="7965" width="18.140625" customWidth="1"/>
    <col min="8193" max="8193" width="5.42578125" customWidth="1"/>
    <col min="8194" max="8194" width="63.140625" customWidth="1"/>
    <col min="8195" max="8197" width="0" hidden="1" customWidth="1"/>
    <col min="8198" max="8198" width="24.7109375" customWidth="1"/>
    <col min="8199" max="8199" width="21.28515625" customWidth="1"/>
    <col min="8200" max="8200" width="22" customWidth="1"/>
    <col min="8201" max="8201" width="25.7109375" customWidth="1"/>
    <col min="8202" max="8202" width="20.28515625" customWidth="1"/>
    <col min="8203" max="8203" width="33" customWidth="1"/>
    <col min="8204" max="8204" width="25.5703125" customWidth="1"/>
    <col min="8205" max="8205" width="26.5703125" customWidth="1"/>
    <col min="8206" max="8206" width="30.28515625" customWidth="1"/>
    <col min="8207" max="8221" width="18.140625" customWidth="1"/>
    <col min="8449" max="8449" width="5.42578125" customWidth="1"/>
    <col min="8450" max="8450" width="63.140625" customWidth="1"/>
    <col min="8451" max="8453" width="0" hidden="1" customWidth="1"/>
    <col min="8454" max="8454" width="24.7109375" customWidth="1"/>
    <col min="8455" max="8455" width="21.28515625" customWidth="1"/>
    <col min="8456" max="8456" width="22" customWidth="1"/>
    <col min="8457" max="8457" width="25.7109375" customWidth="1"/>
    <col min="8458" max="8458" width="20.28515625" customWidth="1"/>
    <col min="8459" max="8459" width="33" customWidth="1"/>
    <col min="8460" max="8460" width="25.5703125" customWidth="1"/>
    <col min="8461" max="8461" width="26.5703125" customWidth="1"/>
    <col min="8462" max="8462" width="30.28515625" customWidth="1"/>
    <col min="8463" max="8477" width="18.140625" customWidth="1"/>
    <col min="8705" max="8705" width="5.42578125" customWidth="1"/>
    <col min="8706" max="8706" width="63.140625" customWidth="1"/>
    <col min="8707" max="8709" width="0" hidden="1" customWidth="1"/>
    <col min="8710" max="8710" width="24.7109375" customWidth="1"/>
    <col min="8711" max="8711" width="21.28515625" customWidth="1"/>
    <col min="8712" max="8712" width="22" customWidth="1"/>
    <col min="8713" max="8713" width="25.7109375" customWidth="1"/>
    <col min="8714" max="8714" width="20.28515625" customWidth="1"/>
    <col min="8715" max="8715" width="33" customWidth="1"/>
    <col min="8716" max="8716" width="25.5703125" customWidth="1"/>
    <col min="8717" max="8717" width="26.5703125" customWidth="1"/>
    <col min="8718" max="8718" width="30.28515625" customWidth="1"/>
    <col min="8719" max="8733" width="18.140625" customWidth="1"/>
    <col min="8961" max="8961" width="5.42578125" customWidth="1"/>
    <col min="8962" max="8962" width="63.140625" customWidth="1"/>
    <col min="8963" max="8965" width="0" hidden="1" customWidth="1"/>
    <col min="8966" max="8966" width="24.7109375" customWidth="1"/>
    <col min="8967" max="8967" width="21.28515625" customWidth="1"/>
    <col min="8968" max="8968" width="22" customWidth="1"/>
    <col min="8969" max="8969" width="25.7109375" customWidth="1"/>
    <col min="8970" max="8970" width="20.28515625" customWidth="1"/>
    <col min="8971" max="8971" width="33" customWidth="1"/>
    <col min="8972" max="8972" width="25.5703125" customWidth="1"/>
    <col min="8973" max="8973" width="26.5703125" customWidth="1"/>
    <col min="8974" max="8974" width="30.28515625" customWidth="1"/>
    <col min="8975" max="8989" width="18.140625" customWidth="1"/>
    <col min="9217" max="9217" width="5.42578125" customWidth="1"/>
    <col min="9218" max="9218" width="63.140625" customWidth="1"/>
    <col min="9219" max="9221" width="0" hidden="1" customWidth="1"/>
    <col min="9222" max="9222" width="24.7109375" customWidth="1"/>
    <col min="9223" max="9223" width="21.28515625" customWidth="1"/>
    <col min="9224" max="9224" width="22" customWidth="1"/>
    <col min="9225" max="9225" width="25.7109375" customWidth="1"/>
    <col min="9226" max="9226" width="20.28515625" customWidth="1"/>
    <col min="9227" max="9227" width="33" customWidth="1"/>
    <col min="9228" max="9228" width="25.5703125" customWidth="1"/>
    <col min="9229" max="9229" width="26.5703125" customWidth="1"/>
    <col min="9230" max="9230" width="30.28515625" customWidth="1"/>
    <col min="9231" max="9245" width="18.140625" customWidth="1"/>
    <col min="9473" max="9473" width="5.42578125" customWidth="1"/>
    <col min="9474" max="9474" width="63.140625" customWidth="1"/>
    <col min="9475" max="9477" width="0" hidden="1" customWidth="1"/>
    <col min="9478" max="9478" width="24.7109375" customWidth="1"/>
    <col min="9479" max="9479" width="21.28515625" customWidth="1"/>
    <col min="9480" max="9480" width="22" customWidth="1"/>
    <col min="9481" max="9481" width="25.7109375" customWidth="1"/>
    <col min="9482" max="9482" width="20.28515625" customWidth="1"/>
    <col min="9483" max="9483" width="33" customWidth="1"/>
    <col min="9484" max="9484" width="25.5703125" customWidth="1"/>
    <col min="9485" max="9485" width="26.5703125" customWidth="1"/>
    <col min="9486" max="9486" width="30.28515625" customWidth="1"/>
    <col min="9487" max="9501" width="18.140625" customWidth="1"/>
    <col min="9729" max="9729" width="5.42578125" customWidth="1"/>
    <col min="9730" max="9730" width="63.140625" customWidth="1"/>
    <col min="9731" max="9733" width="0" hidden="1" customWidth="1"/>
    <col min="9734" max="9734" width="24.7109375" customWidth="1"/>
    <col min="9735" max="9735" width="21.28515625" customWidth="1"/>
    <col min="9736" max="9736" width="22" customWidth="1"/>
    <col min="9737" max="9737" width="25.7109375" customWidth="1"/>
    <col min="9738" max="9738" width="20.28515625" customWidth="1"/>
    <col min="9739" max="9739" width="33" customWidth="1"/>
    <col min="9740" max="9740" width="25.5703125" customWidth="1"/>
    <col min="9741" max="9741" width="26.5703125" customWidth="1"/>
    <col min="9742" max="9742" width="30.28515625" customWidth="1"/>
    <col min="9743" max="9757" width="18.140625" customWidth="1"/>
    <col min="9985" max="9985" width="5.42578125" customWidth="1"/>
    <col min="9986" max="9986" width="63.140625" customWidth="1"/>
    <col min="9987" max="9989" width="0" hidden="1" customWidth="1"/>
    <col min="9990" max="9990" width="24.7109375" customWidth="1"/>
    <col min="9991" max="9991" width="21.28515625" customWidth="1"/>
    <col min="9992" max="9992" width="22" customWidth="1"/>
    <col min="9993" max="9993" width="25.7109375" customWidth="1"/>
    <col min="9994" max="9994" width="20.28515625" customWidth="1"/>
    <col min="9995" max="9995" width="33" customWidth="1"/>
    <col min="9996" max="9996" width="25.5703125" customWidth="1"/>
    <col min="9997" max="9997" width="26.5703125" customWidth="1"/>
    <col min="9998" max="9998" width="30.28515625" customWidth="1"/>
    <col min="9999" max="10013" width="18.140625" customWidth="1"/>
    <col min="10241" max="10241" width="5.42578125" customWidth="1"/>
    <col min="10242" max="10242" width="63.140625" customWidth="1"/>
    <col min="10243" max="10245" width="0" hidden="1" customWidth="1"/>
    <col min="10246" max="10246" width="24.7109375" customWidth="1"/>
    <col min="10247" max="10247" width="21.28515625" customWidth="1"/>
    <col min="10248" max="10248" width="22" customWidth="1"/>
    <col min="10249" max="10249" width="25.7109375" customWidth="1"/>
    <col min="10250" max="10250" width="20.28515625" customWidth="1"/>
    <col min="10251" max="10251" width="33" customWidth="1"/>
    <col min="10252" max="10252" width="25.5703125" customWidth="1"/>
    <col min="10253" max="10253" width="26.5703125" customWidth="1"/>
    <col min="10254" max="10254" width="30.28515625" customWidth="1"/>
    <col min="10255" max="10269" width="18.140625" customWidth="1"/>
    <col min="10497" max="10497" width="5.42578125" customWidth="1"/>
    <col min="10498" max="10498" width="63.140625" customWidth="1"/>
    <col min="10499" max="10501" width="0" hidden="1" customWidth="1"/>
    <col min="10502" max="10502" width="24.7109375" customWidth="1"/>
    <col min="10503" max="10503" width="21.28515625" customWidth="1"/>
    <col min="10504" max="10504" width="22" customWidth="1"/>
    <col min="10505" max="10505" width="25.7109375" customWidth="1"/>
    <col min="10506" max="10506" width="20.28515625" customWidth="1"/>
    <col min="10507" max="10507" width="33" customWidth="1"/>
    <col min="10508" max="10508" width="25.5703125" customWidth="1"/>
    <col min="10509" max="10509" width="26.5703125" customWidth="1"/>
    <col min="10510" max="10510" width="30.28515625" customWidth="1"/>
    <col min="10511" max="10525" width="18.140625" customWidth="1"/>
    <col min="10753" max="10753" width="5.42578125" customWidth="1"/>
    <col min="10754" max="10754" width="63.140625" customWidth="1"/>
    <col min="10755" max="10757" width="0" hidden="1" customWidth="1"/>
    <col min="10758" max="10758" width="24.7109375" customWidth="1"/>
    <col min="10759" max="10759" width="21.28515625" customWidth="1"/>
    <col min="10760" max="10760" width="22" customWidth="1"/>
    <col min="10761" max="10761" width="25.7109375" customWidth="1"/>
    <col min="10762" max="10762" width="20.28515625" customWidth="1"/>
    <col min="10763" max="10763" width="33" customWidth="1"/>
    <col min="10764" max="10764" width="25.5703125" customWidth="1"/>
    <col min="10765" max="10765" width="26.5703125" customWidth="1"/>
    <col min="10766" max="10766" width="30.28515625" customWidth="1"/>
    <col min="10767" max="10781" width="18.140625" customWidth="1"/>
    <col min="11009" max="11009" width="5.42578125" customWidth="1"/>
    <col min="11010" max="11010" width="63.140625" customWidth="1"/>
    <col min="11011" max="11013" width="0" hidden="1" customWidth="1"/>
    <col min="11014" max="11014" width="24.7109375" customWidth="1"/>
    <col min="11015" max="11015" width="21.28515625" customWidth="1"/>
    <col min="11016" max="11016" width="22" customWidth="1"/>
    <col min="11017" max="11017" width="25.7109375" customWidth="1"/>
    <col min="11018" max="11018" width="20.28515625" customWidth="1"/>
    <col min="11019" max="11019" width="33" customWidth="1"/>
    <col min="11020" max="11020" width="25.5703125" customWidth="1"/>
    <col min="11021" max="11021" width="26.5703125" customWidth="1"/>
    <col min="11022" max="11022" width="30.28515625" customWidth="1"/>
    <col min="11023" max="11037" width="18.140625" customWidth="1"/>
    <col min="11265" max="11265" width="5.42578125" customWidth="1"/>
    <col min="11266" max="11266" width="63.140625" customWidth="1"/>
    <col min="11267" max="11269" width="0" hidden="1" customWidth="1"/>
    <col min="11270" max="11270" width="24.7109375" customWidth="1"/>
    <col min="11271" max="11271" width="21.28515625" customWidth="1"/>
    <col min="11272" max="11272" width="22" customWidth="1"/>
    <col min="11273" max="11273" width="25.7109375" customWidth="1"/>
    <col min="11274" max="11274" width="20.28515625" customWidth="1"/>
    <col min="11275" max="11275" width="33" customWidth="1"/>
    <col min="11276" max="11276" width="25.5703125" customWidth="1"/>
    <col min="11277" max="11277" width="26.5703125" customWidth="1"/>
    <col min="11278" max="11278" width="30.28515625" customWidth="1"/>
    <col min="11279" max="11293" width="18.140625" customWidth="1"/>
    <col min="11521" max="11521" width="5.42578125" customWidth="1"/>
    <col min="11522" max="11522" width="63.140625" customWidth="1"/>
    <col min="11523" max="11525" width="0" hidden="1" customWidth="1"/>
    <col min="11526" max="11526" width="24.7109375" customWidth="1"/>
    <col min="11527" max="11527" width="21.28515625" customWidth="1"/>
    <col min="11528" max="11528" width="22" customWidth="1"/>
    <col min="11529" max="11529" width="25.7109375" customWidth="1"/>
    <col min="11530" max="11530" width="20.28515625" customWidth="1"/>
    <col min="11531" max="11531" width="33" customWidth="1"/>
    <col min="11532" max="11532" width="25.5703125" customWidth="1"/>
    <col min="11533" max="11533" width="26.5703125" customWidth="1"/>
    <col min="11534" max="11534" width="30.28515625" customWidth="1"/>
    <col min="11535" max="11549" width="18.140625" customWidth="1"/>
    <col min="11777" max="11777" width="5.42578125" customWidth="1"/>
    <col min="11778" max="11778" width="63.140625" customWidth="1"/>
    <col min="11779" max="11781" width="0" hidden="1" customWidth="1"/>
    <col min="11782" max="11782" width="24.7109375" customWidth="1"/>
    <col min="11783" max="11783" width="21.28515625" customWidth="1"/>
    <col min="11784" max="11784" width="22" customWidth="1"/>
    <col min="11785" max="11785" width="25.7109375" customWidth="1"/>
    <col min="11786" max="11786" width="20.28515625" customWidth="1"/>
    <col min="11787" max="11787" width="33" customWidth="1"/>
    <col min="11788" max="11788" width="25.5703125" customWidth="1"/>
    <col min="11789" max="11789" width="26.5703125" customWidth="1"/>
    <col min="11790" max="11790" width="30.28515625" customWidth="1"/>
    <col min="11791" max="11805" width="18.140625" customWidth="1"/>
    <col min="12033" max="12033" width="5.42578125" customWidth="1"/>
    <col min="12034" max="12034" width="63.140625" customWidth="1"/>
    <col min="12035" max="12037" width="0" hidden="1" customWidth="1"/>
    <col min="12038" max="12038" width="24.7109375" customWidth="1"/>
    <col min="12039" max="12039" width="21.28515625" customWidth="1"/>
    <col min="12040" max="12040" width="22" customWidth="1"/>
    <col min="12041" max="12041" width="25.7109375" customWidth="1"/>
    <col min="12042" max="12042" width="20.28515625" customWidth="1"/>
    <col min="12043" max="12043" width="33" customWidth="1"/>
    <col min="12044" max="12044" width="25.5703125" customWidth="1"/>
    <col min="12045" max="12045" width="26.5703125" customWidth="1"/>
    <col min="12046" max="12046" width="30.28515625" customWidth="1"/>
    <col min="12047" max="12061" width="18.140625" customWidth="1"/>
    <col min="12289" max="12289" width="5.42578125" customWidth="1"/>
    <col min="12290" max="12290" width="63.140625" customWidth="1"/>
    <col min="12291" max="12293" width="0" hidden="1" customWidth="1"/>
    <col min="12294" max="12294" width="24.7109375" customWidth="1"/>
    <col min="12295" max="12295" width="21.28515625" customWidth="1"/>
    <col min="12296" max="12296" width="22" customWidth="1"/>
    <col min="12297" max="12297" width="25.7109375" customWidth="1"/>
    <col min="12298" max="12298" width="20.28515625" customWidth="1"/>
    <col min="12299" max="12299" width="33" customWidth="1"/>
    <col min="12300" max="12300" width="25.5703125" customWidth="1"/>
    <col min="12301" max="12301" width="26.5703125" customWidth="1"/>
    <col min="12302" max="12302" width="30.28515625" customWidth="1"/>
    <col min="12303" max="12317" width="18.140625" customWidth="1"/>
    <col min="12545" max="12545" width="5.42578125" customWidth="1"/>
    <col min="12546" max="12546" width="63.140625" customWidth="1"/>
    <col min="12547" max="12549" width="0" hidden="1" customWidth="1"/>
    <col min="12550" max="12550" width="24.7109375" customWidth="1"/>
    <col min="12551" max="12551" width="21.28515625" customWidth="1"/>
    <col min="12552" max="12552" width="22" customWidth="1"/>
    <col min="12553" max="12553" width="25.7109375" customWidth="1"/>
    <col min="12554" max="12554" width="20.28515625" customWidth="1"/>
    <col min="12555" max="12555" width="33" customWidth="1"/>
    <col min="12556" max="12556" width="25.5703125" customWidth="1"/>
    <col min="12557" max="12557" width="26.5703125" customWidth="1"/>
    <col min="12558" max="12558" width="30.28515625" customWidth="1"/>
    <col min="12559" max="12573" width="18.140625" customWidth="1"/>
    <col min="12801" max="12801" width="5.42578125" customWidth="1"/>
    <col min="12802" max="12802" width="63.140625" customWidth="1"/>
    <col min="12803" max="12805" width="0" hidden="1" customWidth="1"/>
    <col min="12806" max="12806" width="24.7109375" customWidth="1"/>
    <col min="12807" max="12807" width="21.28515625" customWidth="1"/>
    <col min="12808" max="12808" width="22" customWidth="1"/>
    <col min="12809" max="12809" width="25.7109375" customWidth="1"/>
    <col min="12810" max="12810" width="20.28515625" customWidth="1"/>
    <col min="12811" max="12811" width="33" customWidth="1"/>
    <col min="12812" max="12812" width="25.5703125" customWidth="1"/>
    <col min="12813" max="12813" width="26.5703125" customWidth="1"/>
    <col min="12814" max="12814" width="30.28515625" customWidth="1"/>
    <col min="12815" max="12829" width="18.140625" customWidth="1"/>
    <col min="13057" max="13057" width="5.42578125" customWidth="1"/>
    <col min="13058" max="13058" width="63.140625" customWidth="1"/>
    <col min="13059" max="13061" width="0" hidden="1" customWidth="1"/>
    <col min="13062" max="13062" width="24.7109375" customWidth="1"/>
    <col min="13063" max="13063" width="21.28515625" customWidth="1"/>
    <col min="13064" max="13064" width="22" customWidth="1"/>
    <col min="13065" max="13065" width="25.7109375" customWidth="1"/>
    <col min="13066" max="13066" width="20.28515625" customWidth="1"/>
    <col min="13067" max="13067" width="33" customWidth="1"/>
    <col min="13068" max="13068" width="25.5703125" customWidth="1"/>
    <col min="13069" max="13069" width="26.5703125" customWidth="1"/>
    <col min="13070" max="13070" width="30.28515625" customWidth="1"/>
    <col min="13071" max="13085" width="18.140625" customWidth="1"/>
    <col min="13313" max="13313" width="5.42578125" customWidth="1"/>
    <col min="13314" max="13314" width="63.140625" customWidth="1"/>
    <col min="13315" max="13317" width="0" hidden="1" customWidth="1"/>
    <col min="13318" max="13318" width="24.7109375" customWidth="1"/>
    <col min="13319" max="13319" width="21.28515625" customWidth="1"/>
    <col min="13320" max="13320" width="22" customWidth="1"/>
    <col min="13321" max="13321" width="25.7109375" customWidth="1"/>
    <col min="13322" max="13322" width="20.28515625" customWidth="1"/>
    <col min="13323" max="13323" width="33" customWidth="1"/>
    <col min="13324" max="13324" width="25.5703125" customWidth="1"/>
    <col min="13325" max="13325" width="26.5703125" customWidth="1"/>
    <col min="13326" max="13326" width="30.28515625" customWidth="1"/>
    <col min="13327" max="13341" width="18.140625" customWidth="1"/>
    <col min="13569" max="13569" width="5.42578125" customWidth="1"/>
    <col min="13570" max="13570" width="63.140625" customWidth="1"/>
    <col min="13571" max="13573" width="0" hidden="1" customWidth="1"/>
    <col min="13574" max="13574" width="24.7109375" customWidth="1"/>
    <col min="13575" max="13575" width="21.28515625" customWidth="1"/>
    <col min="13576" max="13576" width="22" customWidth="1"/>
    <col min="13577" max="13577" width="25.7109375" customWidth="1"/>
    <col min="13578" max="13578" width="20.28515625" customWidth="1"/>
    <col min="13579" max="13579" width="33" customWidth="1"/>
    <col min="13580" max="13580" width="25.5703125" customWidth="1"/>
    <col min="13581" max="13581" width="26.5703125" customWidth="1"/>
    <col min="13582" max="13582" width="30.28515625" customWidth="1"/>
    <col min="13583" max="13597" width="18.140625" customWidth="1"/>
    <col min="13825" max="13825" width="5.42578125" customWidth="1"/>
    <col min="13826" max="13826" width="63.140625" customWidth="1"/>
    <col min="13827" max="13829" width="0" hidden="1" customWidth="1"/>
    <col min="13830" max="13830" width="24.7109375" customWidth="1"/>
    <col min="13831" max="13831" width="21.28515625" customWidth="1"/>
    <col min="13832" max="13832" width="22" customWidth="1"/>
    <col min="13833" max="13833" width="25.7109375" customWidth="1"/>
    <col min="13834" max="13834" width="20.28515625" customWidth="1"/>
    <col min="13835" max="13835" width="33" customWidth="1"/>
    <col min="13836" max="13836" width="25.5703125" customWidth="1"/>
    <col min="13837" max="13837" width="26.5703125" customWidth="1"/>
    <col min="13838" max="13838" width="30.28515625" customWidth="1"/>
    <col min="13839" max="13853" width="18.140625" customWidth="1"/>
    <col min="14081" max="14081" width="5.42578125" customWidth="1"/>
    <col min="14082" max="14082" width="63.140625" customWidth="1"/>
    <col min="14083" max="14085" width="0" hidden="1" customWidth="1"/>
    <col min="14086" max="14086" width="24.7109375" customWidth="1"/>
    <col min="14087" max="14087" width="21.28515625" customWidth="1"/>
    <col min="14088" max="14088" width="22" customWidth="1"/>
    <col min="14089" max="14089" width="25.7109375" customWidth="1"/>
    <col min="14090" max="14090" width="20.28515625" customWidth="1"/>
    <col min="14091" max="14091" width="33" customWidth="1"/>
    <col min="14092" max="14092" width="25.5703125" customWidth="1"/>
    <col min="14093" max="14093" width="26.5703125" customWidth="1"/>
    <col min="14094" max="14094" width="30.28515625" customWidth="1"/>
    <col min="14095" max="14109" width="18.140625" customWidth="1"/>
    <col min="14337" max="14337" width="5.42578125" customWidth="1"/>
    <col min="14338" max="14338" width="63.140625" customWidth="1"/>
    <col min="14339" max="14341" width="0" hidden="1" customWidth="1"/>
    <col min="14342" max="14342" width="24.7109375" customWidth="1"/>
    <col min="14343" max="14343" width="21.28515625" customWidth="1"/>
    <col min="14344" max="14344" width="22" customWidth="1"/>
    <col min="14345" max="14345" width="25.7109375" customWidth="1"/>
    <col min="14346" max="14346" width="20.28515625" customWidth="1"/>
    <col min="14347" max="14347" width="33" customWidth="1"/>
    <col min="14348" max="14348" width="25.5703125" customWidth="1"/>
    <col min="14349" max="14349" width="26.5703125" customWidth="1"/>
    <col min="14350" max="14350" width="30.28515625" customWidth="1"/>
    <col min="14351" max="14365" width="18.140625" customWidth="1"/>
    <col min="14593" max="14593" width="5.42578125" customWidth="1"/>
    <col min="14594" max="14594" width="63.140625" customWidth="1"/>
    <col min="14595" max="14597" width="0" hidden="1" customWidth="1"/>
    <col min="14598" max="14598" width="24.7109375" customWidth="1"/>
    <col min="14599" max="14599" width="21.28515625" customWidth="1"/>
    <col min="14600" max="14600" width="22" customWidth="1"/>
    <col min="14601" max="14601" width="25.7109375" customWidth="1"/>
    <col min="14602" max="14602" width="20.28515625" customWidth="1"/>
    <col min="14603" max="14603" width="33" customWidth="1"/>
    <col min="14604" max="14604" width="25.5703125" customWidth="1"/>
    <col min="14605" max="14605" width="26.5703125" customWidth="1"/>
    <col min="14606" max="14606" width="30.28515625" customWidth="1"/>
    <col min="14607" max="14621" width="18.140625" customWidth="1"/>
    <col min="14849" max="14849" width="5.42578125" customWidth="1"/>
    <col min="14850" max="14850" width="63.140625" customWidth="1"/>
    <col min="14851" max="14853" width="0" hidden="1" customWidth="1"/>
    <col min="14854" max="14854" width="24.7109375" customWidth="1"/>
    <col min="14855" max="14855" width="21.28515625" customWidth="1"/>
    <col min="14856" max="14856" width="22" customWidth="1"/>
    <col min="14857" max="14857" width="25.7109375" customWidth="1"/>
    <col min="14858" max="14858" width="20.28515625" customWidth="1"/>
    <col min="14859" max="14859" width="33" customWidth="1"/>
    <col min="14860" max="14860" width="25.5703125" customWidth="1"/>
    <col min="14861" max="14861" width="26.5703125" customWidth="1"/>
    <col min="14862" max="14862" width="30.28515625" customWidth="1"/>
    <col min="14863" max="14877" width="18.140625" customWidth="1"/>
    <col min="15105" max="15105" width="5.42578125" customWidth="1"/>
    <col min="15106" max="15106" width="63.140625" customWidth="1"/>
    <col min="15107" max="15109" width="0" hidden="1" customWidth="1"/>
    <col min="15110" max="15110" width="24.7109375" customWidth="1"/>
    <col min="15111" max="15111" width="21.28515625" customWidth="1"/>
    <col min="15112" max="15112" width="22" customWidth="1"/>
    <col min="15113" max="15113" width="25.7109375" customWidth="1"/>
    <col min="15114" max="15114" width="20.28515625" customWidth="1"/>
    <col min="15115" max="15115" width="33" customWidth="1"/>
    <col min="15116" max="15116" width="25.5703125" customWidth="1"/>
    <col min="15117" max="15117" width="26.5703125" customWidth="1"/>
    <col min="15118" max="15118" width="30.28515625" customWidth="1"/>
    <col min="15119" max="15133" width="18.140625" customWidth="1"/>
    <col min="15361" max="15361" width="5.42578125" customWidth="1"/>
    <col min="15362" max="15362" width="63.140625" customWidth="1"/>
    <col min="15363" max="15365" width="0" hidden="1" customWidth="1"/>
    <col min="15366" max="15366" width="24.7109375" customWidth="1"/>
    <col min="15367" max="15367" width="21.28515625" customWidth="1"/>
    <col min="15368" max="15368" width="22" customWidth="1"/>
    <col min="15369" max="15369" width="25.7109375" customWidth="1"/>
    <col min="15370" max="15370" width="20.28515625" customWidth="1"/>
    <col min="15371" max="15371" width="33" customWidth="1"/>
    <col min="15372" max="15372" width="25.5703125" customWidth="1"/>
    <col min="15373" max="15373" width="26.5703125" customWidth="1"/>
    <col min="15374" max="15374" width="30.28515625" customWidth="1"/>
    <col min="15375" max="15389" width="18.140625" customWidth="1"/>
    <col min="15617" max="15617" width="5.42578125" customWidth="1"/>
    <col min="15618" max="15618" width="63.140625" customWidth="1"/>
    <col min="15619" max="15621" width="0" hidden="1" customWidth="1"/>
    <col min="15622" max="15622" width="24.7109375" customWidth="1"/>
    <col min="15623" max="15623" width="21.28515625" customWidth="1"/>
    <col min="15624" max="15624" width="22" customWidth="1"/>
    <col min="15625" max="15625" width="25.7109375" customWidth="1"/>
    <col min="15626" max="15626" width="20.28515625" customWidth="1"/>
    <col min="15627" max="15627" width="33" customWidth="1"/>
    <col min="15628" max="15628" width="25.5703125" customWidth="1"/>
    <col min="15629" max="15629" width="26.5703125" customWidth="1"/>
    <col min="15630" max="15630" width="30.28515625" customWidth="1"/>
    <col min="15631" max="15645" width="18.140625" customWidth="1"/>
    <col min="15873" max="15873" width="5.42578125" customWidth="1"/>
    <col min="15874" max="15874" width="63.140625" customWidth="1"/>
    <col min="15875" max="15877" width="0" hidden="1" customWidth="1"/>
    <col min="15878" max="15878" width="24.7109375" customWidth="1"/>
    <col min="15879" max="15879" width="21.28515625" customWidth="1"/>
    <col min="15880" max="15880" width="22" customWidth="1"/>
    <col min="15881" max="15881" width="25.7109375" customWidth="1"/>
    <col min="15882" max="15882" width="20.28515625" customWidth="1"/>
    <col min="15883" max="15883" width="33" customWidth="1"/>
    <col min="15884" max="15884" width="25.5703125" customWidth="1"/>
    <col min="15885" max="15885" width="26.5703125" customWidth="1"/>
    <col min="15886" max="15886" width="30.28515625" customWidth="1"/>
    <col min="15887" max="15901" width="18.140625" customWidth="1"/>
    <col min="16129" max="16129" width="5.42578125" customWidth="1"/>
    <col min="16130" max="16130" width="63.140625" customWidth="1"/>
    <col min="16131" max="16133" width="0" hidden="1" customWidth="1"/>
    <col min="16134" max="16134" width="24.7109375" customWidth="1"/>
    <col min="16135" max="16135" width="21.28515625" customWidth="1"/>
    <col min="16136" max="16136" width="22" customWidth="1"/>
    <col min="16137" max="16137" width="25.7109375" customWidth="1"/>
    <col min="16138" max="16138" width="20.28515625" customWidth="1"/>
    <col min="16139" max="16139" width="33" customWidth="1"/>
    <col min="16140" max="16140" width="25.5703125" customWidth="1"/>
    <col min="16141" max="16141" width="26.5703125" customWidth="1"/>
    <col min="16142" max="16142" width="30.28515625" customWidth="1"/>
    <col min="16143" max="16157" width="18.140625" customWidth="1"/>
  </cols>
  <sheetData>
    <row r="1" spans="1:29" ht="33" x14ac:dyDescent="0.45">
      <c r="A1" s="77" t="s">
        <v>166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v>10366231568</v>
      </c>
      <c r="M4" s="91"/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/>
      <c r="G5" s="88"/>
      <c r="H5" s="89"/>
      <c r="I5" s="89"/>
      <c r="J5" s="89"/>
      <c r="K5" s="88"/>
      <c r="L5" s="90">
        <v>0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178"/>
      <c r="B6" s="84" t="s">
        <v>131</v>
      </c>
      <c r="C6" s="85"/>
      <c r="D6" s="86"/>
      <c r="E6" s="85"/>
      <c r="F6" s="86">
        <v>3000000000</v>
      </c>
      <c r="G6" s="88"/>
      <c r="H6" s="88"/>
      <c r="I6" s="94">
        <v>2000000000</v>
      </c>
      <c r="J6" s="94">
        <v>500000000</v>
      </c>
      <c r="K6" s="88"/>
      <c r="L6" s="95">
        <v>5500000000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>
        <v>180000000</v>
      </c>
      <c r="G7" s="98"/>
      <c r="H7" s="98"/>
      <c r="I7" s="98"/>
      <c r="J7" s="180"/>
      <c r="K7" s="98"/>
      <c r="L7" s="90">
        <v>180000000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>
        <v>7100000</v>
      </c>
      <c r="G8" s="103"/>
      <c r="H8" s="103"/>
      <c r="I8" s="103"/>
      <c r="J8" s="103"/>
      <c r="K8" s="103"/>
      <c r="L8" s="95">
        <v>7100000</v>
      </c>
      <c r="M8" s="91">
        <f>+L8+22000</f>
        <v>7122000</v>
      </c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>
        <v>253212705</v>
      </c>
      <c r="G9" s="108">
        <v>1638178239</v>
      </c>
      <c r="H9" s="108">
        <v>1079465378</v>
      </c>
      <c r="I9" s="108">
        <v>1526425172</v>
      </c>
      <c r="J9" s="108">
        <v>181850074</v>
      </c>
      <c r="K9" s="108">
        <v>0</v>
      </c>
      <c r="L9" s="109">
        <v>4679131568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v>224784335</v>
      </c>
      <c r="G10" s="115">
        <v>1314270039</v>
      </c>
      <c r="H10" s="115">
        <v>878699797</v>
      </c>
      <c r="I10" s="115">
        <v>1422092020</v>
      </c>
      <c r="J10" s="115">
        <v>181850074</v>
      </c>
      <c r="K10" s="115">
        <v>0</v>
      </c>
      <c r="L10" s="116">
        <v>4021696265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v>215021335</v>
      </c>
      <c r="G11" s="121">
        <v>776811949</v>
      </c>
      <c r="H11" s="121">
        <v>809015797</v>
      </c>
      <c r="I11" s="121">
        <v>1378081020</v>
      </c>
      <c r="J11" s="121">
        <v>173762074</v>
      </c>
      <c r="K11" s="121">
        <v>0</v>
      </c>
      <c r="L11" s="122">
        <v>3352692175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v>0</v>
      </c>
      <c r="G12" s="121">
        <v>13681643</v>
      </c>
      <c r="H12" s="121">
        <v>60000000</v>
      </c>
      <c r="I12" s="121">
        <v>35000000</v>
      </c>
      <c r="J12" s="121">
        <v>0</v>
      </c>
      <c r="K12" s="121">
        <v>0</v>
      </c>
      <c r="L12" s="122">
        <v>108681643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0">
        <v>3000000</v>
      </c>
      <c r="G13" s="128">
        <v>6690000</v>
      </c>
      <c r="H13" s="130">
        <v>5000000</v>
      </c>
      <c r="I13" s="130">
        <v>2000000</v>
      </c>
      <c r="J13" s="130">
        <v>0</v>
      </c>
      <c r="K13" s="131">
        <v>0</v>
      </c>
      <c r="L13" s="122">
        <v>16690000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v>4763000</v>
      </c>
      <c r="G14" s="126">
        <v>3792000</v>
      </c>
      <c r="H14" s="126">
        <v>4684000</v>
      </c>
      <c r="I14" s="126">
        <v>7011000</v>
      </c>
      <c r="J14" s="126">
        <v>8088000</v>
      </c>
      <c r="K14" s="126">
        <v>0</v>
      </c>
      <c r="L14" s="127">
        <v>28338000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v>0</v>
      </c>
      <c r="G17" s="126">
        <v>508294447</v>
      </c>
      <c r="H17" s="126">
        <v>0</v>
      </c>
      <c r="I17" s="126">
        <v>0</v>
      </c>
      <c r="J17" s="126">
        <v>0</v>
      </c>
      <c r="K17" s="126">
        <v>0</v>
      </c>
      <c r="L17" s="127">
        <v>508294447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v>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7">
        <v>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v>2000000</v>
      </c>
      <c r="G19" s="126">
        <v>5000000</v>
      </c>
      <c r="H19" s="126">
        <v>0</v>
      </c>
      <c r="I19" s="126">
        <v>0</v>
      </c>
      <c r="J19" s="126">
        <v>0</v>
      </c>
      <c r="K19" s="126">
        <v>0</v>
      </c>
      <c r="L19" s="127">
        <v>7000000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v>22986370</v>
      </c>
      <c r="G31" s="136">
        <v>800000</v>
      </c>
      <c r="H31" s="136">
        <v>98924581</v>
      </c>
      <c r="I31" s="136">
        <v>13112152</v>
      </c>
      <c r="J31" s="136">
        <v>0</v>
      </c>
      <c r="K31" s="136">
        <v>0</v>
      </c>
      <c r="L31" s="137">
        <v>135823103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110</v>
      </c>
      <c r="C32" s="140"/>
      <c r="D32" s="140"/>
      <c r="E32" s="140"/>
      <c r="F32" s="140"/>
      <c r="G32" s="128"/>
      <c r="H32" s="130"/>
      <c r="I32" s="130"/>
      <c r="J32" s="129"/>
      <c r="K32" s="131"/>
      <c r="L32" s="122">
        <v>0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v>0</v>
      </c>
      <c r="G33" s="126">
        <v>0</v>
      </c>
      <c r="H33" s="126">
        <v>52124800</v>
      </c>
      <c r="I33" s="126">
        <v>0</v>
      </c>
      <c r="J33" s="126">
        <v>0</v>
      </c>
      <c r="K33" s="126">
        <v>0</v>
      </c>
      <c r="L33" s="127">
        <v>52124800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v>14000000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7">
        <v>14000000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v>0</v>
      </c>
      <c r="G35" s="126">
        <v>0</v>
      </c>
      <c r="H35" s="126">
        <v>6000000</v>
      </c>
      <c r="I35" s="126">
        <v>0</v>
      </c>
      <c r="J35" s="126">
        <v>0</v>
      </c>
      <c r="K35" s="126">
        <v>0</v>
      </c>
      <c r="L35" s="127">
        <v>6000000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v>1289150</v>
      </c>
      <c r="G36" s="126">
        <v>0</v>
      </c>
      <c r="H36" s="126">
        <v>0</v>
      </c>
      <c r="I36" s="126">
        <v>11792096</v>
      </c>
      <c r="J36" s="126">
        <v>0</v>
      </c>
      <c r="K36" s="126">
        <v>0</v>
      </c>
      <c r="L36" s="127">
        <v>13081246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v>0</v>
      </c>
      <c r="G37" s="126">
        <v>0</v>
      </c>
      <c r="H37" s="126">
        <v>0</v>
      </c>
      <c r="I37" s="126">
        <v>0</v>
      </c>
      <c r="J37" s="126">
        <v>0</v>
      </c>
      <c r="K37" s="126">
        <v>0</v>
      </c>
      <c r="L37" s="127">
        <v>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v>0</v>
      </c>
      <c r="G38" s="126">
        <v>0</v>
      </c>
      <c r="H38" s="126">
        <v>0</v>
      </c>
      <c r="I38" s="126">
        <v>0</v>
      </c>
      <c r="J38" s="126">
        <v>0</v>
      </c>
      <c r="K38" s="126">
        <v>0</v>
      </c>
      <c r="L38" s="127">
        <v>0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v>0</v>
      </c>
      <c r="G39" s="126">
        <v>0</v>
      </c>
      <c r="H39" s="126">
        <v>5867055</v>
      </c>
      <c r="I39" s="126">
        <v>100000</v>
      </c>
      <c r="J39" s="126">
        <v>0</v>
      </c>
      <c r="K39" s="126">
        <v>0</v>
      </c>
      <c r="L39" s="127">
        <v>5967055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v>0</v>
      </c>
      <c r="G40" s="126">
        <v>0</v>
      </c>
      <c r="H40" s="126">
        <v>0</v>
      </c>
      <c r="I40" s="126">
        <v>100000</v>
      </c>
      <c r="J40" s="126">
        <v>0</v>
      </c>
      <c r="K40" s="126">
        <v>0</v>
      </c>
      <c r="L40" s="127">
        <v>100000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v>3649360</v>
      </c>
      <c r="G41" s="126">
        <v>0</v>
      </c>
      <c r="H41" s="126">
        <v>0</v>
      </c>
      <c r="I41" s="126">
        <v>0</v>
      </c>
      <c r="J41" s="126">
        <v>0</v>
      </c>
      <c r="K41" s="126">
        <v>0</v>
      </c>
      <c r="L41" s="127">
        <v>3649360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v>345000</v>
      </c>
      <c r="G42" s="126">
        <v>0</v>
      </c>
      <c r="H42" s="126">
        <v>0</v>
      </c>
      <c r="I42" s="126">
        <v>0</v>
      </c>
      <c r="J42" s="126">
        <v>0</v>
      </c>
      <c r="K42" s="126">
        <v>0</v>
      </c>
      <c r="L42" s="127">
        <v>345000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113</v>
      </c>
      <c r="C43" s="120"/>
      <c r="D43" s="120"/>
      <c r="E43" s="140"/>
      <c r="F43" s="126">
        <v>0</v>
      </c>
      <c r="G43" s="126">
        <v>0</v>
      </c>
      <c r="H43" s="126">
        <v>0</v>
      </c>
      <c r="I43" s="126">
        <v>0</v>
      </c>
      <c r="J43" s="126">
        <v>0</v>
      </c>
      <c r="K43" s="126">
        <v>0</v>
      </c>
      <c r="L43" s="127">
        <v>0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v>0</v>
      </c>
      <c r="G44" s="126">
        <v>0</v>
      </c>
      <c r="H44" s="126">
        <v>9580000</v>
      </c>
      <c r="I44" s="126">
        <v>0</v>
      </c>
      <c r="J44" s="126">
        <v>0</v>
      </c>
      <c r="K44" s="126">
        <v>0</v>
      </c>
      <c r="L44" s="127">
        <v>9580000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v>3135000</v>
      </c>
      <c r="G45" s="126">
        <v>0</v>
      </c>
      <c r="H45" s="126">
        <v>0</v>
      </c>
      <c r="I45" s="126">
        <v>240000</v>
      </c>
      <c r="J45" s="126">
        <v>0</v>
      </c>
      <c r="K45" s="126">
        <v>0</v>
      </c>
      <c r="L45" s="127">
        <v>3375000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/>
      <c r="G46" s="128"/>
      <c r="H46" s="128"/>
      <c r="I46" s="128">
        <v>440000</v>
      </c>
      <c r="J46" s="128"/>
      <c r="K46" s="128"/>
      <c r="L46" s="122">
        <v>440000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/>
      <c r="G47" s="120"/>
      <c r="H47" s="120"/>
      <c r="I47" s="120"/>
      <c r="J47" s="120"/>
      <c r="K47" s="120"/>
      <c r="L47" s="122">
        <v>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/>
      <c r="G48" s="120"/>
      <c r="H48" s="120"/>
      <c r="I48" s="120"/>
      <c r="J48" s="120"/>
      <c r="K48" s="120"/>
      <c r="L48" s="122">
        <v>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117</v>
      </c>
      <c r="C49" s="120"/>
      <c r="D49" s="120"/>
      <c r="E49" s="140"/>
      <c r="F49" s="126">
        <v>567860</v>
      </c>
      <c r="G49" s="126">
        <v>0</v>
      </c>
      <c r="H49" s="126">
        <v>5000000</v>
      </c>
      <c r="I49" s="126">
        <v>418056</v>
      </c>
      <c r="J49" s="126">
        <v>0</v>
      </c>
      <c r="K49" s="126">
        <v>0</v>
      </c>
      <c r="L49" s="122">
        <v>5985916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v>0</v>
      </c>
      <c r="G50" s="126">
        <v>0</v>
      </c>
      <c r="H50" s="126">
        <v>0</v>
      </c>
      <c r="I50" s="126">
        <v>0</v>
      </c>
      <c r="J50" s="126">
        <v>0</v>
      </c>
      <c r="K50" s="126">
        <v>0</v>
      </c>
      <c r="L50" s="122">
        <v>0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v>0</v>
      </c>
      <c r="G52" s="120">
        <v>0</v>
      </c>
      <c r="H52" s="120">
        <v>0</v>
      </c>
      <c r="I52" s="120">
        <v>0</v>
      </c>
      <c r="J52" s="120">
        <v>0</v>
      </c>
      <c r="K52" s="120">
        <v>0</v>
      </c>
      <c r="L52" s="122">
        <v>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v>0</v>
      </c>
      <c r="G54" s="126">
        <v>800000</v>
      </c>
      <c r="H54" s="126">
        <v>3438600</v>
      </c>
      <c r="I54" s="126">
        <v>22000</v>
      </c>
      <c r="J54" s="126">
        <v>0</v>
      </c>
      <c r="K54" s="126">
        <v>0</v>
      </c>
      <c r="L54" s="127">
        <v>4260600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v>0</v>
      </c>
      <c r="G55" s="126">
        <v>0</v>
      </c>
      <c r="H55" s="126">
        <v>16246126</v>
      </c>
      <c r="I55" s="126">
        <v>0</v>
      </c>
      <c r="J55" s="126">
        <v>0</v>
      </c>
      <c r="K55" s="126">
        <v>0</v>
      </c>
      <c r="L55" s="127">
        <v>16246126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17.25" customHeight="1" x14ac:dyDescent="0.25">
      <c r="A56" s="118">
        <v>25</v>
      </c>
      <c r="B56" s="119" t="s">
        <v>123</v>
      </c>
      <c r="C56" s="120"/>
      <c r="D56" s="120"/>
      <c r="E56" s="140"/>
      <c r="F56" s="126">
        <v>0</v>
      </c>
      <c r="G56" s="126">
        <v>0</v>
      </c>
      <c r="H56" s="126">
        <v>0</v>
      </c>
      <c r="I56" s="126">
        <v>0</v>
      </c>
      <c r="J56" s="126">
        <v>0</v>
      </c>
      <c r="K56" s="126">
        <v>0</v>
      </c>
      <c r="L56" s="127">
        <v>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7.25" customHeight="1" x14ac:dyDescent="0.25">
      <c r="A57" s="118">
        <v>26</v>
      </c>
      <c r="B57" s="119" t="s">
        <v>60</v>
      </c>
      <c r="C57" s="120"/>
      <c r="D57" s="120"/>
      <c r="E57" s="140"/>
      <c r="F57" s="120">
        <v>0</v>
      </c>
      <c r="G57" s="120">
        <v>0</v>
      </c>
      <c r="H57" s="120">
        <v>0</v>
      </c>
      <c r="I57" s="120">
        <v>0</v>
      </c>
      <c r="J57" s="120">
        <v>0</v>
      </c>
      <c r="K57" s="120">
        <v>0</v>
      </c>
      <c r="L57" s="122">
        <v>0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customHeight="1" x14ac:dyDescent="0.25">
      <c r="A58" s="118">
        <v>27</v>
      </c>
      <c r="B58" s="119" t="s">
        <v>78</v>
      </c>
      <c r="C58" s="120"/>
      <c r="D58" s="120"/>
      <c r="E58" s="140"/>
      <c r="F58" s="120">
        <v>0</v>
      </c>
      <c r="G58" s="120">
        <v>0</v>
      </c>
      <c r="H58" s="120">
        <v>668000</v>
      </c>
      <c r="I58" s="120">
        <v>0</v>
      </c>
      <c r="J58" s="120">
        <v>0</v>
      </c>
      <c r="K58" s="120">
        <v>0</v>
      </c>
      <c r="L58" s="122">
        <v>668000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customHeight="1" x14ac:dyDescent="0.25">
      <c r="A59" s="118">
        <v>28</v>
      </c>
      <c r="B59" s="119" t="s">
        <v>174</v>
      </c>
      <c r="C59" s="120"/>
      <c r="D59" s="120"/>
      <c r="E59" s="140"/>
      <c r="F59" s="120">
        <v>0</v>
      </c>
      <c r="G59" s="120">
        <v>0</v>
      </c>
      <c r="H59" s="120">
        <v>0</v>
      </c>
      <c r="I59" s="120">
        <v>0</v>
      </c>
      <c r="J59" s="120">
        <v>0</v>
      </c>
      <c r="K59" s="120">
        <v>0</v>
      </c>
      <c r="L59" s="122">
        <v>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18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v>0</v>
      </c>
      <c r="D71" s="136">
        <v>0</v>
      </c>
      <c r="E71" s="136">
        <v>0</v>
      </c>
      <c r="F71" s="136">
        <v>200000</v>
      </c>
      <c r="G71" s="136">
        <v>0</v>
      </c>
      <c r="H71" s="136">
        <v>270000</v>
      </c>
      <c r="I71" s="136">
        <v>8700000</v>
      </c>
      <c r="J71" s="136">
        <v>0</v>
      </c>
      <c r="K71" s="136">
        <v>0</v>
      </c>
      <c r="L71" s="137">
        <v>9170000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v>0</v>
      </c>
      <c r="F72" s="120"/>
      <c r="G72" s="128"/>
      <c r="H72" s="120"/>
      <c r="I72" s="120"/>
      <c r="J72" s="120"/>
      <c r="K72" s="131"/>
      <c r="L72" s="122">
        <v>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v>200000</v>
      </c>
      <c r="G73" s="126">
        <v>0</v>
      </c>
      <c r="H73" s="126">
        <v>270000</v>
      </c>
      <c r="I73" s="126">
        <v>8700000</v>
      </c>
      <c r="J73" s="126">
        <v>0</v>
      </c>
      <c r="K73" s="126">
        <v>0</v>
      </c>
      <c r="L73" s="127">
        <v>9170000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v>0</v>
      </c>
      <c r="D81" s="136">
        <v>0</v>
      </c>
      <c r="E81" s="136">
        <v>0</v>
      </c>
      <c r="F81" s="136">
        <v>2942000</v>
      </c>
      <c r="G81" s="136">
        <v>0</v>
      </c>
      <c r="H81" s="136">
        <v>8041000</v>
      </c>
      <c r="I81" s="136">
        <v>3271000</v>
      </c>
      <c r="J81" s="136">
        <v>0</v>
      </c>
      <c r="K81" s="136">
        <v>0</v>
      </c>
      <c r="L81" s="137">
        <v>14254000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/>
      <c r="G82" s="128"/>
      <c r="H82" s="120"/>
      <c r="I82" s="120"/>
      <c r="J82" s="120"/>
      <c r="K82" s="131"/>
      <c r="L82" s="122">
        <v>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/>
      <c r="G83" s="128"/>
      <c r="H83" s="120"/>
      <c r="I83" s="120"/>
      <c r="J83" s="120"/>
      <c r="K83" s="131"/>
      <c r="L83" s="122">
        <v>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135</v>
      </c>
      <c r="C84" s="120"/>
      <c r="D84" s="120"/>
      <c r="E84" s="120"/>
      <c r="F84" s="120">
        <v>2942000</v>
      </c>
      <c r="G84" s="128"/>
      <c r="H84" s="128">
        <v>8041000</v>
      </c>
      <c r="I84" s="128">
        <v>3271000</v>
      </c>
      <c r="J84" s="120"/>
      <c r="K84" s="131"/>
      <c r="L84" s="122">
        <v>14254000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v>0</v>
      </c>
      <c r="D86" s="136">
        <v>0</v>
      </c>
      <c r="E86" s="136">
        <v>0</v>
      </c>
      <c r="F86" s="136">
        <v>2300000</v>
      </c>
      <c r="G86" s="136">
        <v>0</v>
      </c>
      <c r="H86" s="136">
        <v>530000</v>
      </c>
      <c r="I86" s="136">
        <v>0</v>
      </c>
      <c r="J86" s="136">
        <v>0</v>
      </c>
      <c r="K86" s="136">
        <v>0</v>
      </c>
      <c r="L86" s="137">
        <v>2830000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/>
      <c r="G87" s="128"/>
      <c r="H87" s="128">
        <v>530000</v>
      </c>
      <c r="I87" s="120"/>
      <c r="J87" s="120"/>
      <c r="K87" s="131"/>
      <c r="L87" s="122">
        <v>530000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>
        <v>1800000</v>
      </c>
      <c r="G88" s="128"/>
      <c r="H88" s="128"/>
      <c r="I88" s="120"/>
      <c r="J88" s="120"/>
      <c r="K88" s="131"/>
      <c r="L88" s="122">
        <v>1800000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/>
      <c r="I89" s="120"/>
      <c r="J89" s="120"/>
      <c r="K89" s="131"/>
      <c r="L89" s="122">
        <v>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v>0</v>
      </c>
      <c r="G90" s="126">
        <v>0</v>
      </c>
      <c r="H90" s="126">
        <v>0</v>
      </c>
      <c r="I90" s="126">
        <v>0</v>
      </c>
      <c r="J90" s="126">
        <v>0</v>
      </c>
      <c r="K90" s="126">
        <v>0</v>
      </c>
      <c r="L90" s="127">
        <v>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/>
      <c r="G91" s="128"/>
      <c r="H91" s="128"/>
      <c r="I91" s="120"/>
      <c r="J91" s="128"/>
      <c r="K91" s="131"/>
      <c r="L91" s="122">
        <v>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v>500000</v>
      </c>
      <c r="G92" s="126">
        <v>0</v>
      </c>
      <c r="H92" s="126">
        <v>0</v>
      </c>
      <c r="I92" s="126">
        <v>0</v>
      </c>
      <c r="J92" s="126">
        <v>0</v>
      </c>
      <c r="K92" s="126">
        <v>0</v>
      </c>
      <c r="L92" s="144">
        <v>500000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136</v>
      </c>
      <c r="C93" s="120"/>
      <c r="D93" s="120"/>
      <c r="E93" s="120"/>
      <c r="F93" s="120"/>
      <c r="G93" s="128"/>
      <c r="H93" s="128"/>
      <c r="I93" s="120"/>
      <c r="J93" s="120"/>
      <c r="K93" s="131"/>
      <c r="L93" s="122">
        <v>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v>0</v>
      </c>
      <c r="D94" s="147">
        <v>0</v>
      </c>
      <c r="E94" s="147">
        <v>0</v>
      </c>
      <c r="F94" s="147">
        <v>0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8">
        <v>0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/>
      <c r="G95" s="128"/>
      <c r="H95" s="128"/>
      <c r="I95" s="120"/>
      <c r="J95" s="120"/>
      <c r="K95" s="131"/>
      <c r="L95" s="122">
        <v>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v>0</v>
      </c>
      <c r="G96" s="126">
        <v>0</v>
      </c>
      <c r="H96" s="126">
        <v>0</v>
      </c>
      <c r="I96" s="126">
        <v>0</v>
      </c>
      <c r="J96" s="126">
        <v>0</v>
      </c>
      <c r="K96" s="126">
        <v>0</v>
      </c>
      <c r="L96" s="127">
        <v>0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/>
      <c r="G97" s="128"/>
      <c r="H97" s="128"/>
      <c r="I97" s="120"/>
      <c r="J97" s="120"/>
      <c r="K97" s="131"/>
      <c r="L97" s="122">
        <v>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2">
        <v>0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v>0</v>
      </c>
      <c r="F99" s="157">
        <v>0</v>
      </c>
      <c r="G99" s="157">
        <v>323108200</v>
      </c>
      <c r="H99" s="157">
        <v>65000000</v>
      </c>
      <c r="I99" s="157">
        <v>79250000</v>
      </c>
      <c r="J99" s="157">
        <v>0</v>
      </c>
      <c r="K99" s="157">
        <v>0</v>
      </c>
      <c r="L99" s="158">
        <v>467358200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v>0</v>
      </c>
      <c r="F100" s="161"/>
      <c r="G100" s="136"/>
      <c r="H100" s="136"/>
      <c r="I100" s="136"/>
      <c r="J100" s="136"/>
      <c r="K100" s="136"/>
      <c r="L100" s="152"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v>0</v>
      </c>
      <c r="D102" s="166">
        <v>0</v>
      </c>
      <c r="E102" s="166">
        <v>0</v>
      </c>
      <c r="F102" s="167">
        <v>0</v>
      </c>
      <c r="G102" s="167">
        <v>0</v>
      </c>
      <c r="H102" s="167">
        <v>28000000</v>
      </c>
      <c r="I102" s="167">
        <v>0</v>
      </c>
      <c r="J102" s="167">
        <v>0</v>
      </c>
      <c r="K102" s="167">
        <v>0</v>
      </c>
      <c r="L102" s="168">
        <v>28000000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v>0</v>
      </c>
      <c r="G103" s="126">
        <v>0</v>
      </c>
      <c r="H103" s="126">
        <v>28000000</v>
      </c>
      <c r="I103" s="126">
        <v>0</v>
      </c>
      <c r="J103" s="126">
        <v>0</v>
      </c>
      <c r="K103" s="126">
        <v>0</v>
      </c>
      <c r="L103" s="127">
        <v>28000000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137</v>
      </c>
      <c r="C104" s="172"/>
      <c r="D104" s="172"/>
      <c r="E104" s="169"/>
      <c r="F104" s="172"/>
      <c r="G104" s="173"/>
      <c r="H104" s="173"/>
      <c r="I104" s="174"/>
      <c r="J104" s="174"/>
      <c r="K104" s="173"/>
      <c r="L104" s="175"/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2">
    <mergeCell ref="A1:L1"/>
    <mergeCell ref="A2:C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6"/>
  <sheetViews>
    <sheetView topLeftCell="F1" workbookViewId="0">
      <selection activeCell="F4" sqref="F4:L9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9.28515625" customWidth="1"/>
    <col min="7" max="7" width="26.42578125" customWidth="1"/>
    <col min="8" max="8" width="29" customWidth="1"/>
    <col min="9" max="9" width="25.7109375" customWidth="1"/>
    <col min="10" max="10" width="26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  <col min="257" max="257" width="5.42578125" customWidth="1"/>
    <col min="258" max="258" width="63.140625" customWidth="1"/>
    <col min="259" max="261" width="0" hidden="1" customWidth="1"/>
    <col min="262" max="262" width="24.7109375" customWidth="1"/>
    <col min="263" max="263" width="21.28515625" customWidth="1"/>
    <col min="264" max="264" width="22" customWidth="1"/>
    <col min="265" max="265" width="25.7109375" customWidth="1"/>
    <col min="266" max="266" width="20.28515625" customWidth="1"/>
    <col min="267" max="267" width="33" customWidth="1"/>
    <col min="268" max="268" width="25.5703125" customWidth="1"/>
    <col min="269" max="269" width="26.5703125" customWidth="1"/>
    <col min="270" max="270" width="30.28515625" customWidth="1"/>
    <col min="271" max="285" width="18.140625" customWidth="1"/>
    <col min="513" max="513" width="5.42578125" customWidth="1"/>
    <col min="514" max="514" width="63.140625" customWidth="1"/>
    <col min="515" max="517" width="0" hidden="1" customWidth="1"/>
    <col min="518" max="518" width="24.7109375" customWidth="1"/>
    <col min="519" max="519" width="21.28515625" customWidth="1"/>
    <col min="520" max="520" width="22" customWidth="1"/>
    <col min="521" max="521" width="25.7109375" customWidth="1"/>
    <col min="522" max="522" width="20.28515625" customWidth="1"/>
    <col min="523" max="523" width="33" customWidth="1"/>
    <col min="524" max="524" width="25.5703125" customWidth="1"/>
    <col min="525" max="525" width="26.5703125" customWidth="1"/>
    <col min="526" max="526" width="30.28515625" customWidth="1"/>
    <col min="527" max="541" width="18.140625" customWidth="1"/>
    <col min="769" max="769" width="5.42578125" customWidth="1"/>
    <col min="770" max="770" width="63.140625" customWidth="1"/>
    <col min="771" max="773" width="0" hidden="1" customWidth="1"/>
    <col min="774" max="774" width="24.7109375" customWidth="1"/>
    <col min="775" max="775" width="21.28515625" customWidth="1"/>
    <col min="776" max="776" width="22" customWidth="1"/>
    <col min="777" max="777" width="25.7109375" customWidth="1"/>
    <col min="778" max="778" width="20.28515625" customWidth="1"/>
    <col min="779" max="779" width="33" customWidth="1"/>
    <col min="780" max="780" width="25.5703125" customWidth="1"/>
    <col min="781" max="781" width="26.5703125" customWidth="1"/>
    <col min="782" max="782" width="30.28515625" customWidth="1"/>
    <col min="783" max="797" width="18.140625" customWidth="1"/>
    <col min="1025" max="1025" width="5.42578125" customWidth="1"/>
    <col min="1026" max="1026" width="63.140625" customWidth="1"/>
    <col min="1027" max="1029" width="0" hidden="1" customWidth="1"/>
    <col min="1030" max="1030" width="24.7109375" customWidth="1"/>
    <col min="1031" max="1031" width="21.28515625" customWidth="1"/>
    <col min="1032" max="1032" width="22" customWidth="1"/>
    <col min="1033" max="1033" width="25.7109375" customWidth="1"/>
    <col min="1034" max="1034" width="20.28515625" customWidth="1"/>
    <col min="1035" max="1035" width="33" customWidth="1"/>
    <col min="1036" max="1036" width="25.5703125" customWidth="1"/>
    <col min="1037" max="1037" width="26.5703125" customWidth="1"/>
    <col min="1038" max="1038" width="30.28515625" customWidth="1"/>
    <col min="1039" max="1053" width="18.140625" customWidth="1"/>
    <col min="1281" max="1281" width="5.42578125" customWidth="1"/>
    <col min="1282" max="1282" width="63.140625" customWidth="1"/>
    <col min="1283" max="1285" width="0" hidden="1" customWidth="1"/>
    <col min="1286" max="1286" width="24.7109375" customWidth="1"/>
    <col min="1287" max="1287" width="21.28515625" customWidth="1"/>
    <col min="1288" max="1288" width="22" customWidth="1"/>
    <col min="1289" max="1289" width="25.7109375" customWidth="1"/>
    <col min="1290" max="1290" width="20.28515625" customWidth="1"/>
    <col min="1291" max="1291" width="33" customWidth="1"/>
    <col min="1292" max="1292" width="25.5703125" customWidth="1"/>
    <col min="1293" max="1293" width="26.5703125" customWidth="1"/>
    <col min="1294" max="1294" width="30.28515625" customWidth="1"/>
    <col min="1295" max="1309" width="18.140625" customWidth="1"/>
    <col min="1537" max="1537" width="5.42578125" customWidth="1"/>
    <col min="1538" max="1538" width="63.140625" customWidth="1"/>
    <col min="1539" max="1541" width="0" hidden="1" customWidth="1"/>
    <col min="1542" max="1542" width="24.7109375" customWidth="1"/>
    <col min="1543" max="1543" width="21.28515625" customWidth="1"/>
    <col min="1544" max="1544" width="22" customWidth="1"/>
    <col min="1545" max="1545" width="25.7109375" customWidth="1"/>
    <col min="1546" max="1546" width="20.28515625" customWidth="1"/>
    <col min="1547" max="1547" width="33" customWidth="1"/>
    <col min="1548" max="1548" width="25.5703125" customWidth="1"/>
    <col min="1549" max="1549" width="26.5703125" customWidth="1"/>
    <col min="1550" max="1550" width="30.28515625" customWidth="1"/>
    <col min="1551" max="1565" width="18.140625" customWidth="1"/>
    <col min="1793" max="1793" width="5.42578125" customWidth="1"/>
    <col min="1794" max="1794" width="63.140625" customWidth="1"/>
    <col min="1795" max="1797" width="0" hidden="1" customWidth="1"/>
    <col min="1798" max="1798" width="24.7109375" customWidth="1"/>
    <col min="1799" max="1799" width="21.28515625" customWidth="1"/>
    <col min="1800" max="1800" width="22" customWidth="1"/>
    <col min="1801" max="1801" width="25.7109375" customWidth="1"/>
    <col min="1802" max="1802" width="20.28515625" customWidth="1"/>
    <col min="1803" max="1803" width="33" customWidth="1"/>
    <col min="1804" max="1804" width="25.5703125" customWidth="1"/>
    <col min="1805" max="1805" width="26.5703125" customWidth="1"/>
    <col min="1806" max="1806" width="30.28515625" customWidth="1"/>
    <col min="1807" max="1821" width="18.140625" customWidth="1"/>
    <col min="2049" max="2049" width="5.42578125" customWidth="1"/>
    <col min="2050" max="2050" width="63.140625" customWidth="1"/>
    <col min="2051" max="2053" width="0" hidden="1" customWidth="1"/>
    <col min="2054" max="2054" width="24.7109375" customWidth="1"/>
    <col min="2055" max="2055" width="21.28515625" customWidth="1"/>
    <col min="2056" max="2056" width="22" customWidth="1"/>
    <col min="2057" max="2057" width="25.7109375" customWidth="1"/>
    <col min="2058" max="2058" width="20.28515625" customWidth="1"/>
    <col min="2059" max="2059" width="33" customWidth="1"/>
    <col min="2060" max="2060" width="25.5703125" customWidth="1"/>
    <col min="2061" max="2061" width="26.5703125" customWidth="1"/>
    <col min="2062" max="2062" width="30.28515625" customWidth="1"/>
    <col min="2063" max="2077" width="18.140625" customWidth="1"/>
    <col min="2305" max="2305" width="5.42578125" customWidth="1"/>
    <col min="2306" max="2306" width="63.140625" customWidth="1"/>
    <col min="2307" max="2309" width="0" hidden="1" customWidth="1"/>
    <col min="2310" max="2310" width="24.7109375" customWidth="1"/>
    <col min="2311" max="2311" width="21.28515625" customWidth="1"/>
    <col min="2312" max="2312" width="22" customWidth="1"/>
    <col min="2313" max="2313" width="25.7109375" customWidth="1"/>
    <col min="2314" max="2314" width="20.28515625" customWidth="1"/>
    <col min="2315" max="2315" width="33" customWidth="1"/>
    <col min="2316" max="2316" width="25.5703125" customWidth="1"/>
    <col min="2317" max="2317" width="26.5703125" customWidth="1"/>
    <col min="2318" max="2318" width="30.28515625" customWidth="1"/>
    <col min="2319" max="2333" width="18.140625" customWidth="1"/>
    <col min="2561" max="2561" width="5.42578125" customWidth="1"/>
    <col min="2562" max="2562" width="63.140625" customWidth="1"/>
    <col min="2563" max="2565" width="0" hidden="1" customWidth="1"/>
    <col min="2566" max="2566" width="24.7109375" customWidth="1"/>
    <col min="2567" max="2567" width="21.28515625" customWidth="1"/>
    <col min="2568" max="2568" width="22" customWidth="1"/>
    <col min="2569" max="2569" width="25.7109375" customWidth="1"/>
    <col min="2570" max="2570" width="20.28515625" customWidth="1"/>
    <col min="2571" max="2571" width="33" customWidth="1"/>
    <col min="2572" max="2572" width="25.5703125" customWidth="1"/>
    <col min="2573" max="2573" width="26.5703125" customWidth="1"/>
    <col min="2574" max="2574" width="30.28515625" customWidth="1"/>
    <col min="2575" max="2589" width="18.140625" customWidth="1"/>
    <col min="2817" max="2817" width="5.42578125" customWidth="1"/>
    <col min="2818" max="2818" width="63.140625" customWidth="1"/>
    <col min="2819" max="2821" width="0" hidden="1" customWidth="1"/>
    <col min="2822" max="2822" width="24.7109375" customWidth="1"/>
    <col min="2823" max="2823" width="21.28515625" customWidth="1"/>
    <col min="2824" max="2824" width="22" customWidth="1"/>
    <col min="2825" max="2825" width="25.7109375" customWidth="1"/>
    <col min="2826" max="2826" width="20.28515625" customWidth="1"/>
    <col min="2827" max="2827" width="33" customWidth="1"/>
    <col min="2828" max="2828" width="25.5703125" customWidth="1"/>
    <col min="2829" max="2829" width="26.5703125" customWidth="1"/>
    <col min="2830" max="2830" width="30.28515625" customWidth="1"/>
    <col min="2831" max="2845" width="18.140625" customWidth="1"/>
    <col min="3073" max="3073" width="5.42578125" customWidth="1"/>
    <col min="3074" max="3074" width="63.140625" customWidth="1"/>
    <col min="3075" max="3077" width="0" hidden="1" customWidth="1"/>
    <col min="3078" max="3078" width="24.7109375" customWidth="1"/>
    <col min="3079" max="3079" width="21.28515625" customWidth="1"/>
    <col min="3080" max="3080" width="22" customWidth="1"/>
    <col min="3081" max="3081" width="25.7109375" customWidth="1"/>
    <col min="3082" max="3082" width="20.28515625" customWidth="1"/>
    <col min="3083" max="3083" width="33" customWidth="1"/>
    <col min="3084" max="3084" width="25.5703125" customWidth="1"/>
    <col min="3085" max="3085" width="26.5703125" customWidth="1"/>
    <col min="3086" max="3086" width="30.28515625" customWidth="1"/>
    <col min="3087" max="3101" width="18.140625" customWidth="1"/>
    <col min="3329" max="3329" width="5.42578125" customWidth="1"/>
    <col min="3330" max="3330" width="63.140625" customWidth="1"/>
    <col min="3331" max="3333" width="0" hidden="1" customWidth="1"/>
    <col min="3334" max="3334" width="24.7109375" customWidth="1"/>
    <col min="3335" max="3335" width="21.28515625" customWidth="1"/>
    <col min="3336" max="3336" width="22" customWidth="1"/>
    <col min="3337" max="3337" width="25.7109375" customWidth="1"/>
    <col min="3338" max="3338" width="20.28515625" customWidth="1"/>
    <col min="3339" max="3339" width="33" customWidth="1"/>
    <col min="3340" max="3340" width="25.5703125" customWidth="1"/>
    <col min="3341" max="3341" width="26.5703125" customWidth="1"/>
    <col min="3342" max="3342" width="30.28515625" customWidth="1"/>
    <col min="3343" max="3357" width="18.140625" customWidth="1"/>
    <col min="3585" max="3585" width="5.42578125" customWidth="1"/>
    <col min="3586" max="3586" width="63.140625" customWidth="1"/>
    <col min="3587" max="3589" width="0" hidden="1" customWidth="1"/>
    <col min="3590" max="3590" width="24.7109375" customWidth="1"/>
    <col min="3591" max="3591" width="21.28515625" customWidth="1"/>
    <col min="3592" max="3592" width="22" customWidth="1"/>
    <col min="3593" max="3593" width="25.7109375" customWidth="1"/>
    <col min="3594" max="3594" width="20.28515625" customWidth="1"/>
    <col min="3595" max="3595" width="33" customWidth="1"/>
    <col min="3596" max="3596" width="25.5703125" customWidth="1"/>
    <col min="3597" max="3597" width="26.5703125" customWidth="1"/>
    <col min="3598" max="3598" width="30.28515625" customWidth="1"/>
    <col min="3599" max="3613" width="18.140625" customWidth="1"/>
    <col min="3841" max="3841" width="5.42578125" customWidth="1"/>
    <col min="3842" max="3842" width="63.140625" customWidth="1"/>
    <col min="3843" max="3845" width="0" hidden="1" customWidth="1"/>
    <col min="3846" max="3846" width="24.7109375" customWidth="1"/>
    <col min="3847" max="3847" width="21.28515625" customWidth="1"/>
    <col min="3848" max="3848" width="22" customWidth="1"/>
    <col min="3849" max="3849" width="25.7109375" customWidth="1"/>
    <col min="3850" max="3850" width="20.28515625" customWidth="1"/>
    <col min="3851" max="3851" width="33" customWidth="1"/>
    <col min="3852" max="3852" width="25.5703125" customWidth="1"/>
    <col min="3853" max="3853" width="26.5703125" customWidth="1"/>
    <col min="3854" max="3854" width="30.28515625" customWidth="1"/>
    <col min="3855" max="3869" width="18.140625" customWidth="1"/>
    <col min="4097" max="4097" width="5.42578125" customWidth="1"/>
    <col min="4098" max="4098" width="63.140625" customWidth="1"/>
    <col min="4099" max="4101" width="0" hidden="1" customWidth="1"/>
    <col min="4102" max="4102" width="24.7109375" customWidth="1"/>
    <col min="4103" max="4103" width="21.28515625" customWidth="1"/>
    <col min="4104" max="4104" width="22" customWidth="1"/>
    <col min="4105" max="4105" width="25.7109375" customWidth="1"/>
    <col min="4106" max="4106" width="20.28515625" customWidth="1"/>
    <col min="4107" max="4107" width="33" customWidth="1"/>
    <col min="4108" max="4108" width="25.5703125" customWidth="1"/>
    <col min="4109" max="4109" width="26.5703125" customWidth="1"/>
    <col min="4110" max="4110" width="30.28515625" customWidth="1"/>
    <col min="4111" max="4125" width="18.140625" customWidth="1"/>
    <col min="4353" max="4353" width="5.42578125" customWidth="1"/>
    <col min="4354" max="4354" width="63.140625" customWidth="1"/>
    <col min="4355" max="4357" width="0" hidden="1" customWidth="1"/>
    <col min="4358" max="4358" width="24.7109375" customWidth="1"/>
    <col min="4359" max="4359" width="21.28515625" customWidth="1"/>
    <col min="4360" max="4360" width="22" customWidth="1"/>
    <col min="4361" max="4361" width="25.7109375" customWidth="1"/>
    <col min="4362" max="4362" width="20.28515625" customWidth="1"/>
    <col min="4363" max="4363" width="33" customWidth="1"/>
    <col min="4364" max="4364" width="25.5703125" customWidth="1"/>
    <col min="4365" max="4365" width="26.5703125" customWidth="1"/>
    <col min="4366" max="4366" width="30.28515625" customWidth="1"/>
    <col min="4367" max="4381" width="18.140625" customWidth="1"/>
    <col min="4609" max="4609" width="5.42578125" customWidth="1"/>
    <col min="4610" max="4610" width="63.140625" customWidth="1"/>
    <col min="4611" max="4613" width="0" hidden="1" customWidth="1"/>
    <col min="4614" max="4614" width="24.7109375" customWidth="1"/>
    <col min="4615" max="4615" width="21.28515625" customWidth="1"/>
    <col min="4616" max="4616" width="22" customWidth="1"/>
    <col min="4617" max="4617" width="25.7109375" customWidth="1"/>
    <col min="4618" max="4618" width="20.28515625" customWidth="1"/>
    <col min="4619" max="4619" width="33" customWidth="1"/>
    <col min="4620" max="4620" width="25.5703125" customWidth="1"/>
    <col min="4621" max="4621" width="26.5703125" customWidth="1"/>
    <col min="4622" max="4622" width="30.28515625" customWidth="1"/>
    <col min="4623" max="4637" width="18.140625" customWidth="1"/>
    <col min="4865" max="4865" width="5.42578125" customWidth="1"/>
    <col min="4866" max="4866" width="63.140625" customWidth="1"/>
    <col min="4867" max="4869" width="0" hidden="1" customWidth="1"/>
    <col min="4870" max="4870" width="24.7109375" customWidth="1"/>
    <col min="4871" max="4871" width="21.28515625" customWidth="1"/>
    <col min="4872" max="4872" width="22" customWidth="1"/>
    <col min="4873" max="4873" width="25.7109375" customWidth="1"/>
    <col min="4874" max="4874" width="20.28515625" customWidth="1"/>
    <col min="4875" max="4875" width="33" customWidth="1"/>
    <col min="4876" max="4876" width="25.5703125" customWidth="1"/>
    <col min="4877" max="4877" width="26.5703125" customWidth="1"/>
    <col min="4878" max="4878" width="30.28515625" customWidth="1"/>
    <col min="4879" max="4893" width="18.140625" customWidth="1"/>
    <col min="5121" max="5121" width="5.42578125" customWidth="1"/>
    <col min="5122" max="5122" width="63.140625" customWidth="1"/>
    <col min="5123" max="5125" width="0" hidden="1" customWidth="1"/>
    <col min="5126" max="5126" width="24.7109375" customWidth="1"/>
    <col min="5127" max="5127" width="21.28515625" customWidth="1"/>
    <col min="5128" max="5128" width="22" customWidth="1"/>
    <col min="5129" max="5129" width="25.7109375" customWidth="1"/>
    <col min="5130" max="5130" width="20.28515625" customWidth="1"/>
    <col min="5131" max="5131" width="33" customWidth="1"/>
    <col min="5132" max="5132" width="25.5703125" customWidth="1"/>
    <col min="5133" max="5133" width="26.5703125" customWidth="1"/>
    <col min="5134" max="5134" width="30.28515625" customWidth="1"/>
    <col min="5135" max="5149" width="18.140625" customWidth="1"/>
    <col min="5377" max="5377" width="5.42578125" customWidth="1"/>
    <col min="5378" max="5378" width="63.140625" customWidth="1"/>
    <col min="5379" max="5381" width="0" hidden="1" customWidth="1"/>
    <col min="5382" max="5382" width="24.7109375" customWidth="1"/>
    <col min="5383" max="5383" width="21.28515625" customWidth="1"/>
    <col min="5384" max="5384" width="22" customWidth="1"/>
    <col min="5385" max="5385" width="25.7109375" customWidth="1"/>
    <col min="5386" max="5386" width="20.28515625" customWidth="1"/>
    <col min="5387" max="5387" width="33" customWidth="1"/>
    <col min="5388" max="5388" width="25.5703125" customWidth="1"/>
    <col min="5389" max="5389" width="26.5703125" customWidth="1"/>
    <col min="5390" max="5390" width="30.28515625" customWidth="1"/>
    <col min="5391" max="5405" width="18.140625" customWidth="1"/>
    <col min="5633" max="5633" width="5.42578125" customWidth="1"/>
    <col min="5634" max="5634" width="63.140625" customWidth="1"/>
    <col min="5635" max="5637" width="0" hidden="1" customWidth="1"/>
    <col min="5638" max="5638" width="24.7109375" customWidth="1"/>
    <col min="5639" max="5639" width="21.28515625" customWidth="1"/>
    <col min="5640" max="5640" width="22" customWidth="1"/>
    <col min="5641" max="5641" width="25.7109375" customWidth="1"/>
    <col min="5642" max="5642" width="20.28515625" customWidth="1"/>
    <col min="5643" max="5643" width="33" customWidth="1"/>
    <col min="5644" max="5644" width="25.5703125" customWidth="1"/>
    <col min="5645" max="5645" width="26.5703125" customWidth="1"/>
    <col min="5646" max="5646" width="30.28515625" customWidth="1"/>
    <col min="5647" max="5661" width="18.140625" customWidth="1"/>
    <col min="5889" max="5889" width="5.42578125" customWidth="1"/>
    <col min="5890" max="5890" width="63.140625" customWidth="1"/>
    <col min="5891" max="5893" width="0" hidden="1" customWidth="1"/>
    <col min="5894" max="5894" width="24.7109375" customWidth="1"/>
    <col min="5895" max="5895" width="21.28515625" customWidth="1"/>
    <col min="5896" max="5896" width="22" customWidth="1"/>
    <col min="5897" max="5897" width="25.7109375" customWidth="1"/>
    <col min="5898" max="5898" width="20.28515625" customWidth="1"/>
    <col min="5899" max="5899" width="33" customWidth="1"/>
    <col min="5900" max="5900" width="25.5703125" customWidth="1"/>
    <col min="5901" max="5901" width="26.5703125" customWidth="1"/>
    <col min="5902" max="5902" width="30.28515625" customWidth="1"/>
    <col min="5903" max="5917" width="18.140625" customWidth="1"/>
    <col min="6145" max="6145" width="5.42578125" customWidth="1"/>
    <col min="6146" max="6146" width="63.140625" customWidth="1"/>
    <col min="6147" max="6149" width="0" hidden="1" customWidth="1"/>
    <col min="6150" max="6150" width="24.7109375" customWidth="1"/>
    <col min="6151" max="6151" width="21.28515625" customWidth="1"/>
    <col min="6152" max="6152" width="22" customWidth="1"/>
    <col min="6153" max="6153" width="25.7109375" customWidth="1"/>
    <col min="6154" max="6154" width="20.28515625" customWidth="1"/>
    <col min="6155" max="6155" width="33" customWidth="1"/>
    <col min="6156" max="6156" width="25.5703125" customWidth="1"/>
    <col min="6157" max="6157" width="26.5703125" customWidth="1"/>
    <col min="6158" max="6158" width="30.28515625" customWidth="1"/>
    <col min="6159" max="6173" width="18.140625" customWidth="1"/>
    <col min="6401" max="6401" width="5.42578125" customWidth="1"/>
    <col min="6402" max="6402" width="63.140625" customWidth="1"/>
    <col min="6403" max="6405" width="0" hidden="1" customWidth="1"/>
    <col min="6406" max="6406" width="24.7109375" customWidth="1"/>
    <col min="6407" max="6407" width="21.28515625" customWidth="1"/>
    <col min="6408" max="6408" width="22" customWidth="1"/>
    <col min="6409" max="6409" width="25.7109375" customWidth="1"/>
    <col min="6410" max="6410" width="20.28515625" customWidth="1"/>
    <col min="6411" max="6411" width="33" customWidth="1"/>
    <col min="6412" max="6412" width="25.5703125" customWidth="1"/>
    <col min="6413" max="6413" width="26.5703125" customWidth="1"/>
    <col min="6414" max="6414" width="30.28515625" customWidth="1"/>
    <col min="6415" max="6429" width="18.140625" customWidth="1"/>
    <col min="6657" max="6657" width="5.42578125" customWidth="1"/>
    <col min="6658" max="6658" width="63.140625" customWidth="1"/>
    <col min="6659" max="6661" width="0" hidden="1" customWidth="1"/>
    <col min="6662" max="6662" width="24.7109375" customWidth="1"/>
    <col min="6663" max="6663" width="21.28515625" customWidth="1"/>
    <col min="6664" max="6664" width="22" customWidth="1"/>
    <col min="6665" max="6665" width="25.7109375" customWidth="1"/>
    <col min="6666" max="6666" width="20.28515625" customWidth="1"/>
    <col min="6667" max="6667" width="33" customWidth="1"/>
    <col min="6668" max="6668" width="25.5703125" customWidth="1"/>
    <col min="6669" max="6669" width="26.5703125" customWidth="1"/>
    <col min="6670" max="6670" width="30.28515625" customWidth="1"/>
    <col min="6671" max="6685" width="18.140625" customWidth="1"/>
    <col min="6913" max="6913" width="5.42578125" customWidth="1"/>
    <col min="6914" max="6914" width="63.140625" customWidth="1"/>
    <col min="6915" max="6917" width="0" hidden="1" customWidth="1"/>
    <col min="6918" max="6918" width="24.7109375" customWidth="1"/>
    <col min="6919" max="6919" width="21.28515625" customWidth="1"/>
    <col min="6920" max="6920" width="22" customWidth="1"/>
    <col min="6921" max="6921" width="25.7109375" customWidth="1"/>
    <col min="6922" max="6922" width="20.28515625" customWidth="1"/>
    <col min="6923" max="6923" width="33" customWidth="1"/>
    <col min="6924" max="6924" width="25.5703125" customWidth="1"/>
    <col min="6925" max="6925" width="26.5703125" customWidth="1"/>
    <col min="6926" max="6926" width="30.28515625" customWidth="1"/>
    <col min="6927" max="6941" width="18.140625" customWidth="1"/>
    <col min="7169" max="7169" width="5.42578125" customWidth="1"/>
    <col min="7170" max="7170" width="63.140625" customWidth="1"/>
    <col min="7171" max="7173" width="0" hidden="1" customWidth="1"/>
    <col min="7174" max="7174" width="24.7109375" customWidth="1"/>
    <col min="7175" max="7175" width="21.28515625" customWidth="1"/>
    <col min="7176" max="7176" width="22" customWidth="1"/>
    <col min="7177" max="7177" width="25.7109375" customWidth="1"/>
    <col min="7178" max="7178" width="20.28515625" customWidth="1"/>
    <col min="7179" max="7179" width="33" customWidth="1"/>
    <col min="7180" max="7180" width="25.5703125" customWidth="1"/>
    <col min="7181" max="7181" width="26.5703125" customWidth="1"/>
    <col min="7182" max="7182" width="30.28515625" customWidth="1"/>
    <col min="7183" max="7197" width="18.140625" customWidth="1"/>
    <col min="7425" max="7425" width="5.42578125" customWidth="1"/>
    <col min="7426" max="7426" width="63.140625" customWidth="1"/>
    <col min="7427" max="7429" width="0" hidden="1" customWidth="1"/>
    <col min="7430" max="7430" width="24.7109375" customWidth="1"/>
    <col min="7431" max="7431" width="21.28515625" customWidth="1"/>
    <col min="7432" max="7432" width="22" customWidth="1"/>
    <col min="7433" max="7433" width="25.7109375" customWidth="1"/>
    <col min="7434" max="7434" width="20.28515625" customWidth="1"/>
    <col min="7435" max="7435" width="33" customWidth="1"/>
    <col min="7436" max="7436" width="25.5703125" customWidth="1"/>
    <col min="7437" max="7437" width="26.5703125" customWidth="1"/>
    <col min="7438" max="7438" width="30.28515625" customWidth="1"/>
    <col min="7439" max="7453" width="18.140625" customWidth="1"/>
    <col min="7681" max="7681" width="5.42578125" customWidth="1"/>
    <col min="7682" max="7682" width="63.140625" customWidth="1"/>
    <col min="7683" max="7685" width="0" hidden="1" customWidth="1"/>
    <col min="7686" max="7686" width="24.7109375" customWidth="1"/>
    <col min="7687" max="7687" width="21.28515625" customWidth="1"/>
    <col min="7688" max="7688" width="22" customWidth="1"/>
    <col min="7689" max="7689" width="25.7109375" customWidth="1"/>
    <col min="7690" max="7690" width="20.28515625" customWidth="1"/>
    <col min="7691" max="7691" width="33" customWidth="1"/>
    <col min="7692" max="7692" width="25.5703125" customWidth="1"/>
    <col min="7693" max="7693" width="26.5703125" customWidth="1"/>
    <col min="7694" max="7694" width="30.28515625" customWidth="1"/>
    <col min="7695" max="7709" width="18.140625" customWidth="1"/>
    <col min="7937" max="7937" width="5.42578125" customWidth="1"/>
    <col min="7938" max="7938" width="63.140625" customWidth="1"/>
    <col min="7939" max="7941" width="0" hidden="1" customWidth="1"/>
    <col min="7942" max="7942" width="24.7109375" customWidth="1"/>
    <col min="7943" max="7943" width="21.28515625" customWidth="1"/>
    <col min="7944" max="7944" width="22" customWidth="1"/>
    <col min="7945" max="7945" width="25.7109375" customWidth="1"/>
    <col min="7946" max="7946" width="20.28515625" customWidth="1"/>
    <col min="7947" max="7947" width="33" customWidth="1"/>
    <col min="7948" max="7948" width="25.5703125" customWidth="1"/>
    <col min="7949" max="7949" width="26.5703125" customWidth="1"/>
    <col min="7950" max="7950" width="30.28515625" customWidth="1"/>
    <col min="7951" max="7965" width="18.140625" customWidth="1"/>
    <col min="8193" max="8193" width="5.42578125" customWidth="1"/>
    <col min="8194" max="8194" width="63.140625" customWidth="1"/>
    <col min="8195" max="8197" width="0" hidden="1" customWidth="1"/>
    <col min="8198" max="8198" width="24.7109375" customWidth="1"/>
    <col min="8199" max="8199" width="21.28515625" customWidth="1"/>
    <col min="8200" max="8200" width="22" customWidth="1"/>
    <col min="8201" max="8201" width="25.7109375" customWidth="1"/>
    <col min="8202" max="8202" width="20.28515625" customWidth="1"/>
    <col min="8203" max="8203" width="33" customWidth="1"/>
    <col min="8204" max="8204" width="25.5703125" customWidth="1"/>
    <col min="8205" max="8205" width="26.5703125" customWidth="1"/>
    <col min="8206" max="8206" width="30.28515625" customWidth="1"/>
    <col min="8207" max="8221" width="18.140625" customWidth="1"/>
    <col min="8449" max="8449" width="5.42578125" customWidth="1"/>
    <col min="8450" max="8450" width="63.140625" customWidth="1"/>
    <col min="8451" max="8453" width="0" hidden="1" customWidth="1"/>
    <col min="8454" max="8454" width="24.7109375" customWidth="1"/>
    <col min="8455" max="8455" width="21.28515625" customWidth="1"/>
    <col min="8456" max="8456" width="22" customWidth="1"/>
    <col min="8457" max="8457" width="25.7109375" customWidth="1"/>
    <col min="8458" max="8458" width="20.28515625" customWidth="1"/>
    <col min="8459" max="8459" width="33" customWidth="1"/>
    <col min="8460" max="8460" width="25.5703125" customWidth="1"/>
    <col min="8461" max="8461" width="26.5703125" customWidth="1"/>
    <col min="8462" max="8462" width="30.28515625" customWidth="1"/>
    <col min="8463" max="8477" width="18.140625" customWidth="1"/>
    <col min="8705" max="8705" width="5.42578125" customWidth="1"/>
    <col min="8706" max="8706" width="63.140625" customWidth="1"/>
    <col min="8707" max="8709" width="0" hidden="1" customWidth="1"/>
    <col min="8710" max="8710" width="24.7109375" customWidth="1"/>
    <col min="8711" max="8711" width="21.28515625" customWidth="1"/>
    <col min="8712" max="8712" width="22" customWidth="1"/>
    <col min="8713" max="8713" width="25.7109375" customWidth="1"/>
    <col min="8714" max="8714" width="20.28515625" customWidth="1"/>
    <col min="8715" max="8715" width="33" customWidth="1"/>
    <col min="8716" max="8716" width="25.5703125" customWidth="1"/>
    <col min="8717" max="8717" width="26.5703125" customWidth="1"/>
    <col min="8718" max="8718" width="30.28515625" customWidth="1"/>
    <col min="8719" max="8733" width="18.140625" customWidth="1"/>
    <col min="8961" max="8961" width="5.42578125" customWidth="1"/>
    <col min="8962" max="8962" width="63.140625" customWidth="1"/>
    <col min="8963" max="8965" width="0" hidden="1" customWidth="1"/>
    <col min="8966" max="8966" width="24.7109375" customWidth="1"/>
    <col min="8967" max="8967" width="21.28515625" customWidth="1"/>
    <col min="8968" max="8968" width="22" customWidth="1"/>
    <col min="8969" max="8969" width="25.7109375" customWidth="1"/>
    <col min="8970" max="8970" width="20.28515625" customWidth="1"/>
    <col min="8971" max="8971" width="33" customWidth="1"/>
    <col min="8972" max="8972" width="25.5703125" customWidth="1"/>
    <col min="8973" max="8973" width="26.5703125" customWidth="1"/>
    <col min="8974" max="8974" width="30.28515625" customWidth="1"/>
    <col min="8975" max="8989" width="18.140625" customWidth="1"/>
    <col min="9217" max="9217" width="5.42578125" customWidth="1"/>
    <col min="9218" max="9218" width="63.140625" customWidth="1"/>
    <col min="9219" max="9221" width="0" hidden="1" customWidth="1"/>
    <col min="9222" max="9222" width="24.7109375" customWidth="1"/>
    <col min="9223" max="9223" width="21.28515625" customWidth="1"/>
    <col min="9224" max="9224" width="22" customWidth="1"/>
    <col min="9225" max="9225" width="25.7109375" customWidth="1"/>
    <col min="9226" max="9226" width="20.28515625" customWidth="1"/>
    <col min="9227" max="9227" width="33" customWidth="1"/>
    <col min="9228" max="9228" width="25.5703125" customWidth="1"/>
    <col min="9229" max="9229" width="26.5703125" customWidth="1"/>
    <col min="9230" max="9230" width="30.28515625" customWidth="1"/>
    <col min="9231" max="9245" width="18.140625" customWidth="1"/>
    <col min="9473" max="9473" width="5.42578125" customWidth="1"/>
    <col min="9474" max="9474" width="63.140625" customWidth="1"/>
    <col min="9475" max="9477" width="0" hidden="1" customWidth="1"/>
    <col min="9478" max="9478" width="24.7109375" customWidth="1"/>
    <col min="9479" max="9479" width="21.28515625" customWidth="1"/>
    <col min="9480" max="9480" width="22" customWidth="1"/>
    <col min="9481" max="9481" width="25.7109375" customWidth="1"/>
    <col min="9482" max="9482" width="20.28515625" customWidth="1"/>
    <col min="9483" max="9483" width="33" customWidth="1"/>
    <col min="9484" max="9484" width="25.5703125" customWidth="1"/>
    <col min="9485" max="9485" width="26.5703125" customWidth="1"/>
    <col min="9486" max="9486" width="30.28515625" customWidth="1"/>
    <col min="9487" max="9501" width="18.140625" customWidth="1"/>
    <col min="9729" max="9729" width="5.42578125" customWidth="1"/>
    <col min="9730" max="9730" width="63.140625" customWidth="1"/>
    <col min="9731" max="9733" width="0" hidden="1" customWidth="1"/>
    <col min="9734" max="9734" width="24.7109375" customWidth="1"/>
    <col min="9735" max="9735" width="21.28515625" customWidth="1"/>
    <col min="9736" max="9736" width="22" customWidth="1"/>
    <col min="9737" max="9737" width="25.7109375" customWidth="1"/>
    <col min="9738" max="9738" width="20.28515625" customWidth="1"/>
    <col min="9739" max="9739" width="33" customWidth="1"/>
    <col min="9740" max="9740" width="25.5703125" customWidth="1"/>
    <col min="9741" max="9741" width="26.5703125" customWidth="1"/>
    <col min="9742" max="9742" width="30.28515625" customWidth="1"/>
    <col min="9743" max="9757" width="18.140625" customWidth="1"/>
    <col min="9985" max="9985" width="5.42578125" customWidth="1"/>
    <col min="9986" max="9986" width="63.140625" customWidth="1"/>
    <col min="9987" max="9989" width="0" hidden="1" customWidth="1"/>
    <col min="9990" max="9990" width="24.7109375" customWidth="1"/>
    <col min="9991" max="9991" width="21.28515625" customWidth="1"/>
    <col min="9992" max="9992" width="22" customWidth="1"/>
    <col min="9993" max="9993" width="25.7109375" customWidth="1"/>
    <col min="9994" max="9994" width="20.28515625" customWidth="1"/>
    <col min="9995" max="9995" width="33" customWidth="1"/>
    <col min="9996" max="9996" width="25.5703125" customWidth="1"/>
    <col min="9997" max="9997" width="26.5703125" customWidth="1"/>
    <col min="9998" max="9998" width="30.28515625" customWidth="1"/>
    <col min="9999" max="10013" width="18.140625" customWidth="1"/>
    <col min="10241" max="10241" width="5.42578125" customWidth="1"/>
    <col min="10242" max="10242" width="63.140625" customWidth="1"/>
    <col min="10243" max="10245" width="0" hidden="1" customWidth="1"/>
    <col min="10246" max="10246" width="24.7109375" customWidth="1"/>
    <col min="10247" max="10247" width="21.28515625" customWidth="1"/>
    <col min="10248" max="10248" width="22" customWidth="1"/>
    <col min="10249" max="10249" width="25.7109375" customWidth="1"/>
    <col min="10250" max="10250" width="20.28515625" customWidth="1"/>
    <col min="10251" max="10251" width="33" customWidth="1"/>
    <col min="10252" max="10252" width="25.5703125" customWidth="1"/>
    <col min="10253" max="10253" width="26.5703125" customWidth="1"/>
    <col min="10254" max="10254" width="30.28515625" customWidth="1"/>
    <col min="10255" max="10269" width="18.140625" customWidth="1"/>
    <col min="10497" max="10497" width="5.42578125" customWidth="1"/>
    <col min="10498" max="10498" width="63.140625" customWidth="1"/>
    <col min="10499" max="10501" width="0" hidden="1" customWidth="1"/>
    <col min="10502" max="10502" width="24.7109375" customWidth="1"/>
    <col min="10503" max="10503" width="21.28515625" customWidth="1"/>
    <col min="10504" max="10504" width="22" customWidth="1"/>
    <col min="10505" max="10505" width="25.7109375" customWidth="1"/>
    <col min="10506" max="10506" width="20.28515625" customWidth="1"/>
    <col min="10507" max="10507" width="33" customWidth="1"/>
    <col min="10508" max="10508" width="25.5703125" customWidth="1"/>
    <col min="10509" max="10509" width="26.5703125" customWidth="1"/>
    <col min="10510" max="10510" width="30.28515625" customWidth="1"/>
    <col min="10511" max="10525" width="18.140625" customWidth="1"/>
    <col min="10753" max="10753" width="5.42578125" customWidth="1"/>
    <col min="10754" max="10754" width="63.140625" customWidth="1"/>
    <col min="10755" max="10757" width="0" hidden="1" customWidth="1"/>
    <col min="10758" max="10758" width="24.7109375" customWidth="1"/>
    <col min="10759" max="10759" width="21.28515625" customWidth="1"/>
    <col min="10760" max="10760" width="22" customWidth="1"/>
    <col min="10761" max="10761" width="25.7109375" customWidth="1"/>
    <col min="10762" max="10762" width="20.28515625" customWidth="1"/>
    <col min="10763" max="10763" width="33" customWidth="1"/>
    <col min="10764" max="10764" width="25.5703125" customWidth="1"/>
    <col min="10765" max="10765" width="26.5703125" customWidth="1"/>
    <col min="10766" max="10766" width="30.28515625" customWidth="1"/>
    <col min="10767" max="10781" width="18.140625" customWidth="1"/>
    <col min="11009" max="11009" width="5.42578125" customWidth="1"/>
    <col min="11010" max="11010" width="63.140625" customWidth="1"/>
    <col min="11011" max="11013" width="0" hidden="1" customWidth="1"/>
    <col min="11014" max="11014" width="24.7109375" customWidth="1"/>
    <col min="11015" max="11015" width="21.28515625" customWidth="1"/>
    <col min="11016" max="11016" width="22" customWidth="1"/>
    <col min="11017" max="11017" width="25.7109375" customWidth="1"/>
    <col min="11018" max="11018" width="20.28515625" customWidth="1"/>
    <col min="11019" max="11019" width="33" customWidth="1"/>
    <col min="11020" max="11020" width="25.5703125" customWidth="1"/>
    <col min="11021" max="11021" width="26.5703125" customWidth="1"/>
    <col min="11022" max="11022" width="30.28515625" customWidth="1"/>
    <col min="11023" max="11037" width="18.140625" customWidth="1"/>
    <col min="11265" max="11265" width="5.42578125" customWidth="1"/>
    <col min="11266" max="11266" width="63.140625" customWidth="1"/>
    <col min="11267" max="11269" width="0" hidden="1" customWidth="1"/>
    <col min="11270" max="11270" width="24.7109375" customWidth="1"/>
    <col min="11271" max="11271" width="21.28515625" customWidth="1"/>
    <col min="11272" max="11272" width="22" customWidth="1"/>
    <col min="11273" max="11273" width="25.7109375" customWidth="1"/>
    <col min="11274" max="11274" width="20.28515625" customWidth="1"/>
    <col min="11275" max="11275" width="33" customWidth="1"/>
    <col min="11276" max="11276" width="25.5703125" customWidth="1"/>
    <col min="11277" max="11277" width="26.5703125" customWidth="1"/>
    <col min="11278" max="11278" width="30.28515625" customWidth="1"/>
    <col min="11279" max="11293" width="18.140625" customWidth="1"/>
    <col min="11521" max="11521" width="5.42578125" customWidth="1"/>
    <col min="11522" max="11522" width="63.140625" customWidth="1"/>
    <col min="11523" max="11525" width="0" hidden="1" customWidth="1"/>
    <col min="11526" max="11526" width="24.7109375" customWidth="1"/>
    <col min="11527" max="11527" width="21.28515625" customWidth="1"/>
    <col min="11528" max="11528" width="22" customWidth="1"/>
    <col min="11529" max="11529" width="25.7109375" customWidth="1"/>
    <col min="11530" max="11530" width="20.28515625" customWidth="1"/>
    <col min="11531" max="11531" width="33" customWidth="1"/>
    <col min="11532" max="11532" width="25.5703125" customWidth="1"/>
    <col min="11533" max="11533" width="26.5703125" customWidth="1"/>
    <col min="11534" max="11534" width="30.28515625" customWidth="1"/>
    <col min="11535" max="11549" width="18.140625" customWidth="1"/>
    <col min="11777" max="11777" width="5.42578125" customWidth="1"/>
    <col min="11778" max="11778" width="63.140625" customWidth="1"/>
    <col min="11779" max="11781" width="0" hidden="1" customWidth="1"/>
    <col min="11782" max="11782" width="24.7109375" customWidth="1"/>
    <col min="11783" max="11783" width="21.28515625" customWidth="1"/>
    <col min="11784" max="11784" width="22" customWidth="1"/>
    <col min="11785" max="11785" width="25.7109375" customWidth="1"/>
    <col min="11786" max="11786" width="20.28515625" customWidth="1"/>
    <col min="11787" max="11787" width="33" customWidth="1"/>
    <col min="11788" max="11788" width="25.5703125" customWidth="1"/>
    <col min="11789" max="11789" width="26.5703125" customWidth="1"/>
    <col min="11790" max="11790" width="30.28515625" customWidth="1"/>
    <col min="11791" max="11805" width="18.140625" customWidth="1"/>
    <col min="12033" max="12033" width="5.42578125" customWidth="1"/>
    <col min="12034" max="12034" width="63.140625" customWidth="1"/>
    <col min="12035" max="12037" width="0" hidden="1" customWidth="1"/>
    <col min="12038" max="12038" width="24.7109375" customWidth="1"/>
    <col min="12039" max="12039" width="21.28515625" customWidth="1"/>
    <col min="12040" max="12040" width="22" customWidth="1"/>
    <col min="12041" max="12041" width="25.7109375" customWidth="1"/>
    <col min="12042" max="12042" width="20.28515625" customWidth="1"/>
    <col min="12043" max="12043" width="33" customWidth="1"/>
    <col min="12044" max="12044" width="25.5703125" customWidth="1"/>
    <col min="12045" max="12045" width="26.5703125" customWidth="1"/>
    <col min="12046" max="12046" width="30.28515625" customWidth="1"/>
    <col min="12047" max="12061" width="18.140625" customWidth="1"/>
    <col min="12289" max="12289" width="5.42578125" customWidth="1"/>
    <col min="12290" max="12290" width="63.140625" customWidth="1"/>
    <col min="12291" max="12293" width="0" hidden="1" customWidth="1"/>
    <col min="12294" max="12294" width="24.7109375" customWidth="1"/>
    <col min="12295" max="12295" width="21.28515625" customWidth="1"/>
    <col min="12296" max="12296" width="22" customWidth="1"/>
    <col min="12297" max="12297" width="25.7109375" customWidth="1"/>
    <col min="12298" max="12298" width="20.28515625" customWidth="1"/>
    <col min="12299" max="12299" width="33" customWidth="1"/>
    <col min="12300" max="12300" width="25.5703125" customWidth="1"/>
    <col min="12301" max="12301" width="26.5703125" customWidth="1"/>
    <col min="12302" max="12302" width="30.28515625" customWidth="1"/>
    <col min="12303" max="12317" width="18.140625" customWidth="1"/>
    <col min="12545" max="12545" width="5.42578125" customWidth="1"/>
    <col min="12546" max="12546" width="63.140625" customWidth="1"/>
    <col min="12547" max="12549" width="0" hidden="1" customWidth="1"/>
    <col min="12550" max="12550" width="24.7109375" customWidth="1"/>
    <col min="12551" max="12551" width="21.28515625" customWidth="1"/>
    <col min="12552" max="12552" width="22" customWidth="1"/>
    <col min="12553" max="12553" width="25.7109375" customWidth="1"/>
    <col min="12554" max="12554" width="20.28515625" customWidth="1"/>
    <col min="12555" max="12555" width="33" customWidth="1"/>
    <col min="12556" max="12556" width="25.5703125" customWidth="1"/>
    <col min="12557" max="12557" width="26.5703125" customWidth="1"/>
    <col min="12558" max="12558" width="30.28515625" customWidth="1"/>
    <col min="12559" max="12573" width="18.140625" customWidth="1"/>
    <col min="12801" max="12801" width="5.42578125" customWidth="1"/>
    <col min="12802" max="12802" width="63.140625" customWidth="1"/>
    <col min="12803" max="12805" width="0" hidden="1" customWidth="1"/>
    <col min="12806" max="12806" width="24.7109375" customWidth="1"/>
    <col min="12807" max="12807" width="21.28515625" customWidth="1"/>
    <col min="12808" max="12808" width="22" customWidth="1"/>
    <col min="12809" max="12809" width="25.7109375" customWidth="1"/>
    <col min="12810" max="12810" width="20.28515625" customWidth="1"/>
    <col min="12811" max="12811" width="33" customWidth="1"/>
    <col min="12812" max="12812" width="25.5703125" customWidth="1"/>
    <col min="12813" max="12813" width="26.5703125" customWidth="1"/>
    <col min="12814" max="12814" width="30.28515625" customWidth="1"/>
    <col min="12815" max="12829" width="18.140625" customWidth="1"/>
    <col min="13057" max="13057" width="5.42578125" customWidth="1"/>
    <col min="13058" max="13058" width="63.140625" customWidth="1"/>
    <col min="13059" max="13061" width="0" hidden="1" customWidth="1"/>
    <col min="13062" max="13062" width="24.7109375" customWidth="1"/>
    <col min="13063" max="13063" width="21.28515625" customWidth="1"/>
    <col min="13064" max="13064" width="22" customWidth="1"/>
    <col min="13065" max="13065" width="25.7109375" customWidth="1"/>
    <col min="13066" max="13066" width="20.28515625" customWidth="1"/>
    <col min="13067" max="13067" width="33" customWidth="1"/>
    <col min="13068" max="13068" width="25.5703125" customWidth="1"/>
    <col min="13069" max="13069" width="26.5703125" customWidth="1"/>
    <col min="13070" max="13070" width="30.28515625" customWidth="1"/>
    <col min="13071" max="13085" width="18.140625" customWidth="1"/>
    <col min="13313" max="13313" width="5.42578125" customWidth="1"/>
    <col min="13314" max="13314" width="63.140625" customWidth="1"/>
    <col min="13315" max="13317" width="0" hidden="1" customWidth="1"/>
    <col min="13318" max="13318" width="24.7109375" customWidth="1"/>
    <col min="13319" max="13319" width="21.28515625" customWidth="1"/>
    <col min="13320" max="13320" width="22" customWidth="1"/>
    <col min="13321" max="13321" width="25.7109375" customWidth="1"/>
    <col min="13322" max="13322" width="20.28515625" customWidth="1"/>
    <col min="13323" max="13323" width="33" customWidth="1"/>
    <col min="13324" max="13324" width="25.5703125" customWidth="1"/>
    <col min="13325" max="13325" width="26.5703125" customWidth="1"/>
    <col min="13326" max="13326" width="30.28515625" customWidth="1"/>
    <col min="13327" max="13341" width="18.140625" customWidth="1"/>
    <col min="13569" max="13569" width="5.42578125" customWidth="1"/>
    <col min="13570" max="13570" width="63.140625" customWidth="1"/>
    <col min="13571" max="13573" width="0" hidden="1" customWidth="1"/>
    <col min="13574" max="13574" width="24.7109375" customWidth="1"/>
    <col min="13575" max="13575" width="21.28515625" customWidth="1"/>
    <col min="13576" max="13576" width="22" customWidth="1"/>
    <col min="13577" max="13577" width="25.7109375" customWidth="1"/>
    <col min="13578" max="13578" width="20.28515625" customWidth="1"/>
    <col min="13579" max="13579" width="33" customWidth="1"/>
    <col min="13580" max="13580" width="25.5703125" customWidth="1"/>
    <col min="13581" max="13581" width="26.5703125" customWidth="1"/>
    <col min="13582" max="13582" width="30.28515625" customWidth="1"/>
    <col min="13583" max="13597" width="18.140625" customWidth="1"/>
    <col min="13825" max="13825" width="5.42578125" customWidth="1"/>
    <col min="13826" max="13826" width="63.140625" customWidth="1"/>
    <col min="13827" max="13829" width="0" hidden="1" customWidth="1"/>
    <col min="13830" max="13830" width="24.7109375" customWidth="1"/>
    <col min="13831" max="13831" width="21.28515625" customWidth="1"/>
    <col min="13832" max="13832" width="22" customWidth="1"/>
    <col min="13833" max="13833" width="25.7109375" customWidth="1"/>
    <col min="13834" max="13834" width="20.28515625" customWidth="1"/>
    <col min="13835" max="13835" width="33" customWidth="1"/>
    <col min="13836" max="13836" width="25.5703125" customWidth="1"/>
    <col min="13837" max="13837" width="26.5703125" customWidth="1"/>
    <col min="13838" max="13838" width="30.28515625" customWidth="1"/>
    <col min="13839" max="13853" width="18.140625" customWidth="1"/>
    <col min="14081" max="14081" width="5.42578125" customWidth="1"/>
    <col min="14082" max="14082" width="63.140625" customWidth="1"/>
    <col min="14083" max="14085" width="0" hidden="1" customWidth="1"/>
    <col min="14086" max="14086" width="24.7109375" customWidth="1"/>
    <col min="14087" max="14087" width="21.28515625" customWidth="1"/>
    <col min="14088" max="14088" width="22" customWidth="1"/>
    <col min="14089" max="14089" width="25.7109375" customWidth="1"/>
    <col min="14090" max="14090" width="20.28515625" customWidth="1"/>
    <col min="14091" max="14091" width="33" customWidth="1"/>
    <col min="14092" max="14092" width="25.5703125" customWidth="1"/>
    <col min="14093" max="14093" width="26.5703125" customWidth="1"/>
    <col min="14094" max="14094" width="30.28515625" customWidth="1"/>
    <col min="14095" max="14109" width="18.140625" customWidth="1"/>
    <col min="14337" max="14337" width="5.42578125" customWidth="1"/>
    <col min="14338" max="14338" width="63.140625" customWidth="1"/>
    <col min="14339" max="14341" width="0" hidden="1" customWidth="1"/>
    <col min="14342" max="14342" width="24.7109375" customWidth="1"/>
    <col min="14343" max="14343" width="21.28515625" customWidth="1"/>
    <col min="14344" max="14344" width="22" customWidth="1"/>
    <col min="14345" max="14345" width="25.7109375" customWidth="1"/>
    <col min="14346" max="14346" width="20.28515625" customWidth="1"/>
    <col min="14347" max="14347" width="33" customWidth="1"/>
    <col min="14348" max="14348" width="25.5703125" customWidth="1"/>
    <col min="14349" max="14349" width="26.5703125" customWidth="1"/>
    <col min="14350" max="14350" width="30.28515625" customWidth="1"/>
    <col min="14351" max="14365" width="18.140625" customWidth="1"/>
    <col min="14593" max="14593" width="5.42578125" customWidth="1"/>
    <col min="14594" max="14594" width="63.140625" customWidth="1"/>
    <col min="14595" max="14597" width="0" hidden="1" customWidth="1"/>
    <col min="14598" max="14598" width="24.7109375" customWidth="1"/>
    <col min="14599" max="14599" width="21.28515625" customWidth="1"/>
    <col min="14600" max="14600" width="22" customWidth="1"/>
    <col min="14601" max="14601" width="25.7109375" customWidth="1"/>
    <col min="14602" max="14602" width="20.28515625" customWidth="1"/>
    <col min="14603" max="14603" width="33" customWidth="1"/>
    <col min="14604" max="14604" width="25.5703125" customWidth="1"/>
    <col min="14605" max="14605" width="26.5703125" customWidth="1"/>
    <col min="14606" max="14606" width="30.28515625" customWidth="1"/>
    <col min="14607" max="14621" width="18.140625" customWidth="1"/>
    <col min="14849" max="14849" width="5.42578125" customWidth="1"/>
    <col min="14850" max="14850" width="63.140625" customWidth="1"/>
    <col min="14851" max="14853" width="0" hidden="1" customWidth="1"/>
    <col min="14854" max="14854" width="24.7109375" customWidth="1"/>
    <col min="14855" max="14855" width="21.28515625" customWidth="1"/>
    <col min="14856" max="14856" width="22" customWidth="1"/>
    <col min="14857" max="14857" width="25.7109375" customWidth="1"/>
    <col min="14858" max="14858" width="20.28515625" customWidth="1"/>
    <col min="14859" max="14859" width="33" customWidth="1"/>
    <col min="14860" max="14860" width="25.5703125" customWidth="1"/>
    <col min="14861" max="14861" width="26.5703125" customWidth="1"/>
    <col min="14862" max="14862" width="30.28515625" customWidth="1"/>
    <col min="14863" max="14877" width="18.140625" customWidth="1"/>
    <col min="15105" max="15105" width="5.42578125" customWidth="1"/>
    <col min="15106" max="15106" width="63.140625" customWidth="1"/>
    <col min="15107" max="15109" width="0" hidden="1" customWidth="1"/>
    <col min="15110" max="15110" width="24.7109375" customWidth="1"/>
    <col min="15111" max="15111" width="21.28515625" customWidth="1"/>
    <col min="15112" max="15112" width="22" customWidth="1"/>
    <col min="15113" max="15113" width="25.7109375" customWidth="1"/>
    <col min="15114" max="15114" width="20.28515625" customWidth="1"/>
    <col min="15115" max="15115" width="33" customWidth="1"/>
    <col min="15116" max="15116" width="25.5703125" customWidth="1"/>
    <col min="15117" max="15117" width="26.5703125" customWidth="1"/>
    <col min="15118" max="15118" width="30.28515625" customWidth="1"/>
    <col min="15119" max="15133" width="18.140625" customWidth="1"/>
    <col min="15361" max="15361" width="5.42578125" customWidth="1"/>
    <col min="15362" max="15362" width="63.140625" customWidth="1"/>
    <col min="15363" max="15365" width="0" hidden="1" customWidth="1"/>
    <col min="15366" max="15366" width="24.7109375" customWidth="1"/>
    <col min="15367" max="15367" width="21.28515625" customWidth="1"/>
    <col min="15368" max="15368" width="22" customWidth="1"/>
    <col min="15369" max="15369" width="25.7109375" customWidth="1"/>
    <col min="15370" max="15370" width="20.28515625" customWidth="1"/>
    <col min="15371" max="15371" width="33" customWidth="1"/>
    <col min="15372" max="15372" width="25.5703125" customWidth="1"/>
    <col min="15373" max="15373" width="26.5703125" customWidth="1"/>
    <col min="15374" max="15374" width="30.28515625" customWidth="1"/>
    <col min="15375" max="15389" width="18.140625" customWidth="1"/>
    <col min="15617" max="15617" width="5.42578125" customWidth="1"/>
    <col min="15618" max="15618" width="63.140625" customWidth="1"/>
    <col min="15619" max="15621" width="0" hidden="1" customWidth="1"/>
    <col min="15622" max="15622" width="24.7109375" customWidth="1"/>
    <col min="15623" max="15623" width="21.28515625" customWidth="1"/>
    <col min="15624" max="15624" width="22" customWidth="1"/>
    <col min="15625" max="15625" width="25.7109375" customWidth="1"/>
    <col min="15626" max="15626" width="20.28515625" customWidth="1"/>
    <col min="15627" max="15627" width="33" customWidth="1"/>
    <col min="15628" max="15628" width="25.5703125" customWidth="1"/>
    <col min="15629" max="15629" width="26.5703125" customWidth="1"/>
    <col min="15630" max="15630" width="30.28515625" customWidth="1"/>
    <col min="15631" max="15645" width="18.140625" customWidth="1"/>
    <col min="15873" max="15873" width="5.42578125" customWidth="1"/>
    <col min="15874" max="15874" width="63.140625" customWidth="1"/>
    <col min="15875" max="15877" width="0" hidden="1" customWidth="1"/>
    <col min="15878" max="15878" width="24.7109375" customWidth="1"/>
    <col min="15879" max="15879" width="21.28515625" customWidth="1"/>
    <col min="15880" max="15880" width="22" customWidth="1"/>
    <col min="15881" max="15881" width="25.7109375" customWidth="1"/>
    <col min="15882" max="15882" width="20.28515625" customWidth="1"/>
    <col min="15883" max="15883" width="33" customWidth="1"/>
    <col min="15884" max="15884" width="25.5703125" customWidth="1"/>
    <col min="15885" max="15885" width="26.5703125" customWidth="1"/>
    <col min="15886" max="15886" width="30.28515625" customWidth="1"/>
    <col min="15887" max="15901" width="18.140625" customWidth="1"/>
    <col min="16129" max="16129" width="5.42578125" customWidth="1"/>
    <col min="16130" max="16130" width="63.140625" customWidth="1"/>
    <col min="16131" max="16133" width="0" hidden="1" customWidth="1"/>
    <col min="16134" max="16134" width="24.7109375" customWidth="1"/>
    <col min="16135" max="16135" width="21.28515625" customWidth="1"/>
    <col min="16136" max="16136" width="22" customWidth="1"/>
    <col min="16137" max="16137" width="25.7109375" customWidth="1"/>
    <col min="16138" max="16138" width="20.28515625" customWidth="1"/>
    <col min="16139" max="16139" width="33" customWidth="1"/>
    <col min="16140" max="16140" width="25.5703125" customWidth="1"/>
    <col min="16141" max="16141" width="26.5703125" customWidth="1"/>
    <col min="16142" max="16142" width="30.28515625" customWidth="1"/>
    <col min="16143" max="16157" width="18.140625" customWidth="1"/>
  </cols>
  <sheetData>
    <row r="1" spans="1:29" ht="33" x14ac:dyDescent="0.45">
      <c r="A1" s="77" t="s">
        <v>166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v>11054829590</v>
      </c>
      <c r="M4" s="91"/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/>
      <c r="G5" s="88"/>
      <c r="H5" s="89"/>
      <c r="I5" s="89"/>
      <c r="J5" s="89">
        <v>121112585</v>
      </c>
      <c r="K5" s="88"/>
      <c r="L5" s="90">
        <v>121112585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178"/>
      <c r="B6" s="84" t="s">
        <v>131</v>
      </c>
      <c r="C6" s="85"/>
      <c r="D6" s="86"/>
      <c r="E6" s="85"/>
      <c r="F6" s="86"/>
      <c r="G6" s="88"/>
      <c r="H6" s="88"/>
      <c r="I6" s="94"/>
      <c r="J6" s="94"/>
      <c r="K6" s="88"/>
      <c r="L6" s="95">
        <v>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>
        <v>230000000</v>
      </c>
      <c r="G7" s="98">
        <v>670000000</v>
      </c>
      <c r="H7" s="98">
        <v>520000000</v>
      </c>
      <c r="I7" s="98">
        <v>700000000</v>
      </c>
      <c r="J7" s="180">
        <v>2600000000</v>
      </c>
      <c r="K7" s="98"/>
      <c r="L7" s="90">
        <v>4720000000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/>
      <c r="G8" s="103"/>
      <c r="H8" s="103"/>
      <c r="I8" s="103"/>
      <c r="J8" s="103"/>
      <c r="K8" s="103"/>
      <c r="L8" s="95">
        <v>0</v>
      </c>
      <c r="M8" s="91">
        <f>+L8+22000</f>
        <v>22000</v>
      </c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>
        <v>1200517126</v>
      </c>
      <c r="G9" s="108">
        <v>860496690</v>
      </c>
      <c r="H9" s="108">
        <v>1043728077</v>
      </c>
      <c r="I9" s="108">
        <v>1642010093</v>
      </c>
      <c r="J9" s="108">
        <v>1466965019</v>
      </c>
      <c r="K9" s="108">
        <v>0</v>
      </c>
      <c r="L9" s="109">
        <v>6213717005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v>1188070256</v>
      </c>
      <c r="G10" s="115">
        <v>838134040</v>
      </c>
      <c r="H10" s="115">
        <v>1011001312</v>
      </c>
      <c r="I10" s="115">
        <v>1500947313</v>
      </c>
      <c r="J10" s="115">
        <v>1378254254</v>
      </c>
      <c r="K10" s="115">
        <v>0</v>
      </c>
      <c r="L10" s="116">
        <v>5916407175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v>1182962456</v>
      </c>
      <c r="G11" s="121">
        <v>753532033</v>
      </c>
      <c r="H11" s="121">
        <v>958315420</v>
      </c>
      <c r="I11" s="121">
        <v>1444329657</v>
      </c>
      <c r="J11" s="121">
        <v>1274874748</v>
      </c>
      <c r="K11" s="121">
        <v>0</v>
      </c>
      <c r="L11" s="122">
        <v>5614014314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v>0</v>
      </c>
      <c r="G12" s="121">
        <v>55825007</v>
      </c>
      <c r="H12" s="121">
        <v>36010892</v>
      </c>
      <c r="I12" s="121">
        <v>9962656</v>
      </c>
      <c r="J12" s="121">
        <v>20000000</v>
      </c>
      <c r="K12" s="121">
        <v>0</v>
      </c>
      <c r="L12" s="122">
        <v>121798555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0">
        <v>5000000</v>
      </c>
      <c r="G13" s="128">
        <v>14000000</v>
      </c>
      <c r="H13" s="130">
        <v>7560000</v>
      </c>
      <c r="I13" s="130">
        <v>8000000</v>
      </c>
      <c r="J13" s="130">
        <v>0</v>
      </c>
      <c r="K13" s="131">
        <v>0</v>
      </c>
      <c r="L13" s="122">
        <v>34560000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v>0</v>
      </c>
      <c r="G14" s="126">
        <v>10373000</v>
      </c>
      <c r="H14" s="126">
        <v>9115000</v>
      </c>
      <c r="I14" s="126">
        <v>11225000</v>
      </c>
      <c r="J14" s="126">
        <v>9620000</v>
      </c>
      <c r="K14" s="126">
        <v>0</v>
      </c>
      <c r="L14" s="127">
        <v>40333000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v>0</v>
      </c>
      <c r="G17" s="126">
        <v>0</v>
      </c>
      <c r="H17" s="126">
        <v>0</v>
      </c>
      <c r="I17" s="126">
        <v>0</v>
      </c>
      <c r="J17" s="126">
        <v>63759506</v>
      </c>
      <c r="K17" s="126">
        <v>0</v>
      </c>
      <c r="L17" s="127">
        <v>63759506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v>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7">
        <v>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v>107800</v>
      </c>
      <c r="G19" s="126">
        <v>4404000</v>
      </c>
      <c r="H19" s="126">
        <v>0</v>
      </c>
      <c r="I19" s="126">
        <v>27430000</v>
      </c>
      <c r="J19" s="126">
        <v>10000000</v>
      </c>
      <c r="K19" s="126">
        <v>0</v>
      </c>
      <c r="L19" s="127">
        <v>41941800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v>12206870</v>
      </c>
      <c r="G31" s="136">
        <v>18868650</v>
      </c>
      <c r="H31" s="136">
        <v>19619765</v>
      </c>
      <c r="I31" s="136">
        <v>89529680</v>
      </c>
      <c r="J31" s="136">
        <v>13176165</v>
      </c>
      <c r="K31" s="136">
        <v>0</v>
      </c>
      <c r="L31" s="137">
        <v>153401130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110</v>
      </c>
      <c r="C32" s="140"/>
      <c r="D32" s="140"/>
      <c r="E32" s="140"/>
      <c r="F32" s="140"/>
      <c r="G32" s="128"/>
      <c r="H32" s="130"/>
      <c r="I32" s="130"/>
      <c r="J32" s="129"/>
      <c r="K32" s="131"/>
      <c r="L32" s="122">
        <v>0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v>0</v>
      </c>
      <c r="G33" s="126">
        <v>0</v>
      </c>
      <c r="H33" s="126">
        <v>0</v>
      </c>
      <c r="I33" s="126">
        <v>52124800</v>
      </c>
      <c r="J33" s="126">
        <v>0</v>
      </c>
      <c r="K33" s="126">
        <v>0</v>
      </c>
      <c r="L33" s="127">
        <v>52124800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v>0</v>
      </c>
      <c r="G34" s="126">
        <v>14000000</v>
      </c>
      <c r="H34" s="126">
        <v>0</v>
      </c>
      <c r="I34" s="126">
        <v>0</v>
      </c>
      <c r="J34" s="126">
        <v>0</v>
      </c>
      <c r="K34" s="126">
        <v>0</v>
      </c>
      <c r="L34" s="127">
        <v>14000000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v>0</v>
      </c>
      <c r="G35" s="126">
        <v>0</v>
      </c>
      <c r="H35" s="126">
        <v>0</v>
      </c>
      <c r="I35" s="126">
        <v>6000000</v>
      </c>
      <c r="J35" s="126">
        <v>0</v>
      </c>
      <c r="K35" s="126">
        <v>0</v>
      </c>
      <c r="L35" s="127">
        <v>6000000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v>0</v>
      </c>
      <c r="G36" s="126">
        <v>1398400</v>
      </c>
      <c r="H36" s="126">
        <v>0</v>
      </c>
      <c r="I36" s="126">
        <v>12904276</v>
      </c>
      <c r="J36" s="126">
        <v>0</v>
      </c>
      <c r="K36" s="126">
        <v>0</v>
      </c>
      <c r="L36" s="127">
        <v>14302676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v>0</v>
      </c>
      <c r="G37" s="126">
        <v>0</v>
      </c>
      <c r="H37" s="126">
        <v>0</v>
      </c>
      <c r="I37" s="126">
        <v>0</v>
      </c>
      <c r="J37" s="126">
        <v>0</v>
      </c>
      <c r="K37" s="126">
        <v>0</v>
      </c>
      <c r="L37" s="127">
        <v>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v>1501920</v>
      </c>
      <c r="G38" s="126">
        <v>0</v>
      </c>
      <c r="H38" s="126">
        <v>2333507</v>
      </c>
      <c r="I38" s="126">
        <v>0</v>
      </c>
      <c r="J38" s="126">
        <v>0</v>
      </c>
      <c r="K38" s="126">
        <v>0</v>
      </c>
      <c r="L38" s="127">
        <v>3835427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v>0</v>
      </c>
      <c r="G39" s="126">
        <v>0</v>
      </c>
      <c r="H39" s="126">
        <v>0</v>
      </c>
      <c r="I39" s="126">
        <v>6185083</v>
      </c>
      <c r="J39" s="126">
        <v>0</v>
      </c>
      <c r="K39" s="126">
        <v>0</v>
      </c>
      <c r="L39" s="127">
        <v>6185083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v>0</v>
      </c>
      <c r="G40" s="126">
        <v>0</v>
      </c>
      <c r="H40" s="126">
        <v>0</v>
      </c>
      <c r="I40" s="126">
        <v>100000</v>
      </c>
      <c r="J40" s="126">
        <v>0</v>
      </c>
      <c r="K40" s="126">
        <v>0</v>
      </c>
      <c r="L40" s="127">
        <v>100000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v>0</v>
      </c>
      <c r="G41" s="126">
        <v>0</v>
      </c>
      <c r="H41" s="126">
        <v>0</v>
      </c>
      <c r="I41" s="126">
        <v>0</v>
      </c>
      <c r="J41" s="126">
        <v>3649360</v>
      </c>
      <c r="K41" s="126">
        <v>0</v>
      </c>
      <c r="L41" s="127">
        <v>3649360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v>3665000</v>
      </c>
      <c r="G42" s="126">
        <v>0</v>
      </c>
      <c r="H42" s="126">
        <v>0</v>
      </c>
      <c r="I42" s="126">
        <v>0</v>
      </c>
      <c r="J42" s="126">
        <v>3245000</v>
      </c>
      <c r="K42" s="126">
        <v>0</v>
      </c>
      <c r="L42" s="127">
        <v>6910000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113</v>
      </c>
      <c r="C43" s="120"/>
      <c r="D43" s="120"/>
      <c r="E43" s="140"/>
      <c r="F43" s="126">
        <v>0</v>
      </c>
      <c r="G43" s="126">
        <v>0</v>
      </c>
      <c r="H43" s="126">
        <v>0</v>
      </c>
      <c r="I43" s="126">
        <v>0</v>
      </c>
      <c r="J43" s="126">
        <v>0</v>
      </c>
      <c r="K43" s="126">
        <v>0</v>
      </c>
      <c r="L43" s="127">
        <v>0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v>180000</v>
      </c>
      <c r="G44" s="126">
        <v>0</v>
      </c>
      <c r="H44" s="126">
        <v>0</v>
      </c>
      <c r="I44" s="126">
        <v>8675000</v>
      </c>
      <c r="J44" s="126">
        <v>0</v>
      </c>
      <c r="K44" s="126">
        <v>0</v>
      </c>
      <c r="L44" s="127">
        <v>8855000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v>2960000</v>
      </c>
      <c r="G45" s="126">
        <v>0</v>
      </c>
      <c r="H45" s="126">
        <v>630000</v>
      </c>
      <c r="I45" s="126">
        <v>0</v>
      </c>
      <c r="J45" s="126">
        <v>610000</v>
      </c>
      <c r="K45" s="126">
        <v>0</v>
      </c>
      <c r="L45" s="127">
        <v>4200000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/>
      <c r="G46" s="128"/>
      <c r="H46" s="128">
        <v>460000</v>
      </c>
      <c r="I46" s="128"/>
      <c r="J46" s="128"/>
      <c r="K46" s="128"/>
      <c r="L46" s="122">
        <v>460000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/>
      <c r="G47" s="120"/>
      <c r="H47" s="120"/>
      <c r="I47" s="120"/>
      <c r="J47" s="120"/>
      <c r="K47" s="120"/>
      <c r="L47" s="122">
        <v>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/>
      <c r="G48" s="120"/>
      <c r="H48" s="120"/>
      <c r="I48" s="120"/>
      <c r="J48" s="120"/>
      <c r="K48" s="120"/>
      <c r="L48" s="122">
        <v>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175</v>
      </c>
      <c r="C49" s="120"/>
      <c r="D49" s="120"/>
      <c r="E49" s="140"/>
      <c r="F49" s="126">
        <v>3862000</v>
      </c>
      <c r="G49" s="126">
        <v>1875000</v>
      </c>
      <c r="H49" s="126">
        <v>0</v>
      </c>
      <c r="I49" s="126">
        <v>907173</v>
      </c>
      <c r="J49" s="126">
        <v>4100000</v>
      </c>
      <c r="K49" s="126">
        <v>0</v>
      </c>
      <c r="L49" s="122">
        <v>10744173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v>0</v>
      </c>
      <c r="G50" s="126">
        <v>0</v>
      </c>
      <c r="H50" s="126">
        <v>0</v>
      </c>
      <c r="I50" s="126">
        <v>0</v>
      </c>
      <c r="J50" s="126">
        <v>0</v>
      </c>
      <c r="K50" s="126">
        <v>0</v>
      </c>
      <c r="L50" s="122">
        <v>0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v>0</v>
      </c>
      <c r="G52" s="120">
        <v>0</v>
      </c>
      <c r="H52" s="120">
        <v>0</v>
      </c>
      <c r="I52" s="120">
        <v>0</v>
      </c>
      <c r="J52" s="120">
        <v>0</v>
      </c>
      <c r="K52" s="120">
        <v>0</v>
      </c>
      <c r="L52" s="122">
        <v>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v>37950</v>
      </c>
      <c r="G54" s="126">
        <v>341250</v>
      </c>
      <c r="H54" s="126">
        <v>39600</v>
      </c>
      <c r="I54" s="126">
        <v>2633348</v>
      </c>
      <c r="J54" s="126">
        <v>438805</v>
      </c>
      <c r="K54" s="126">
        <v>0</v>
      </c>
      <c r="L54" s="127">
        <v>3490953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v>0</v>
      </c>
      <c r="G55" s="126">
        <v>0</v>
      </c>
      <c r="H55" s="126">
        <v>16156658</v>
      </c>
      <c r="I55" s="126">
        <v>0</v>
      </c>
      <c r="J55" s="126">
        <v>0</v>
      </c>
      <c r="K55" s="126">
        <v>0</v>
      </c>
      <c r="L55" s="127">
        <v>16156658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17.25" customHeight="1" x14ac:dyDescent="0.25">
      <c r="A56" s="118">
        <v>25</v>
      </c>
      <c r="B56" s="119" t="s">
        <v>123</v>
      </c>
      <c r="C56" s="120"/>
      <c r="D56" s="120"/>
      <c r="E56" s="140"/>
      <c r="F56" s="126">
        <v>0</v>
      </c>
      <c r="G56" s="126">
        <v>0</v>
      </c>
      <c r="H56" s="126">
        <v>0</v>
      </c>
      <c r="I56" s="126">
        <v>0</v>
      </c>
      <c r="J56" s="126">
        <v>0</v>
      </c>
      <c r="K56" s="126">
        <v>0</v>
      </c>
      <c r="L56" s="127">
        <v>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7.25" customHeight="1" x14ac:dyDescent="0.25">
      <c r="A57" s="118">
        <v>26</v>
      </c>
      <c r="B57" s="119" t="s">
        <v>60</v>
      </c>
      <c r="C57" s="120"/>
      <c r="D57" s="120"/>
      <c r="E57" s="140"/>
      <c r="F57" s="120">
        <v>0</v>
      </c>
      <c r="G57" s="120">
        <v>0</v>
      </c>
      <c r="H57" s="120">
        <v>0</v>
      </c>
      <c r="I57" s="120">
        <v>0</v>
      </c>
      <c r="J57" s="120">
        <v>0</v>
      </c>
      <c r="K57" s="120">
        <v>0</v>
      </c>
      <c r="L57" s="122">
        <v>0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customHeight="1" x14ac:dyDescent="0.25">
      <c r="A58" s="118">
        <v>27</v>
      </c>
      <c r="B58" s="119" t="s">
        <v>78</v>
      </c>
      <c r="C58" s="120"/>
      <c r="D58" s="120"/>
      <c r="E58" s="140"/>
      <c r="F58" s="120">
        <v>0</v>
      </c>
      <c r="G58" s="120">
        <v>1254000</v>
      </c>
      <c r="H58" s="120">
        <v>0</v>
      </c>
      <c r="I58" s="120">
        <v>0</v>
      </c>
      <c r="J58" s="120">
        <v>1133000</v>
      </c>
      <c r="K58" s="120">
        <v>0</v>
      </c>
      <c r="L58" s="122">
        <v>2387000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customHeight="1" x14ac:dyDescent="0.25">
      <c r="A59" s="118">
        <v>28</v>
      </c>
      <c r="B59" s="119" t="s">
        <v>174</v>
      </c>
      <c r="C59" s="120"/>
      <c r="D59" s="120"/>
      <c r="E59" s="140"/>
      <c r="F59" s="120">
        <v>0</v>
      </c>
      <c r="G59" s="120">
        <v>0</v>
      </c>
      <c r="H59" s="120">
        <v>0</v>
      </c>
      <c r="I59" s="120">
        <v>0</v>
      </c>
      <c r="J59" s="120">
        <v>0</v>
      </c>
      <c r="K59" s="120">
        <v>0</v>
      </c>
      <c r="L59" s="122">
        <v>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18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v>0</v>
      </c>
      <c r="D71" s="136">
        <v>0</v>
      </c>
      <c r="E71" s="136">
        <v>0</v>
      </c>
      <c r="F71" s="136">
        <v>0</v>
      </c>
      <c r="G71" s="136">
        <v>200000</v>
      </c>
      <c r="H71" s="136">
        <v>409000</v>
      </c>
      <c r="I71" s="136">
        <v>1145000</v>
      </c>
      <c r="J71" s="136">
        <v>0</v>
      </c>
      <c r="K71" s="136">
        <v>0</v>
      </c>
      <c r="L71" s="137">
        <v>1754000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v>0</v>
      </c>
      <c r="F72" s="120"/>
      <c r="G72" s="128"/>
      <c r="H72" s="120"/>
      <c r="I72" s="120"/>
      <c r="J72" s="120"/>
      <c r="K72" s="131"/>
      <c r="L72" s="122">
        <v>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v>0</v>
      </c>
      <c r="G73" s="126">
        <v>200000</v>
      </c>
      <c r="H73" s="126">
        <v>409000</v>
      </c>
      <c r="I73" s="126">
        <v>1145000</v>
      </c>
      <c r="J73" s="126">
        <v>0</v>
      </c>
      <c r="K73" s="126">
        <v>0</v>
      </c>
      <c r="L73" s="127">
        <v>1754000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v>0</v>
      </c>
      <c r="D81" s="136">
        <v>0</v>
      </c>
      <c r="E81" s="136">
        <v>0</v>
      </c>
      <c r="F81" s="136">
        <v>240000</v>
      </c>
      <c r="G81" s="136">
        <v>3294000</v>
      </c>
      <c r="H81" s="136">
        <v>773000</v>
      </c>
      <c r="I81" s="136">
        <v>12901100</v>
      </c>
      <c r="J81" s="136">
        <v>3534600</v>
      </c>
      <c r="K81" s="136">
        <v>0</v>
      </c>
      <c r="L81" s="137">
        <v>20742700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/>
      <c r="G82" s="128"/>
      <c r="H82" s="120"/>
      <c r="I82" s="120"/>
      <c r="J82" s="120"/>
      <c r="K82" s="131"/>
      <c r="L82" s="122">
        <v>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/>
      <c r="G83" s="128"/>
      <c r="H83" s="120"/>
      <c r="I83" s="120"/>
      <c r="J83" s="120"/>
      <c r="K83" s="131"/>
      <c r="L83" s="122">
        <v>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135</v>
      </c>
      <c r="C84" s="120"/>
      <c r="D84" s="120"/>
      <c r="E84" s="120"/>
      <c r="F84" s="120">
        <v>240000</v>
      </c>
      <c r="G84" s="128">
        <v>3294000</v>
      </c>
      <c r="H84" s="128">
        <v>773000</v>
      </c>
      <c r="I84" s="128">
        <v>12901100</v>
      </c>
      <c r="J84" s="120">
        <v>3534600</v>
      </c>
      <c r="K84" s="131"/>
      <c r="L84" s="122">
        <v>20742700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v>0</v>
      </c>
      <c r="D86" s="136">
        <v>0</v>
      </c>
      <c r="E86" s="136">
        <v>0</v>
      </c>
      <c r="F86" s="136">
        <v>0</v>
      </c>
      <c r="G86" s="136">
        <v>0</v>
      </c>
      <c r="H86" s="136">
        <v>11925000</v>
      </c>
      <c r="I86" s="136">
        <v>9487000</v>
      </c>
      <c r="J86" s="136">
        <v>0</v>
      </c>
      <c r="K86" s="136">
        <v>0</v>
      </c>
      <c r="L86" s="137">
        <v>21412000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/>
      <c r="G87" s="128"/>
      <c r="H87" s="128"/>
      <c r="I87" s="120"/>
      <c r="J87" s="120"/>
      <c r="K87" s="131"/>
      <c r="L87" s="122">
        <v>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/>
      <c r="G88" s="128"/>
      <c r="H88" s="128"/>
      <c r="I88" s="120"/>
      <c r="J88" s="120"/>
      <c r="K88" s="131"/>
      <c r="L88" s="122">
        <v>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>
        <v>11925000</v>
      </c>
      <c r="I89" s="120">
        <v>9487000</v>
      </c>
      <c r="J89" s="120"/>
      <c r="K89" s="131"/>
      <c r="L89" s="122">
        <v>21412000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v>0</v>
      </c>
      <c r="G90" s="126">
        <v>0</v>
      </c>
      <c r="H90" s="126">
        <v>0</v>
      </c>
      <c r="I90" s="126">
        <v>0</v>
      </c>
      <c r="J90" s="126">
        <v>0</v>
      </c>
      <c r="K90" s="126">
        <v>0</v>
      </c>
      <c r="L90" s="127">
        <v>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/>
      <c r="G91" s="128"/>
      <c r="H91" s="128"/>
      <c r="I91" s="120"/>
      <c r="J91" s="128"/>
      <c r="K91" s="131"/>
      <c r="L91" s="122">
        <v>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v>0</v>
      </c>
      <c r="G92" s="126">
        <v>0</v>
      </c>
      <c r="H92" s="126">
        <v>0</v>
      </c>
      <c r="I92" s="126">
        <v>0</v>
      </c>
      <c r="J92" s="126">
        <v>0</v>
      </c>
      <c r="K92" s="126">
        <v>0</v>
      </c>
      <c r="L92" s="144">
        <v>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136</v>
      </c>
      <c r="C93" s="120"/>
      <c r="D93" s="120"/>
      <c r="E93" s="120"/>
      <c r="F93" s="120"/>
      <c r="G93" s="128"/>
      <c r="H93" s="128"/>
      <c r="I93" s="120"/>
      <c r="J93" s="120"/>
      <c r="K93" s="131"/>
      <c r="L93" s="122">
        <v>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v>0</v>
      </c>
      <c r="D94" s="147">
        <v>0</v>
      </c>
      <c r="E94" s="147">
        <v>0</v>
      </c>
      <c r="F94" s="147">
        <v>0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8">
        <v>0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/>
      <c r="G95" s="128"/>
      <c r="H95" s="128"/>
      <c r="I95" s="120"/>
      <c r="J95" s="120"/>
      <c r="K95" s="131"/>
      <c r="L95" s="122">
        <v>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v>0</v>
      </c>
      <c r="G96" s="126">
        <v>0</v>
      </c>
      <c r="H96" s="126">
        <v>0</v>
      </c>
      <c r="I96" s="126">
        <v>0</v>
      </c>
      <c r="J96" s="126">
        <v>0</v>
      </c>
      <c r="K96" s="126">
        <v>0</v>
      </c>
      <c r="L96" s="127">
        <v>0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/>
      <c r="G97" s="128"/>
      <c r="H97" s="128"/>
      <c r="I97" s="120"/>
      <c r="J97" s="120"/>
      <c r="K97" s="131"/>
      <c r="L97" s="122">
        <v>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2">
        <v>0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v>0</v>
      </c>
      <c r="F99" s="157">
        <v>0</v>
      </c>
      <c r="G99" s="157">
        <v>0</v>
      </c>
      <c r="H99" s="157">
        <v>0</v>
      </c>
      <c r="I99" s="157">
        <v>0</v>
      </c>
      <c r="J99" s="157">
        <v>72000000</v>
      </c>
      <c r="K99" s="157">
        <v>0</v>
      </c>
      <c r="L99" s="158">
        <v>72000000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v>0</v>
      </c>
      <c r="F100" s="161"/>
      <c r="G100" s="136"/>
      <c r="H100" s="136"/>
      <c r="I100" s="136"/>
      <c r="J100" s="136"/>
      <c r="K100" s="136"/>
      <c r="L100" s="152"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v>0</v>
      </c>
      <c r="D102" s="166">
        <v>0</v>
      </c>
      <c r="E102" s="166">
        <v>0</v>
      </c>
      <c r="F102" s="167">
        <v>0</v>
      </c>
      <c r="G102" s="167">
        <v>0</v>
      </c>
      <c r="H102" s="167">
        <v>0</v>
      </c>
      <c r="I102" s="167">
        <v>28000000</v>
      </c>
      <c r="J102" s="167">
        <v>0</v>
      </c>
      <c r="K102" s="167">
        <v>0</v>
      </c>
      <c r="L102" s="168">
        <v>28000000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v>0</v>
      </c>
      <c r="G103" s="126">
        <v>0</v>
      </c>
      <c r="H103" s="126">
        <v>0</v>
      </c>
      <c r="I103" s="126">
        <v>28000000</v>
      </c>
      <c r="J103" s="126">
        <v>0</v>
      </c>
      <c r="K103" s="126">
        <v>0</v>
      </c>
      <c r="L103" s="127">
        <v>28000000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137</v>
      </c>
      <c r="C104" s="172"/>
      <c r="D104" s="172"/>
      <c r="E104" s="169"/>
      <c r="F104" s="172"/>
      <c r="G104" s="173"/>
      <c r="H104" s="173"/>
      <c r="I104" s="174"/>
      <c r="J104" s="174"/>
      <c r="K104" s="173"/>
      <c r="L104" s="175"/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2">
    <mergeCell ref="A1:L1"/>
    <mergeCell ref="A2: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workbookViewId="0">
      <selection activeCell="L4" sqref="L4:L8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hidden="1" customWidth="1"/>
    <col min="8" max="8" width="22" hidden="1" customWidth="1"/>
    <col min="9" max="9" width="25.7109375" hidden="1" customWidth="1"/>
    <col min="10" max="10" width="20.28515625" hidden="1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77" t="s">
        <v>92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f>L5+L6+L7+L8</f>
        <v>11718919262</v>
      </c>
      <c r="M4" s="67"/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>
        <f>7034390000+189757000+20082304</f>
        <v>7244229304</v>
      </c>
      <c r="G5" s="88"/>
      <c r="H5" s="89"/>
      <c r="I5" s="89"/>
      <c r="J5" s="89"/>
      <c r="K5" s="88"/>
      <c r="L5" s="90">
        <f>SUM(F5:K5)</f>
        <v>7244229304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92" t="s">
        <v>95</v>
      </c>
      <c r="B6" s="93"/>
      <c r="C6" s="85"/>
      <c r="D6" s="86"/>
      <c r="E6" s="85"/>
      <c r="F6" s="86">
        <f>42000000+900000000+30000000</f>
        <v>972000000</v>
      </c>
      <c r="G6" s="88"/>
      <c r="H6" s="88"/>
      <c r="I6" s="94"/>
      <c r="J6" s="88"/>
      <c r="K6" s="88"/>
      <c r="L6" s="95">
        <f>SUM(F6:K6)</f>
        <v>972000000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>
        <v>135200516</v>
      </c>
      <c r="G7" s="98"/>
      <c r="H7" s="98"/>
      <c r="I7" s="98"/>
      <c r="J7" s="98"/>
      <c r="K7" s="98"/>
      <c r="L7" s="90">
        <f>SUM(F7:K7)</f>
        <v>135200516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>
        <v>3367489442</v>
      </c>
      <c r="G8" s="103"/>
      <c r="H8" s="103"/>
      <c r="I8" s="103"/>
      <c r="J8" s="103"/>
      <c r="K8" s="103"/>
      <c r="L8" s="95">
        <f>SUM(F8:K8)</f>
        <v>3367489442</v>
      </c>
      <c r="M8" s="67"/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 t="s">
        <v>98</v>
      </c>
      <c r="G9" s="108" t="s">
        <v>99</v>
      </c>
      <c r="H9" s="108" t="s">
        <v>99</v>
      </c>
      <c r="I9" s="108" t="s">
        <v>99</v>
      </c>
      <c r="J9" s="108" t="s">
        <v>99</v>
      </c>
      <c r="K9" s="108" t="s">
        <v>99</v>
      </c>
      <c r="L9" s="109" t="s">
        <v>100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v>2756069644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6">
        <v>2756069644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v>2272886079</v>
      </c>
      <c r="G11" s="121">
        <v>0</v>
      </c>
      <c r="H11" s="121">
        <v>0</v>
      </c>
      <c r="I11" s="121">
        <v>0</v>
      </c>
      <c r="J11" s="121">
        <v>0</v>
      </c>
      <c r="K11" s="121">
        <v>0</v>
      </c>
      <c r="L11" s="122">
        <v>2272886079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v>252614017</v>
      </c>
      <c r="G12" s="121">
        <v>0</v>
      </c>
      <c r="H12" s="121">
        <v>0</v>
      </c>
      <c r="I12" s="121">
        <v>0</v>
      </c>
      <c r="J12" s="121">
        <v>0</v>
      </c>
      <c r="K12" s="121">
        <v>0</v>
      </c>
      <c r="L12" s="122">
        <v>252614017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1">
        <v>123579548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2">
        <v>123579548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v>70990000</v>
      </c>
      <c r="G14" s="126">
        <v>0</v>
      </c>
      <c r="H14" s="126">
        <v>0</v>
      </c>
      <c r="I14" s="126">
        <v>0</v>
      </c>
      <c r="J14" s="126">
        <v>0</v>
      </c>
      <c r="K14" s="126">
        <v>0</v>
      </c>
      <c r="L14" s="127">
        <v>70990000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v>0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7">
        <v>0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v>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7">
        <v>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v>36000000</v>
      </c>
      <c r="G19" s="126">
        <v>0</v>
      </c>
      <c r="H19" s="126">
        <v>0</v>
      </c>
      <c r="I19" s="126">
        <v>0</v>
      </c>
      <c r="J19" s="126">
        <v>0</v>
      </c>
      <c r="K19" s="126">
        <v>0</v>
      </c>
      <c r="L19" s="127">
        <v>36000000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v>332957375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7">
        <v>332957375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110</v>
      </c>
      <c r="C32" s="140"/>
      <c r="D32" s="140"/>
      <c r="E32" s="140"/>
      <c r="F32" s="140"/>
      <c r="G32" s="128"/>
      <c r="H32" s="130"/>
      <c r="I32" s="130"/>
      <c r="J32" s="129"/>
      <c r="K32" s="131"/>
      <c r="L32" s="122">
        <v>0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v>42287731</v>
      </c>
      <c r="G33" s="126">
        <v>0</v>
      </c>
      <c r="H33" s="126">
        <v>0</v>
      </c>
      <c r="I33" s="126">
        <v>0</v>
      </c>
      <c r="J33" s="126">
        <v>0</v>
      </c>
      <c r="K33" s="126">
        <v>0</v>
      </c>
      <c r="L33" s="127">
        <v>42287731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v>14000000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7">
        <v>14000000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v>0</v>
      </c>
      <c r="G35" s="126">
        <v>0</v>
      </c>
      <c r="H35" s="126">
        <v>0</v>
      </c>
      <c r="I35" s="126">
        <v>0</v>
      </c>
      <c r="J35" s="126">
        <v>0</v>
      </c>
      <c r="K35" s="126">
        <v>0</v>
      </c>
      <c r="L35" s="127">
        <v>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v>650000</v>
      </c>
      <c r="G36" s="126">
        <v>0</v>
      </c>
      <c r="H36" s="126">
        <v>0</v>
      </c>
      <c r="I36" s="126">
        <v>0</v>
      </c>
      <c r="J36" s="126">
        <v>0</v>
      </c>
      <c r="K36" s="126">
        <v>0</v>
      </c>
      <c r="L36" s="127">
        <v>650000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v>0</v>
      </c>
      <c r="G37" s="126">
        <v>0</v>
      </c>
      <c r="H37" s="126">
        <v>0</v>
      </c>
      <c r="I37" s="126">
        <v>0</v>
      </c>
      <c r="J37" s="126">
        <v>0</v>
      </c>
      <c r="K37" s="126">
        <v>0</v>
      </c>
      <c r="L37" s="127">
        <v>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v>1866000</v>
      </c>
      <c r="G38" s="126">
        <v>0</v>
      </c>
      <c r="H38" s="126">
        <v>0</v>
      </c>
      <c r="I38" s="126">
        <v>0</v>
      </c>
      <c r="J38" s="126">
        <v>0</v>
      </c>
      <c r="K38" s="126">
        <v>0</v>
      </c>
      <c r="L38" s="127">
        <v>1866000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v>0</v>
      </c>
      <c r="G39" s="126">
        <v>0</v>
      </c>
      <c r="H39" s="126">
        <v>0</v>
      </c>
      <c r="I39" s="126">
        <v>0</v>
      </c>
      <c r="J39" s="126">
        <v>0</v>
      </c>
      <c r="K39" s="126">
        <v>0</v>
      </c>
      <c r="L39" s="127">
        <v>0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v>0</v>
      </c>
      <c r="G40" s="126">
        <v>0</v>
      </c>
      <c r="H40" s="126">
        <v>0</v>
      </c>
      <c r="I40" s="126">
        <v>0</v>
      </c>
      <c r="J40" s="126">
        <v>0</v>
      </c>
      <c r="K40" s="126">
        <v>0</v>
      </c>
      <c r="L40" s="127">
        <v>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v>0</v>
      </c>
      <c r="G41" s="126">
        <v>0</v>
      </c>
      <c r="H41" s="126">
        <v>0</v>
      </c>
      <c r="I41" s="126">
        <v>0</v>
      </c>
      <c r="J41" s="126">
        <v>0</v>
      </c>
      <c r="K41" s="126">
        <v>0</v>
      </c>
      <c r="L41" s="127">
        <v>0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v>3710000</v>
      </c>
      <c r="G42" s="126">
        <v>0</v>
      </c>
      <c r="H42" s="126">
        <v>0</v>
      </c>
      <c r="I42" s="126">
        <v>0</v>
      </c>
      <c r="J42" s="126">
        <v>0</v>
      </c>
      <c r="K42" s="126">
        <v>0</v>
      </c>
      <c r="L42" s="127">
        <v>3710000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113</v>
      </c>
      <c r="C43" s="120"/>
      <c r="D43" s="120"/>
      <c r="E43" s="140"/>
      <c r="F43" s="126">
        <v>0</v>
      </c>
      <c r="G43" s="126">
        <v>0</v>
      </c>
      <c r="H43" s="126">
        <v>0</v>
      </c>
      <c r="I43" s="126">
        <v>0</v>
      </c>
      <c r="J43" s="126">
        <v>0</v>
      </c>
      <c r="K43" s="126">
        <v>0</v>
      </c>
      <c r="L43" s="127">
        <v>0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v>14236000</v>
      </c>
      <c r="G44" s="126">
        <v>0</v>
      </c>
      <c r="H44" s="126">
        <v>0</v>
      </c>
      <c r="I44" s="126">
        <v>0</v>
      </c>
      <c r="J44" s="126">
        <v>0</v>
      </c>
      <c r="K44" s="126">
        <v>0</v>
      </c>
      <c r="L44" s="127">
        <v>14236000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v>163000</v>
      </c>
      <c r="G45" s="126">
        <v>0</v>
      </c>
      <c r="H45" s="126">
        <v>0</v>
      </c>
      <c r="I45" s="126">
        <v>0</v>
      </c>
      <c r="J45" s="126">
        <v>0</v>
      </c>
      <c r="K45" s="126">
        <v>0</v>
      </c>
      <c r="L45" s="127">
        <v>163000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>
        <v>500000</v>
      </c>
      <c r="G46" s="128"/>
      <c r="H46" s="128"/>
      <c r="I46" s="128"/>
      <c r="J46" s="128"/>
      <c r="K46" s="128"/>
      <c r="L46" s="122">
        <v>500000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/>
      <c r="G47" s="120"/>
      <c r="H47" s="120"/>
      <c r="I47" s="120"/>
      <c r="J47" s="120"/>
      <c r="K47" s="120"/>
      <c r="L47" s="122">
        <v>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>
        <v>20598600</v>
      </c>
      <c r="G48" s="120"/>
      <c r="H48" s="120"/>
      <c r="I48" s="120"/>
      <c r="J48" s="120"/>
      <c r="K48" s="120"/>
      <c r="L48" s="122">
        <v>20598600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117</v>
      </c>
      <c r="C49" s="120"/>
      <c r="D49" s="120"/>
      <c r="E49" s="140"/>
      <c r="F49" s="126">
        <v>31763000</v>
      </c>
      <c r="G49" s="126">
        <v>0</v>
      </c>
      <c r="H49" s="126">
        <v>0</v>
      </c>
      <c r="I49" s="126">
        <v>0</v>
      </c>
      <c r="J49" s="126">
        <v>0</v>
      </c>
      <c r="K49" s="126">
        <v>0</v>
      </c>
      <c r="L49" s="122">
        <v>31763000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v>2500000</v>
      </c>
      <c r="G50" s="126">
        <v>0</v>
      </c>
      <c r="H50" s="126">
        <v>0</v>
      </c>
      <c r="I50" s="126">
        <v>0</v>
      </c>
      <c r="J50" s="126">
        <v>0</v>
      </c>
      <c r="K50" s="126">
        <v>0</v>
      </c>
      <c r="L50" s="122">
        <v>2500000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v>0</v>
      </c>
      <c r="G52" s="120">
        <v>0</v>
      </c>
      <c r="H52" s="120">
        <v>0</v>
      </c>
      <c r="I52" s="120">
        <v>0</v>
      </c>
      <c r="J52" s="120">
        <v>0</v>
      </c>
      <c r="K52" s="120">
        <v>0</v>
      </c>
      <c r="L52" s="122">
        <v>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v>9900</v>
      </c>
      <c r="G54" s="126">
        <v>0</v>
      </c>
      <c r="H54" s="126">
        <v>0</v>
      </c>
      <c r="I54" s="126">
        <v>0</v>
      </c>
      <c r="J54" s="126">
        <v>0</v>
      </c>
      <c r="K54" s="126">
        <v>0</v>
      </c>
      <c r="L54" s="127">
        <v>9900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v>17946014</v>
      </c>
      <c r="G55" s="126">
        <v>0</v>
      </c>
      <c r="H55" s="126">
        <v>0</v>
      </c>
      <c r="I55" s="126">
        <v>0</v>
      </c>
      <c r="J55" s="126">
        <v>0</v>
      </c>
      <c r="K55" s="126">
        <v>0</v>
      </c>
      <c r="L55" s="127">
        <v>17946014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20.25" customHeight="1" x14ac:dyDescent="0.25">
      <c r="A56" s="118">
        <v>25</v>
      </c>
      <c r="B56" s="119" t="s">
        <v>123</v>
      </c>
      <c r="C56" s="120"/>
      <c r="D56" s="120"/>
      <c r="E56" s="140"/>
      <c r="F56" s="126">
        <v>0</v>
      </c>
      <c r="G56" s="126">
        <v>0</v>
      </c>
      <c r="H56" s="126">
        <v>0</v>
      </c>
      <c r="I56" s="126">
        <v>0</v>
      </c>
      <c r="J56" s="126">
        <v>0</v>
      </c>
      <c r="K56" s="126">
        <v>0</v>
      </c>
      <c r="L56" s="127">
        <v>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5.75" customHeight="1" x14ac:dyDescent="0.25">
      <c r="A57" s="118">
        <v>26</v>
      </c>
      <c r="B57" s="119" t="s">
        <v>60</v>
      </c>
      <c r="C57" s="120"/>
      <c r="D57" s="120"/>
      <c r="E57" s="140"/>
      <c r="F57" s="126">
        <v>61225000</v>
      </c>
      <c r="G57" s="126">
        <v>0</v>
      </c>
      <c r="H57" s="126">
        <v>0</v>
      </c>
      <c r="I57" s="126">
        <v>0</v>
      </c>
      <c r="J57" s="126">
        <v>0</v>
      </c>
      <c r="K57" s="126">
        <v>0</v>
      </c>
      <c r="L57" s="122">
        <v>61225000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customHeight="1" x14ac:dyDescent="0.25">
      <c r="A58" s="118">
        <v>27</v>
      </c>
      <c r="B58" s="119" t="s">
        <v>124</v>
      </c>
      <c r="C58" s="120"/>
      <c r="D58" s="120"/>
      <c r="E58" s="140"/>
      <c r="F58" s="120">
        <v>1391080</v>
      </c>
      <c r="G58" s="120"/>
      <c r="H58" s="120"/>
      <c r="I58" s="120"/>
      <c r="J58" s="120"/>
      <c r="K58" s="120"/>
      <c r="L58" s="122">
        <v>1391080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customHeight="1" x14ac:dyDescent="0.25">
      <c r="A59" s="118">
        <v>28</v>
      </c>
      <c r="B59" s="14" t="s">
        <v>77</v>
      </c>
      <c r="C59" s="120"/>
      <c r="D59" s="120"/>
      <c r="E59" s="140"/>
      <c r="F59" s="120">
        <v>120111050</v>
      </c>
      <c r="G59" s="120"/>
      <c r="H59" s="120"/>
      <c r="I59" s="120"/>
      <c r="J59" s="120"/>
      <c r="K59" s="120"/>
      <c r="L59" s="122">
        <v>120111050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33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v>0</v>
      </c>
      <c r="D71" s="136">
        <v>0</v>
      </c>
      <c r="E71" s="136">
        <v>0</v>
      </c>
      <c r="F71" s="136">
        <v>5044000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L71" s="137">
        <v>5044000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v>0</v>
      </c>
      <c r="F72" s="120"/>
      <c r="G72" s="128"/>
      <c r="H72" s="120"/>
      <c r="I72" s="120"/>
      <c r="J72" s="120"/>
      <c r="K72" s="131"/>
      <c r="L72" s="122">
        <v>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v>5044000</v>
      </c>
      <c r="G73" s="126">
        <v>0</v>
      </c>
      <c r="H73" s="126">
        <v>0</v>
      </c>
      <c r="I73" s="126">
        <v>0</v>
      </c>
      <c r="J73" s="126">
        <v>0</v>
      </c>
      <c r="K73" s="126">
        <v>0</v>
      </c>
      <c r="L73" s="127">
        <v>5044000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v>0</v>
      </c>
      <c r="D81" s="136">
        <v>0</v>
      </c>
      <c r="E81" s="136">
        <v>0</v>
      </c>
      <c r="F81" s="136">
        <v>1280000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7">
        <v>1280000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/>
      <c r="G82" s="128"/>
      <c r="H82" s="120"/>
      <c r="I82" s="120"/>
      <c r="J82" s="120"/>
      <c r="K82" s="131"/>
      <c r="L82" s="122">
        <v>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/>
      <c r="G83" s="128"/>
      <c r="H83" s="120"/>
      <c r="I83" s="120"/>
      <c r="J83" s="120"/>
      <c r="K83" s="131"/>
      <c r="L83" s="122">
        <v>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126</v>
      </c>
      <c r="C84" s="120"/>
      <c r="D84" s="120"/>
      <c r="E84" s="120"/>
      <c r="F84" s="120">
        <v>1280000</v>
      </c>
      <c r="G84" s="128"/>
      <c r="H84" s="128"/>
      <c r="I84" s="128"/>
      <c r="J84" s="120"/>
      <c r="K84" s="131"/>
      <c r="L84" s="122">
        <v>1280000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v>0</v>
      </c>
      <c r="D86" s="136">
        <v>0</v>
      </c>
      <c r="E86" s="136">
        <v>0</v>
      </c>
      <c r="F86" s="136">
        <v>23750000</v>
      </c>
      <c r="G86" s="136">
        <v>0</v>
      </c>
      <c r="H86" s="136">
        <v>0</v>
      </c>
      <c r="I86" s="136">
        <v>0</v>
      </c>
      <c r="J86" s="136">
        <v>0</v>
      </c>
      <c r="K86" s="136">
        <v>0</v>
      </c>
      <c r="L86" s="137">
        <v>23750000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/>
      <c r="G87" s="128"/>
      <c r="H87" s="128"/>
      <c r="I87" s="120"/>
      <c r="J87" s="120"/>
      <c r="K87" s="131"/>
      <c r="L87" s="122">
        <v>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/>
      <c r="G88" s="128"/>
      <c r="H88" s="128"/>
      <c r="I88" s="120"/>
      <c r="J88" s="120"/>
      <c r="K88" s="131"/>
      <c r="L88" s="122">
        <v>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/>
      <c r="I89" s="120"/>
      <c r="J89" s="120"/>
      <c r="K89" s="131"/>
      <c r="L89" s="122">
        <v>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v>0</v>
      </c>
      <c r="G90" s="126">
        <v>0</v>
      </c>
      <c r="H90" s="126">
        <v>0</v>
      </c>
      <c r="I90" s="126">
        <v>0</v>
      </c>
      <c r="J90" s="126">
        <v>0</v>
      </c>
      <c r="K90" s="126">
        <v>0</v>
      </c>
      <c r="L90" s="127">
        <v>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/>
      <c r="G91" s="128"/>
      <c r="H91" s="128"/>
      <c r="I91" s="120"/>
      <c r="J91" s="128"/>
      <c r="K91" s="131"/>
      <c r="L91" s="122">
        <v>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v>0</v>
      </c>
      <c r="G92" s="126">
        <v>0</v>
      </c>
      <c r="H92" s="126">
        <v>0</v>
      </c>
      <c r="I92" s="126">
        <v>0</v>
      </c>
      <c r="J92" s="126">
        <v>0</v>
      </c>
      <c r="K92" s="126">
        <v>0</v>
      </c>
      <c r="L92" s="144">
        <v>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127</v>
      </c>
      <c r="C93" s="120"/>
      <c r="D93" s="120"/>
      <c r="E93" s="120"/>
      <c r="F93" s="120">
        <v>23750000</v>
      </c>
      <c r="G93" s="128"/>
      <c r="H93" s="128"/>
      <c r="I93" s="120"/>
      <c r="J93" s="120"/>
      <c r="K93" s="131"/>
      <c r="L93" s="122">
        <v>23750000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v>0</v>
      </c>
      <c r="D94" s="147">
        <v>0</v>
      </c>
      <c r="E94" s="147">
        <v>0</v>
      </c>
      <c r="F94" s="147">
        <v>41634448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8">
        <v>41634448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>
        <v>5500000</v>
      </c>
      <c r="G95" s="128"/>
      <c r="H95" s="128"/>
      <c r="I95" s="120"/>
      <c r="J95" s="120"/>
      <c r="K95" s="131"/>
      <c r="L95" s="122">
        <v>5500000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v>36101448</v>
      </c>
      <c r="G96" s="126">
        <v>0</v>
      </c>
      <c r="H96" s="126">
        <v>0</v>
      </c>
      <c r="I96" s="126">
        <v>0</v>
      </c>
      <c r="J96" s="126">
        <v>0</v>
      </c>
      <c r="K96" s="126">
        <v>0</v>
      </c>
      <c r="L96" s="127">
        <v>36101448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>
        <v>33000</v>
      </c>
      <c r="G97" s="128"/>
      <c r="H97" s="128"/>
      <c r="I97" s="120"/>
      <c r="J97" s="120"/>
      <c r="K97" s="131"/>
      <c r="L97" s="122">
        <v>33000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>
        <v>81236975</v>
      </c>
      <c r="G98" s="151"/>
      <c r="H98" s="151"/>
      <c r="I98" s="151"/>
      <c r="J98" s="151"/>
      <c r="K98" s="151"/>
      <c r="L98" s="152">
        <v>81236975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v>0</v>
      </c>
      <c r="F99" s="157">
        <v>123000000</v>
      </c>
      <c r="G99" s="157">
        <v>0</v>
      </c>
      <c r="H99" s="157">
        <v>0</v>
      </c>
      <c r="I99" s="157">
        <v>0</v>
      </c>
      <c r="J99" s="157">
        <v>0</v>
      </c>
      <c r="K99" s="157">
        <v>0</v>
      </c>
      <c r="L99" s="158">
        <v>123000000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v>0</v>
      </c>
      <c r="F100" s="161"/>
      <c r="G100" s="136"/>
      <c r="H100" s="136"/>
      <c r="I100" s="136"/>
      <c r="J100" s="136"/>
      <c r="K100" s="136"/>
      <c r="L100" s="152"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v>0</v>
      </c>
      <c r="D102" s="166">
        <v>0</v>
      </c>
      <c r="E102" s="166">
        <v>0</v>
      </c>
      <c r="F102" s="167">
        <v>2517000</v>
      </c>
      <c r="G102" s="167">
        <v>0</v>
      </c>
      <c r="H102" s="167">
        <v>0</v>
      </c>
      <c r="I102" s="167">
        <v>0</v>
      </c>
      <c r="J102" s="167">
        <v>0</v>
      </c>
      <c r="K102" s="167">
        <v>0</v>
      </c>
      <c r="L102" s="168">
        <v>2517000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v>0</v>
      </c>
      <c r="G103" s="126">
        <v>0</v>
      </c>
      <c r="H103" s="126">
        <v>0</v>
      </c>
      <c r="I103" s="126">
        <v>0</v>
      </c>
      <c r="J103" s="126">
        <v>0</v>
      </c>
      <c r="K103" s="126">
        <v>0</v>
      </c>
      <c r="L103" s="127">
        <v>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130</v>
      </c>
      <c r="C104" s="172"/>
      <c r="D104" s="172"/>
      <c r="E104" s="169"/>
      <c r="F104" s="172">
        <v>2517000</v>
      </c>
      <c r="G104" s="173"/>
      <c r="H104" s="173"/>
      <c r="I104" s="174"/>
      <c r="J104" s="174"/>
      <c r="K104" s="173"/>
      <c r="L104" s="175"/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3">
    <mergeCell ref="A1:L1"/>
    <mergeCell ref="A2:C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opLeftCell="A7" workbookViewId="0">
      <selection activeCell="F8" sqref="F8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hidden="1" customWidth="1"/>
    <col min="8" max="8" width="22" hidden="1" customWidth="1"/>
    <col min="9" max="9" width="25.7109375" hidden="1" customWidth="1"/>
    <col min="10" max="10" width="20.28515625" hidden="1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77" t="s">
        <v>132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v>2761359644</v>
      </c>
      <c r="M4" s="67"/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/>
      <c r="G5" s="88"/>
      <c r="H5" s="89"/>
      <c r="I5" s="89"/>
      <c r="J5" s="89"/>
      <c r="K5" s="88"/>
      <c r="L5" s="90">
        <v>0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178"/>
      <c r="B6" s="179" t="s">
        <v>131</v>
      </c>
      <c r="C6" s="85"/>
      <c r="D6" s="86"/>
      <c r="E6" s="85"/>
      <c r="F6" s="86">
        <v>200000000</v>
      </c>
      <c r="G6" s="88"/>
      <c r="H6" s="88"/>
      <c r="I6" s="94"/>
      <c r="J6" s="88"/>
      <c r="K6" s="88"/>
      <c r="L6" s="95">
        <v>200000000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>
        <v>190200000</v>
      </c>
      <c r="G7" s="98"/>
      <c r="H7" s="98"/>
      <c r="I7" s="98"/>
      <c r="J7" s="98"/>
      <c r="K7" s="98"/>
      <c r="L7" s="90">
        <v>190200000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>
        <v>2371159644</v>
      </c>
      <c r="G8" s="103"/>
      <c r="H8" s="103"/>
      <c r="I8" s="103"/>
      <c r="J8" s="103"/>
      <c r="K8" s="103"/>
      <c r="L8" s="95">
        <v>2371159644</v>
      </c>
      <c r="M8" s="91"/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 t="s">
        <v>133</v>
      </c>
      <c r="G9" s="108" t="s">
        <v>134</v>
      </c>
      <c r="H9" s="108" t="s">
        <v>134</v>
      </c>
      <c r="I9" s="108" t="s">
        <v>134</v>
      </c>
      <c r="J9" s="108" t="s">
        <v>134</v>
      </c>
      <c r="K9" s="108" t="s">
        <v>134</v>
      </c>
      <c r="L9" s="109" t="s">
        <v>100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v>1943354947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6">
        <v>1943354947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v>1431515662</v>
      </c>
      <c r="G11" s="121">
        <v>0</v>
      </c>
      <c r="H11" s="121">
        <v>0</v>
      </c>
      <c r="I11" s="121">
        <v>0</v>
      </c>
      <c r="J11" s="121">
        <v>0</v>
      </c>
      <c r="K11" s="121">
        <v>0</v>
      </c>
      <c r="L11" s="122">
        <v>1431515662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v>76798214</v>
      </c>
      <c r="G12" s="121">
        <v>0</v>
      </c>
      <c r="H12" s="121">
        <v>0</v>
      </c>
      <c r="I12" s="121">
        <v>0</v>
      </c>
      <c r="J12" s="121">
        <v>0</v>
      </c>
      <c r="K12" s="121">
        <v>0</v>
      </c>
      <c r="L12" s="122">
        <v>76798214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1">
        <v>102705000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2">
        <v>102705000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v>88300000</v>
      </c>
      <c r="G14" s="126">
        <v>0</v>
      </c>
      <c r="H14" s="126">
        <v>0</v>
      </c>
      <c r="I14" s="126">
        <v>0</v>
      </c>
      <c r="J14" s="126">
        <v>0</v>
      </c>
      <c r="K14" s="126">
        <v>0</v>
      </c>
      <c r="L14" s="127">
        <v>88300000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v>0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7">
        <v>0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v>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7">
        <v>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v>244036071</v>
      </c>
      <c r="G19" s="126">
        <v>0</v>
      </c>
      <c r="H19" s="126">
        <v>0</v>
      </c>
      <c r="I19" s="126">
        <v>0</v>
      </c>
      <c r="J19" s="126">
        <v>0</v>
      </c>
      <c r="K19" s="126">
        <v>0</v>
      </c>
      <c r="L19" s="127">
        <v>244036071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v>111707761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7">
        <v>111707761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110</v>
      </c>
      <c r="C32" s="140"/>
      <c r="D32" s="140"/>
      <c r="E32" s="140"/>
      <c r="F32" s="140"/>
      <c r="G32" s="128"/>
      <c r="H32" s="130"/>
      <c r="I32" s="130"/>
      <c r="J32" s="129"/>
      <c r="K32" s="131"/>
      <c r="L32" s="122">
        <v>0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v>0</v>
      </c>
      <c r="G33" s="126">
        <v>0</v>
      </c>
      <c r="H33" s="126">
        <v>0</v>
      </c>
      <c r="I33" s="126">
        <v>0</v>
      </c>
      <c r="J33" s="126">
        <v>0</v>
      </c>
      <c r="K33" s="126">
        <v>0</v>
      </c>
      <c r="L33" s="127">
        <v>0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v>17960000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7">
        <v>17960000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v>24000000</v>
      </c>
      <c r="G35" s="126">
        <v>0</v>
      </c>
      <c r="H35" s="126">
        <v>0</v>
      </c>
      <c r="I35" s="126">
        <v>0</v>
      </c>
      <c r="J35" s="126">
        <v>0</v>
      </c>
      <c r="K35" s="126">
        <v>0</v>
      </c>
      <c r="L35" s="127">
        <v>24000000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v>9918551</v>
      </c>
      <c r="G36" s="126">
        <v>0</v>
      </c>
      <c r="H36" s="126">
        <v>0</v>
      </c>
      <c r="I36" s="126">
        <v>0</v>
      </c>
      <c r="J36" s="126">
        <v>0</v>
      </c>
      <c r="K36" s="126">
        <v>0</v>
      </c>
      <c r="L36" s="127">
        <v>9918551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v>0</v>
      </c>
      <c r="G37" s="126">
        <v>0</v>
      </c>
      <c r="H37" s="126">
        <v>0</v>
      </c>
      <c r="I37" s="126">
        <v>0</v>
      </c>
      <c r="J37" s="126">
        <v>0</v>
      </c>
      <c r="K37" s="126">
        <v>0</v>
      </c>
      <c r="L37" s="127">
        <v>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v>2347200</v>
      </c>
      <c r="G38" s="126">
        <v>0</v>
      </c>
      <c r="H38" s="126">
        <v>0</v>
      </c>
      <c r="I38" s="126">
        <v>0</v>
      </c>
      <c r="J38" s="126">
        <v>0</v>
      </c>
      <c r="K38" s="126">
        <v>0</v>
      </c>
      <c r="L38" s="127">
        <v>2347200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v>13836270</v>
      </c>
      <c r="G39" s="126">
        <v>0</v>
      </c>
      <c r="H39" s="126">
        <v>0</v>
      </c>
      <c r="I39" s="126">
        <v>0</v>
      </c>
      <c r="J39" s="126">
        <v>0</v>
      </c>
      <c r="K39" s="126">
        <v>0</v>
      </c>
      <c r="L39" s="127">
        <v>13836270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v>0</v>
      </c>
      <c r="G40" s="126">
        <v>0</v>
      </c>
      <c r="H40" s="126">
        <v>0</v>
      </c>
      <c r="I40" s="126">
        <v>0</v>
      </c>
      <c r="J40" s="126">
        <v>0</v>
      </c>
      <c r="K40" s="126">
        <v>0</v>
      </c>
      <c r="L40" s="127">
        <v>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v>0</v>
      </c>
      <c r="G41" s="126">
        <v>0</v>
      </c>
      <c r="H41" s="126">
        <v>0</v>
      </c>
      <c r="I41" s="126">
        <v>0</v>
      </c>
      <c r="J41" s="126">
        <v>0</v>
      </c>
      <c r="K41" s="126">
        <v>0</v>
      </c>
      <c r="L41" s="127">
        <v>0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v>0</v>
      </c>
      <c r="G42" s="126">
        <v>0</v>
      </c>
      <c r="H42" s="126">
        <v>0</v>
      </c>
      <c r="I42" s="126">
        <v>0</v>
      </c>
      <c r="J42" s="126">
        <v>0</v>
      </c>
      <c r="K42" s="126">
        <v>0</v>
      </c>
      <c r="L42" s="127">
        <v>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113</v>
      </c>
      <c r="C43" s="120"/>
      <c r="D43" s="120"/>
      <c r="E43" s="140"/>
      <c r="F43" s="126">
        <v>3666990</v>
      </c>
      <c r="G43" s="126">
        <v>0</v>
      </c>
      <c r="H43" s="126">
        <v>0</v>
      </c>
      <c r="I43" s="126">
        <v>0</v>
      </c>
      <c r="J43" s="126">
        <v>0</v>
      </c>
      <c r="K43" s="126">
        <v>0</v>
      </c>
      <c r="L43" s="127">
        <v>3666990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v>38000</v>
      </c>
      <c r="G44" s="126">
        <v>0</v>
      </c>
      <c r="H44" s="126">
        <v>0</v>
      </c>
      <c r="I44" s="126">
        <v>0</v>
      </c>
      <c r="J44" s="126">
        <v>0</v>
      </c>
      <c r="K44" s="126">
        <v>0</v>
      </c>
      <c r="L44" s="127">
        <v>38000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v>20000</v>
      </c>
      <c r="G45" s="126">
        <v>0</v>
      </c>
      <c r="H45" s="126">
        <v>0</v>
      </c>
      <c r="I45" s="126">
        <v>0</v>
      </c>
      <c r="J45" s="126">
        <v>0</v>
      </c>
      <c r="K45" s="126">
        <v>0</v>
      </c>
      <c r="L45" s="127">
        <v>20000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/>
      <c r="G46" s="128"/>
      <c r="H46" s="128"/>
      <c r="I46" s="128"/>
      <c r="J46" s="128"/>
      <c r="K46" s="128"/>
      <c r="L46" s="122">
        <v>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/>
      <c r="G47" s="120"/>
      <c r="H47" s="120"/>
      <c r="I47" s="120"/>
      <c r="J47" s="120"/>
      <c r="K47" s="120"/>
      <c r="L47" s="122">
        <v>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/>
      <c r="G48" s="120"/>
      <c r="H48" s="120"/>
      <c r="I48" s="120"/>
      <c r="J48" s="120"/>
      <c r="K48" s="120"/>
      <c r="L48" s="122">
        <v>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117</v>
      </c>
      <c r="C49" s="120"/>
      <c r="D49" s="120"/>
      <c r="E49" s="140"/>
      <c r="F49" s="126">
        <v>17829392</v>
      </c>
      <c r="G49" s="126">
        <v>0</v>
      </c>
      <c r="H49" s="126">
        <v>0</v>
      </c>
      <c r="I49" s="126">
        <v>0</v>
      </c>
      <c r="J49" s="126">
        <v>0</v>
      </c>
      <c r="K49" s="126">
        <v>0</v>
      </c>
      <c r="L49" s="122">
        <v>17829392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v>0</v>
      </c>
      <c r="G50" s="126">
        <v>0</v>
      </c>
      <c r="H50" s="126">
        <v>0</v>
      </c>
      <c r="I50" s="126">
        <v>0</v>
      </c>
      <c r="J50" s="126">
        <v>0</v>
      </c>
      <c r="K50" s="126">
        <v>0</v>
      </c>
      <c r="L50" s="122">
        <v>0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v>500000</v>
      </c>
      <c r="G52" s="120">
        <v>0</v>
      </c>
      <c r="H52" s="120">
        <v>0</v>
      </c>
      <c r="I52" s="120">
        <v>0</v>
      </c>
      <c r="J52" s="120">
        <v>0</v>
      </c>
      <c r="K52" s="120">
        <v>0</v>
      </c>
      <c r="L52" s="122">
        <v>500000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v>64900</v>
      </c>
      <c r="G54" s="126">
        <v>0</v>
      </c>
      <c r="H54" s="126">
        <v>0</v>
      </c>
      <c r="I54" s="126">
        <v>0</v>
      </c>
      <c r="J54" s="126">
        <v>0</v>
      </c>
      <c r="K54" s="126">
        <v>0</v>
      </c>
      <c r="L54" s="127">
        <v>64900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v>16526458</v>
      </c>
      <c r="G55" s="126">
        <v>0</v>
      </c>
      <c r="H55" s="126">
        <v>0</v>
      </c>
      <c r="I55" s="126">
        <v>0</v>
      </c>
      <c r="J55" s="126">
        <v>0</v>
      </c>
      <c r="K55" s="126">
        <v>0</v>
      </c>
      <c r="L55" s="127">
        <v>16526458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21" customHeight="1" x14ac:dyDescent="0.25">
      <c r="A56" s="118">
        <v>25</v>
      </c>
      <c r="B56" s="119" t="s">
        <v>123</v>
      </c>
      <c r="C56" s="120"/>
      <c r="D56" s="120"/>
      <c r="E56" s="140"/>
      <c r="F56" s="126">
        <v>0</v>
      </c>
      <c r="G56" s="126">
        <v>0</v>
      </c>
      <c r="H56" s="126">
        <v>0</v>
      </c>
      <c r="I56" s="126">
        <v>0</v>
      </c>
      <c r="J56" s="126">
        <v>0</v>
      </c>
      <c r="K56" s="126">
        <v>0</v>
      </c>
      <c r="L56" s="127">
        <v>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5.75" customHeight="1" x14ac:dyDescent="0.25">
      <c r="A57" s="118">
        <v>26</v>
      </c>
      <c r="B57" s="119" t="s">
        <v>60</v>
      </c>
      <c r="C57" s="120"/>
      <c r="D57" s="120"/>
      <c r="E57" s="140"/>
      <c r="F57" s="126">
        <v>0</v>
      </c>
      <c r="G57" s="126">
        <v>0</v>
      </c>
      <c r="H57" s="126">
        <v>0</v>
      </c>
      <c r="I57" s="126">
        <v>0</v>
      </c>
      <c r="J57" s="126">
        <v>0</v>
      </c>
      <c r="K57" s="126">
        <v>0</v>
      </c>
      <c r="L57" s="122">
        <v>0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customHeight="1" x14ac:dyDescent="0.25">
      <c r="A58" s="14">
        <v>27</v>
      </c>
      <c r="B58" s="14" t="s">
        <v>77</v>
      </c>
      <c r="C58" s="120"/>
      <c r="D58" s="120"/>
      <c r="E58" s="140"/>
      <c r="F58" s="120">
        <v>5000000</v>
      </c>
      <c r="G58" s="120"/>
      <c r="H58" s="120"/>
      <c r="I58" s="120"/>
      <c r="J58" s="120"/>
      <c r="K58" s="120"/>
      <c r="L58" s="122">
        <v>5000000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customHeight="1" x14ac:dyDescent="0.25">
      <c r="A59" s="118"/>
      <c r="B59" s="119"/>
      <c r="C59" s="120"/>
      <c r="D59" s="120"/>
      <c r="E59" s="140"/>
      <c r="F59" s="120"/>
      <c r="G59" s="120"/>
      <c r="H59" s="120"/>
      <c r="I59" s="120"/>
      <c r="J59" s="120"/>
      <c r="K59" s="120"/>
      <c r="L59" s="122">
        <v>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33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v>0</v>
      </c>
      <c r="D71" s="136">
        <v>0</v>
      </c>
      <c r="E71" s="136">
        <v>0</v>
      </c>
      <c r="F71" s="136">
        <v>425000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L71" s="137">
        <v>425000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v>0</v>
      </c>
      <c r="F72" s="120"/>
      <c r="G72" s="128"/>
      <c r="H72" s="120"/>
      <c r="I72" s="120"/>
      <c r="J72" s="120"/>
      <c r="K72" s="131"/>
      <c r="L72" s="122">
        <v>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v>425000</v>
      </c>
      <c r="G73" s="126">
        <v>0</v>
      </c>
      <c r="H73" s="126">
        <v>0</v>
      </c>
      <c r="I73" s="126">
        <v>0</v>
      </c>
      <c r="J73" s="126">
        <v>0</v>
      </c>
      <c r="K73" s="126">
        <v>0</v>
      </c>
      <c r="L73" s="127">
        <v>425000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v>0</v>
      </c>
      <c r="D81" s="136">
        <v>0</v>
      </c>
      <c r="E81" s="136">
        <v>0</v>
      </c>
      <c r="F81" s="136">
        <v>1772500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7">
        <v>1772500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>
        <v>800000</v>
      </c>
      <c r="G82" s="128"/>
      <c r="H82" s="120"/>
      <c r="I82" s="120"/>
      <c r="J82" s="120"/>
      <c r="K82" s="131"/>
      <c r="L82" s="122">
        <v>800000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/>
      <c r="G83" s="128"/>
      <c r="H83" s="120"/>
      <c r="I83" s="120"/>
      <c r="J83" s="120"/>
      <c r="K83" s="131"/>
      <c r="L83" s="122">
        <v>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135</v>
      </c>
      <c r="C84" s="120"/>
      <c r="D84" s="120"/>
      <c r="E84" s="120"/>
      <c r="F84" s="120">
        <v>972500</v>
      </c>
      <c r="G84" s="128"/>
      <c r="H84" s="128"/>
      <c r="I84" s="128"/>
      <c r="J84" s="120"/>
      <c r="K84" s="131"/>
      <c r="L84" s="122">
        <v>972500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v>0</v>
      </c>
      <c r="D86" s="136">
        <v>0</v>
      </c>
      <c r="E86" s="136">
        <v>0</v>
      </c>
      <c r="F86" s="136">
        <v>30055000</v>
      </c>
      <c r="G86" s="136">
        <v>0</v>
      </c>
      <c r="H86" s="136">
        <v>0</v>
      </c>
      <c r="I86" s="136">
        <v>0</v>
      </c>
      <c r="J86" s="136">
        <v>0</v>
      </c>
      <c r="K86" s="136">
        <v>0</v>
      </c>
      <c r="L86" s="137">
        <v>30055000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>
        <v>3000000</v>
      </c>
      <c r="G87" s="128"/>
      <c r="H87" s="128"/>
      <c r="I87" s="120"/>
      <c r="J87" s="120"/>
      <c r="K87" s="131"/>
      <c r="L87" s="122">
        <v>3000000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/>
      <c r="G88" s="128"/>
      <c r="H88" s="128"/>
      <c r="I88" s="120"/>
      <c r="J88" s="120"/>
      <c r="K88" s="131"/>
      <c r="L88" s="122">
        <v>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/>
      <c r="I89" s="120"/>
      <c r="J89" s="120"/>
      <c r="K89" s="131"/>
      <c r="L89" s="122">
        <v>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v>0</v>
      </c>
      <c r="G90" s="126">
        <v>0</v>
      </c>
      <c r="H90" s="126">
        <v>0</v>
      </c>
      <c r="I90" s="126">
        <v>0</v>
      </c>
      <c r="J90" s="126">
        <v>0</v>
      </c>
      <c r="K90" s="126">
        <v>0</v>
      </c>
      <c r="L90" s="127">
        <v>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>
        <v>27055000</v>
      </c>
      <c r="G91" s="128"/>
      <c r="H91" s="128"/>
      <c r="I91" s="120"/>
      <c r="J91" s="128"/>
      <c r="K91" s="131"/>
      <c r="L91" s="122">
        <v>27055000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v>0</v>
      </c>
      <c r="G92" s="126">
        <v>0</v>
      </c>
      <c r="H92" s="126">
        <v>0</v>
      </c>
      <c r="I92" s="126">
        <v>0</v>
      </c>
      <c r="J92" s="126">
        <v>0</v>
      </c>
      <c r="K92" s="126">
        <v>0</v>
      </c>
      <c r="L92" s="144">
        <v>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136</v>
      </c>
      <c r="C93" s="120"/>
      <c r="D93" s="120"/>
      <c r="E93" s="120"/>
      <c r="F93" s="120"/>
      <c r="G93" s="128"/>
      <c r="H93" s="128"/>
      <c r="I93" s="120"/>
      <c r="J93" s="120"/>
      <c r="K93" s="131"/>
      <c r="L93" s="122">
        <v>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v>0</v>
      </c>
      <c r="D94" s="147">
        <v>0</v>
      </c>
      <c r="E94" s="147">
        <v>0</v>
      </c>
      <c r="F94" s="147">
        <v>0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8">
        <v>0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/>
      <c r="G95" s="128"/>
      <c r="H95" s="128"/>
      <c r="I95" s="120"/>
      <c r="J95" s="120"/>
      <c r="K95" s="131"/>
      <c r="L95" s="122">
        <v>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v>0</v>
      </c>
      <c r="G96" s="126">
        <v>0</v>
      </c>
      <c r="H96" s="126">
        <v>0</v>
      </c>
      <c r="I96" s="126">
        <v>0</v>
      </c>
      <c r="J96" s="126">
        <v>0</v>
      </c>
      <c r="K96" s="126">
        <v>0</v>
      </c>
      <c r="L96" s="127">
        <v>0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/>
      <c r="G97" s="128"/>
      <c r="H97" s="128"/>
      <c r="I97" s="120"/>
      <c r="J97" s="120"/>
      <c r="K97" s="131"/>
      <c r="L97" s="122">
        <v>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2">
        <v>0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v>0</v>
      </c>
      <c r="F99" s="157">
        <v>225120000</v>
      </c>
      <c r="G99" s="157">
        <v>0</v>
      </c>
      <c r="H99" s="157">
        <v>0</v>
      </c>
      <c r="I99" s="157">
        <v>0</v>
      </c>
      <c r="J99" s="157">
        <v>0</v>
      </c>
      <c r="K99" s="157">
        <v>0</v>
      </c>
      <c r="L99" s="158">
        <v>225120000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v>0</v>
      </c>
      <c r="F100" s="161"/>
      <c r="G100" s="136"/>
      <c r="H100" s="136"/>
      <c r="I100" s="136"/>
      <c r="J100" s="136"/>
      <c r="K100" s="136"/>
      <c r="L100" s="152"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v>0</v>
      </c>
      <c r="D102" s="166">
        <v>0</v>
      </c>
      <c r="E102" s="166">
        <v>0</v>
      </c>
      <c r="F102" s="167">
        <v>58724436</v>
      </c>
      <c r="G102" s="167">
        <v>0</v>
      </c>
      <c r="H102" s="167">
        <v>0</v>
      </c>
      <c r="I102" s="167">
        <v>0</v>
      </c>
      <c r="J102" s="167">
        <v>0</v>
      </c>
      <c r="K102" s="167">
        <v>0</v>
      </c>
      <c r="L102" s="177">
        <v>58724436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v>56000000</v>
      </c>
      <c r="G103" s="126">
        <v>0</v>
      </c>
      <c r="H103" s="126">
        <v>0</v>
      </c>
      <c r="I103" s="126">
        <v>0</v>
      </c>
      <c r="J103" s="126">
        <v>0</v>
      </c>
      <c r="K103" s="126">
        <v>0</v>
      </c>
      <c r="L103" s="127">
        <v>56000000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137</v>
      </c>
      <c r="C104" s="172"/>
      <c r="D104" s="172"/>
      <c r="E104" s="169"/>
      <c r="F104" s="172">
        <v>2724436</v>
      </c>
      <c r="G104" s="172"/>
      <c r="H104" s="172"/>
      <c r="I104" s="172"/>
      <c r="J104" s="172"/>
      <c r="K104" s="172"/>
      <c r="L104" s="127">
        <v>2724436</v>
      </c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2">
    <mergeCell ref="A1:L1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opLeftCell="A31" workbookViewId="0">
      <selection activeCell="F4" sqref="F4:L8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hidden="1" customWidth="1"/>
    <col min="8" max="8" width="22" hidden="1" customWidth="1"/>
    <col min="9" max="9" width="25.7109375" hidden="1" customWidth="1"/>
    <col min="10" max="10" width="20.28515625" hidden="1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77" t="s">
        <v>138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f>L5+L6+L7+L8</f>
        <v>6374604868</v>
      </c>
      <c r="M4" s="91"/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>
        <v>418000000</v>
      </c>
      <c r="G5" s="88"/>
      <c r="H5" s="89"/>
      <c r="I5" s="89"/>
      <c r="J5" s="89"/>
      <c r="K5" s="88"/>
      <c r="L5" s="90">
        <f>SUM(F5:K5)</f>
        <v>418000000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178"/>
      <c r="B6" s="179" t="s">
        <v>131</v>
      </c>
      <c r="C6" s="85"/>
      <c r="D6" s="86"/>
      <c r="E6" s="85"/>
      <c r="F6" s="86">
        <f>50000000+24000000+21000000+500000000+1000000000</f>
        <v>1595000000</v>
      </c>
      <c r="G6" s="88"/>
      <c r="H6" s="88"/>
      <c r="I6" s="94"/>
      <c r="J6" s="88"/>
      <c r="K6" s="88"/>
      <c r="L6" s="95">
        <f>SUM(F6:K6)</f>
        <v>1595000000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>
        <f>700000000+10300000</f>
        <v>710300000</v>
      </c>
      <c r="G7" s="98"/>
      <c r="H7" s="98"/>
      <c r="I7" s="98"/>
      <c r="J7" s="98"/>
      <c r="K7" s="98"/>
      <c r="L7" s="90">
        <f>SUM(F7:K7)</f>
        <v>710300000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>
        <f t="shared" ref="F8:K8" si="0">F10+F31+F71+F81+F86+F94+F98+F99+F100+F102</f>
        <v>3651304868</v>
      </c>
      <c r="G8" s="103">
        <f t="shared" si="0"/>
        <v>0</v>
      </c>
      <c r="H8" s="103">
        <f t="shared" si="0"/>
        <v>0</v>
      </c>
      <c r="I8" s="103">
        <f t="shared" si="0"/>
        <v>0</v>
      </c>
      <c r="J8" s="103">
        <f t="shared" si="0"/>
        <v>0</v>
      </c>
      <c r="K8" s="103">
        <f t="shared" si="0"/>
        <v>0</v>
      </c>
      <c r="L8" s="95">
        <f>SUM(F8:K8)</f>
        <v>3651304868</v>
      </c>
      <c r="M8" s="91"/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 t="s">
        <v>139</v>
      </c>
      <c r="G9" s="108" t="s">
        <v>140</v>
      </c>
      <c r="H9" s="108" t="s">
        <v>140</v>
      </c>
      <c r="I9" s="108" t="s">
        <v>140</v>
      </c>
      <c r="J9" s="108" t="s">
        <v>140</v>
      </c>
      <c r="K9" s="108" t="s">
        <v>140</v>
      </c>
      <c r="L9" s="109" t="s">
        <v>100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f t="shared" ref="F10:K10" si="1">SUM(F$11:F$30)</f>
        <v>3177939122</v>
      </c>
      <c r="G10" s="115">
        <f t="shared" si="1"/>
        <v>0</v>
      </c>
      <c r="H10" s="115">
        <f t="shared" si="1"/>
        <v>0</v>
      </c>
      <c r="I10" s="115">
        <f t="shared" si="1"/>
        <v>0</v>
      </c>
      <c r="J10" s="115">
        <f t="shared" si="1"/>
        <v>0</v>
      </c>
      <c r="K10" s="115">
        <f t="shared" si="1"/>
        <v>0</v>
      </c>
      <c r="L10" s="116">
        <f>SUM(F10:K10)</f>
        <v>3177939122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f>SUMIFS('[1]Chi tiết'!$E$8:$E$300,'[1]Chi tiết'!$G$8:$G$300,F$9,'[1]Chi tiết'!$F$8:$F$300,"Nhà Cung Cấp",'[1]Chi tiết'!$H$8:$H$300,"Chi")</f>
        <v>2802897378</v>
      </c>
      <c r="G11" s="121">
        <f>SUMIFS('[1]Chi tiết'!$E$8:$E$300,'[1]Chi tiết'!$G$8:$G$300,G$9,'[1]Chi tiết'!$F$8:$F$300,"Nhà Cung Cấp",'[1]Chi tiết'!$H$8:$H$300,"Chi")</f>
        <v>0</v>
      </c>
      <c r="H11" s="121">
        <f>SUMIFS('[1]Chi tiết'!$E$8:$E$300,'[1]Chi tiết'!$G$8:$G$300,H$9,'[1]Chi tiết'!$F$8:$F$300,"Nhà Cung Cấp",'[1]Chi tiết'!$H$8:$H$300,"Chi")</f>
        <v>0</v>
      </c>
      <c r="I11" s="121">
        <f>SUMIFS('[1]Chi tiết'!$E$8:$E$300,'[1]Chi tiết'!$G$8:$G$300,I$9,'[1]Chi tiết'!$F$8:$F$300,"Nhà Cung Cấp",'[1]Chi tiết'!$H$8:$H$300,"Chi")</f>
        <v>0</v>
      </c>
      <c r="J11" s="121">
        <f>SUMIFS('[1]Chi tiết'!$E$8:$E$300,'[1]Chi tiết'!$G$8:$G$300,J$9,'[1]Chi tiết'!$F$8:$F$300,"Nhà Cung Cấp",'[1]Chi tiết'!$H$8:$H$300,"Chi")</f>
        <v>0</v>
      </c>
      <c r="K11" s="121">
        <f>SUMIFS('[1]Chi tiết'!$E$8:$E$300,'[1]Chi tiết'!$G$8:$G$300,K$9,'[1]Chi tiết'!$F$8:$F$300,"Nhà Cung Cấp",'[1]Chi tiết'!$H$8:$H$300,"Chi")</f>
        <v>0</v>
      </c>
      <c r="L11" s="122">
        <f>SUM(F11:K11)</f>
        <v>2802897378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f>SUMIFS('[1]Chi tiết'!$E$8:$E$300,'[1]Chi tiết'!$G$8:$G$300,F$9,'[1]Chi tiết'!$F$8:$F$300,"Chiết khấu",'[1]Chi tiết'!$H$8:$H$300,"Chi")</f>
        <v>151707404</v>
      </c>
      <c r="G12" s="121">
        <f>SUMIFS('[1]Chi tiết'!$E$8:$E$300,'[1]Chi tiết'!$G$8:$G$300,G$9,'[1]Chi tiết'!$F$8:$F$300,"Chiết khấu",'[1]Chi tiết'!$H$8:$H$300,"Chi")</f>
        <v>0</v>
      </c>
      <c r="H12" s="121">
        <f>SUMIFS('[1]Chi tiết'!$E$8:$E$300,'[1]Chi tiết'!$G$8:$G$300,H$9,'[1]Chi tiết'!$F$8:$F$300,"Chiết khấu",'[1]Chi tiết'!$H$8:$H$300,"Chi")</f>
        <v>0</v>
      </c>
      <c r="I12" s="121">
        <f>SUMIFS('[1]Chi tiết'!$E$8:$E$300,'[1]Chi tiết'!$G$8:$G$300,I$9,'[1]Chi tiết'!$F$8:$F$300,"Chiết khấu",'[1]Chi tiết'!$H$8:$H$300,"Chi")</f>
        <v>0</v>
      </c>
      <c r="J12" s="121">
        <f>SUMIFS('[1]Chi tiết'!$E$8:$E$300,'[1]Chi tiết'!$G$8:$G$300,J$9,'[1]Chi tiết'!$F$8:$F$300,"Chiết khấu",'[1]Chi tiết'!$H$8:$H$300,"Chi")</f>
        <v>0</v>
      </c>
      <c r="K12" s="121">
        <f>SUMIFS('[1]Chi tiết'!$E$8:$E$300,'[1]Chi tiết'!$G$8:$G$300,K$9,'[1]Chi tiết'!$F$8:$F$300,"Chiết khấu",'[1]Chi tiết'!$H$8:$H$300,"Chi")</f>
        <v>0</v>
      </c>
      <c r="L12" s="122">
        <f t="shared" ref="L12:L19" si="2">SUM(F12:K12)</f>
        <v>151707404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1">
        <f>SUMIFS('[1]Chi tiết'!$E$8:$E$300,'[1]Chi tiết'!$G$8:$G$300,F$9,'[1]Chi tiết'!$F$8:$F$300,"Tạm ứng CT, giải chi CT",'[1]Chi tiết'!$H$8:$H$300,"Chi")</f>
        <v>105006340</v>
      </c>
      <c r="G13" s="121">
        <f>SUMIFS('[1]Chi tiết'!$E$8:$E$300,'[1]Chi tiết'!$G$8:$G$300,G$9,'[1]Chi tiết'!$F$8:$F$300,"Tạm ứng CT, giải chi CT",'[1]Chi tiết'!$H$8:$H$300,"Chi")</f>
        <v>0</v>
      </c>
      <c r="H13" s="121">
        <f>SUMIFS('[1]Chi tiết'!$E$8:$E$300,'[1]Chi tiết'!$G$8:$G$300,H$9,'[1]Chi tiết'!$F$8:$F$300,"Tạm ứng CT, giải chi CT",'[1]Chi tiết'!$H$8:$H$300,"Chi")</f>
        <v>0</v>
      </c>
      <c r="I13" s="121">
        <f>SUMIFS('[1]Chi tiết'!$E$8:$E$300,'[1]Chi tiết'!$G$8:$G$300,I$9,'[1]Chi tiết'!$F$8:$F$300,"Tạm ứng CT, giải chi CT",'[1]Chi tiết'!$H$8:$H$300,"Chi")</f>
        <v>0</v>
      </c>
      <c r="J13" s="121">
        <f>SUMIFS('[1]Chi tiết'!$E$8:$E$300,'[1]Chi tiết'!$G$8:$G$300,J$9,'[1]Chi tiết'!$F$8:$F$300,"Tạm ứng CT, giải chi CT",'[1]Chi tiết'!$H$8:$H$300,"Chi")</f>
        <v>0</v>
      </c>
      <c r="K13" s="121">
        <f>SUMIFS('[1]Chi tiết'!$E$8:$E$300,'[1]Chi tiết'!$G$8:$G$300,K$9,'[1]Chi tiết'!$F$8:$F$300,"Tạm ứng CT, giải chi CT",'[1]Chi tiết'!$H$8:$H$300,"Chi")</f>
        <v>0</v>
      </c>
      <c r="L13" s="122">
        <f t="shared" si="2"/>
        <v>105006340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f>SUMIFS('[1]Chi tiết'!$E$8:$E$300,'[1]Chi tiết'!$G$8:$G$300,F$9,'[1]Chi tiết'!$F$8:$F$300,"Lương thợ phụ",'[1]Chi tiết'!$H$8:$H$300,"Chi")</f>
        <v>116243000</v>
      </c>
      <c r="G14" s="126">
        <f>SUMIFS('[1]Chi tiết'!$E$8:$E$300,'[1]Chi tiết'!$G$8:$G$300,G$9,'[1]Chi tiết'!$F$8:$F$300,"Lương thợ phụ",'[1]Chi tiết'!$H$8:$H$300,"Chi")</f>
        <v>0</v>
      </c>
      <c r="H14" s="126">
        <f>SUMIFS('[1]Chi tiết'!$E$8:$E$300,'[1]Chi tiết'!$G$8:$G$300,H$9,'[1]Chi tiết'!$F$8:$F$300,"Lương thợ phụ",'[1]Chi tiết'!$H$8:$H$300,"Chi")</f>
        <v>0</v>
      </c>
      <c r="I14" s="126">
        <f>SUMIFS('[1]Chi tiết'!$E$8:$E$300,'[1]Chi tiết'!$G$8:$G$300,I$9,'[1]Chi tiết'!$F$8:$F$300,"Lương thợ phụ",'[1]Chi tiết'!$H$8:$H$300,"Chi")</f>
        <v>0</v>
      </c>
      <c r="J14" s="126">
        <f>SUMIFS('[1]Chi tiết'!$E$8:$E$300,'[1]Chi tiết'!$G$8:$G$300,J$9,'[1]Chi tiết'!$F$8:$F$300,"Lương thợ phụ",'[1]Chi tiết'!$H$8:$H$300,"Chi")</f>
        <v>0</v>
      </c>
      <c r="K14" s="126">
        <f>SUMIFS('[1]Chi tiết'!$E$8:$E$300,'[1]Chi tiết'!$G$8:$G$300,K$9,'[1]Chi tiết'!$F$8:$F$300,"Lương thợ phụ",'[1]Chi tiết'!$H$8:$H$300,"Chi")</f>
        <v>0</v>
      </c>
      <c r="L14" s="127">
        <f t="shared" si="2"/>
        <v>116243000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f t="shared" si="2"/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f t="shared" si="2"/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f>SUMIFS('[1]Chi tiết'!$E$8:$E$300,'[1]Chi tiết'!$G$8:$G$300,F$9,'[1]Chi tiết'!$F$8:$F$300,"Ký quỹ ngân hàng",'[1]Chi tiết'!$H$8:$H$300,"Chi")</f>
        <v>0</v>
      </c>
      <c r="G17" s="126">
        <f>SUMIFS('[1]Chi tiết'!$E$8:$E$300,'[1]Chi tiết'!$G$8:$G$300,G$9,'[1]Chi tiết'!$F$8:$F$300,"Ký quỹ ngân hàng",'[1]Chi tiết'!$H$8:$H$300,"Chi")</f>
        <v>0</v>
      </c>
      <c r="H17" s="126">
        <f>SUMIFS('[1]Chi tiết'!$E$8:$E$300,'[1]Chi tiết'!$G$8:$G$300,H$9,'[1]Chi tiết'!$F$8:$F$300,"Ký quỹ ngân hàng",'[1]Chi tiết'!$H$8:$H$300,"Chi")</f>
        <v>0</v>
      </c>
      <c r="I17" s="126">
        <f>SUMIFS('[1]Chi tiết'!$E$8:$E$300,'[1]Chi tiết'!$G$8:$G$300,I$9,'[1]Chi tiết'!$F$8:$F$300,"Ký quỹ ngân hàng",'[1]Chi tiết'!$H$8:$H$300,"Chi")</f>
        <v>0</v>
      </c>
      <c r="J17" s="126">
        <f>SUMIFS('[1]Chi tiết'!$E$8:$E$300,'[1]Chi tiết'!$G$8:$G$300,J$9,'[1]Chi tiết'!$F$8:$F$300,"Ký quỹ ngân hàng",'[1]Chi tiết'!$H$8:$H$300,"Chi")</f>
        <v>0</v>
      </c>
      <c r="K17" s="126">
        <f>SUMIFS('[1]Chi tiết'!$E$8:$E$300,'[1]Chi tiết'!$G$8:$G$300,K$9,'[1]Chi tiết'!$F$8:$F$300,"Ký quỹ ngân hàng",'[1]Chi tiết'!$H$8:$H$300,"Chi")</f>
        <v>0</v>
      </c>
      <c r="L17" s="127">
        <f t="shared" si="2"/>
        <v>0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f>SUMIFS('[1]Chi tiết'!$E$8:$E$300,'[1]Chi tiết'!$G$8:$G$300,F$9,'[1]Chi tiết'!$F$8:$F$300,"Mặt bằng, hồ sơ",'[1]Chi tiết'!$H$8:$H$300,"Chi")</f>
        <v>0</v>
      </c>
      <c r="G18" s="126">
        <f>SUMIFS('[1]Chi tiết'!$E$8:$E$300,'[1]Chi tiết'!$G$8:$G$300,G$9,'[1]Chi tiết'!$F$8:$F$300,"Mặt bằng, hồ sơ",'[1]Chi tiết'!$H$8:$H$300,"Chi")</f>
        <v>0</v>
      </c>
      <c r="H18" s="126">
        <f>SUMIFS('[1]Chi tiết'!$E$8:$E$300,'[1]Chi tiết'!$G$8:$G$300,H$9,'[1]Chi tiết'!$F$8:$F$300,"Mặt bằng, hồ sơ",'[1]Chi tiết'!$H$8:$H$300,"Chi")</f>
        <v>0</v>
      </c>
      <c r="I18" s="126">
        <f>SUMIFS('[1]Chi tiết'!$E$8:$E$300,'[1]Chi tiết'!$G$8:$G$300,I$9,'[1]Chi tiết'!$F$8:$F$300,"Mặt bằng, hồ sơ",'[1]Chi tiết'!$H$8:$H$300,"Chi")</f>
        <v>0</v>
      </c>
      <c r="J18" s="126">
        <f>SUMIFS('[1]Chi tiết'!$E$8:$E$300,'[1]Chi tiết'!$G$8:$G$300,J$9,'[1]Chi tiết'!$F$8:$F$300,"Mặt bằng, hồ sơ",'[1]Chi tiết'!$H$8:$H$300,"Chi")</f>
        <v>0</v>
      </c>
      <c r="K18" s="126">
        <f>SUMIFS('[1]Chi tiết'!$E$8:$E$300,'[1]Chi tiết'!$G$8:$G$300,K$9,'[1]Chi tiết'!$F$8:$F$300,"Mặt bằng, hồ sơ",'[1]Chi tiết'!$H$8:$H$300,"Chi")</f>
        <v>0</v>
      </c>
      <c r="L18" s="127">
        <f t="shared" si="2"/>
        <v>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f>SUMIFS('[1]Chi tiết'!$E$8:$E$300,'[1]Chi tiết'!$G$8:$G$300,F$9,'[1]Chi tiết'!$F$8:$F$300,"khác",'[1]Chi tiết'!$H$8:$H$300,"Chi")</f>
        <v>2085000</v>
      </c>
      <c r="G19" s="126">
        <f>SUMIFS('[1]Chi tiết'!$E$8:$E$300,'[1]Chi tiết'!$G$8:$G$300,G$9,'[1]Chi tiết'!$F$8:$F$300,"khác",'[1]Chi tiết'!$H$8:$H$300,"Chi")</f>
        <v>0</v>
      </c>
      <c r="H19" s="126">
        <f>SUMIFS('[1]Chi tiết'!$E$8:$E$300,'[1]Chi tiết'!$G$8:$G$300,H$9,'[1]Chi tiết'!$F$8:$F$300,"khác",'[1]Chi tiết'!$H$8:$H$300,"Chi")</f>
        <v>0</v>
      </c>
      <c r="I19" s="126">
        <f>SUMIFS('[1]Chi tiết'!$E$8:$E$300,'[1]Chi tiết'!$G$8:$G$300,I$9,'[1]Chi tiết'!$F$8:$F$300,"khác",'[1]Chi tiết'!$H$8:$H$300,"Chi")</f>
        <v>0</v>
      </c>
      <c r="J19" s="126">
        <f>SUMIFS('[1]Chi tiết'!$E$8:$E$300,'[1]Chi tiết'!$G$8:$G$300,J$9,'[1]Chi tiết'!$F$8:$F$300,"khác",'[1]Chi tiết'!$H$8:$H$300,"Chi")</f>
        <v>0</v>
      </c>
      <c r="K19" s="126">
        <f>SUMIFS('[1]Chi tiết'!$E$8:$E$300,'[1]Chi tiết'!$G$8:$G$300,K$9,'[1]Chi tiết'!$F$8:$F$300,"khác",'[1]Chi tiết'!$H$8:$H$300,"Chi")</f>
        <v>0</v>
      </c>
      <c r="L19" s="127">
        <f t="shared" si="2"/>
        <v>2085000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f t="shared" ref="F31:L31" si="3">SUM(F$32:F$70)</f>
        <v>197448798</v>
      </c>
      <c r="G31" s="136">
        <f t="shared" si="3"/>
        <v>0</v>
      </c>
      <c r="H31" s="136">
        <f t="shared" si="3"/>
        <v>0</v>
      </c>
      <c r="I31" s="136">
        <f t="shared" si="3"/>
        <v>0</v>
      </c>
      <c r="J31" s="136">
        <f t="shared" si="3"/>
        <v>0</v>
      </c>
      <c r="K31" s="136">
        <f t="shared" si="3"/>
        <v>0</v>
      </c>
      <c r="L31" s="137">
        <f t="shared" si="3"/>
        <v>197448798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110</v>
      </c>
      <c r="C32" s="140"/>
      <c r="D32" s="140"/>
      <c r="E32" s="140"/>
      <c r="F32" s="140"/>
      <c r="G32" s="128"/>
      <c r="H32" s="130"/>
      <c r="I32" s="130"/>
      <c r="J32" s="129"/>
      <c r="K32" s="131"/>
      <c r="L32" s="122">
        <f t="shared" ref="L32:L70" si="4">SUM(F32:K32)</f>
        <v>0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f>SUMIFS('[1]Chi tiết'!$E$8:$E$300,'[1]Chi tiết'!$G$8:$G$300,F$9,'[1]Chi tiết'!$F$8:$F$300,"BHXH",'[1]Chi tiết'!$H$8:$H$300,"Chi")</f>
        <v>78633600</v>
      </c>
      <c r="G33" s="126">
        <f>SUMIFS('[1]Chi tiết'!$E$8:$E$300,'[1]Chi tiết'!$G$8:$G$300,G$9,'[1]Chi tiết'!$F$8:$F$300,"BHXH",'[1]Chi tiết'!$H$8:$H$300,"Chi")</f>
        <v>0</v>
      </c>
      <c r="H33" s="126">
        <f>SUMIFS('[1]Chi tiết'!$E$8:$E$300,'[1]Chi tiết'!$G$8:$G$300,H$9,'[1]Chi tiết'!$F$8:$F$300,"BHXH",'[1]Chi tiết'!$H$8:$H$300,"Chi")</f>
        <v>0</v>
      </c>
      <c r="I33" s="126">
        <f>SUMIFS('[1]Chi tiết'!$E$8:$E$300,'[1]Chi tiết'!$G$8:$G$300,I$9,'[1]Chi tiết'!$F$8:$F$300,"BHXH",'[1]Chi tiết'!$H$8:$H$300,"Chi")</f>
        <v>0</v>
      </c>
      <c r="J33" s="126">
        <f>SUMIFS('[1]Chi tiết'!$E$8:$E$300,'[1]Chi tiết'!$G$8:$G$300,J$9,'[1]Chi tiết'!$F$8:$F$300,"BHXH",'[1]Chi tiết'!$H$8:$H$300,"Chi")</f>
        <v>0</v>
      </c>
      <c r="K33" s="126">
        <f>SUMIFS('[1]Chi tiết'!$E$8:$E$300,'[1]Chi tiết'!$G$8:$G$300,K$9,'[1]Chi tiết'!$F$8:$F$300,"BHXH",'[1]Chi tiết'!$H$8:$H$300,"Chi")</f>
        <v>0</v>
      </c>
      <c r="L33" s="127">
        <f t="shared" si="4"/>
        <v>78633600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f>SUMIFS('[1]Chi tiết'!$E$8:$E$300,'[1]Chi tiết'!$G$8:$G$300,F$9,'[1]Chi tiết'!$F$8:$F$300,"Thuê VP Vacons",'[1]Chi tiết'!$H$8:$H$300,"Chi")</f>
        <v>20600000</v>
      </c>
      <c r="G34" s="126">
        <f>SUMIFS('[1]Chi tiết'!$E$8:$E$300,'[1]Chi tiết'!$G$8:$G$300,G$9,'[1]Chi tiết'!$F$8:$F$300,"Thuê VP Vacons",'[1]Chi tiết'!$H$8:$H$300,"Chi")</f>
        <v>0</v>
      </c>
      <c r="H34" s="126">
        <f>SUMIFS('[1]Chi tiết'!$E$8:$E$300,'[1]Chi tiết'!$G$8:$G$300,H$9,'[1]Chi tiết'!$F$8:$F$300,"Thuê VP Vacons",'[1]Chi tiết'!$H$8:$H$300,"Chi")</f>
        <v>0</v>
      </c>
      <c r="I34" s="126">
        <f>SUMIFS('[1]Chi tiết'!$E$8:$E$300,'[1]Chi tiết'!$G$8:$G$300,I$9,'[1]Chi tiết'!$F$8:$F$300,"Thuê VP Vacons",'[1]Chi tiết'!$H$8:$H$300,"Chi")</f>
        <v>0</v>
      </c>
      <c r="J34" s="126">
        <f>SUMIFS('[1]Chi tiết'!$E$8:$E$300,'[1]Chi tiết'!$G$8:$G$300,J$9,'[1]Chi tiết'!$F$8:$F$300,"Thuê VP Vacons",'[1]Chi tiết'!$H$8:$H$300,"Chi")</f>
        <v>0</v>
      </c>
      <c r="K34" s="126">
        <f>SUMIFS('[1]Chi tiết'!$E$8:$E$300,'[1]Chi tiết'!$G$8:$G$300,K$9,'[1]Chi tiết'!$F$8:$F$300,"Thuê VP Vacons",'[1]Chi tiết'!$H$8:$H$300,"Chi")</f>
        <v>0</v>
      </c>
      <c r="L34" s="127">
        <f t="shared" si="4"/>
        <v>20600000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f>SUMIFS('[1]Chi tiết'!$E$8:$E$300,'[1]Chi tiết'!$G$8:$G$300,F$9,'[1]Chi tiết'!$F$8:$F$300,"Thuê Kho",'[1]Chi tiết'!$H$8:$H$300,"Chi")</f>
        <v>6000000</v>
      </c>
      <c r="G35" s="126">
        <f>SUMIFS('[1]Chi tiết'!$E$8:$E$300,'[1]Chi tiết'!$G$8:$G$300,G$9,'[1]Chi tiết'!$F$8:$F$300,"Thuê Kho",'[1]Chi tiết'!$H$8:$H$300,"Chi")</f>
        <v>0</v>
      </c>
      <c r="H35" s="126">
        <f>SUMIFS('[1]Chi tiết'!$E$8:$E$300,'[1]Chi tiết'!$G$8:$G$300,H$9,'[1]Chi tiết'!$F$8:$F$300,"Thuê Kho",'[1]Chi tiết'!$H$8:$H$300,"Chi")</f>
        <v>0</v>
      </c>
      <c r="I35" s="126">
        <f>SUMIFS('[1]Chi tiết'!$E$8:$E$300,'[1]Chi tiết'!$G$8:$G$300,I$9,'[1]Chi tiết'!$F$8:$F$300,"Thuê Kho",'[1]Chi tiết'!$H$8:$H$300,"Chi")</f>
        <v>0</v>
      </c>
      <c r="J35" s="126">
        <f>SUMIFS('[1]Chi tiết'!$E$8:$E$300,'[1]Chi tiết'!$G$8:$G$300,J$9,'[1]Chi tiết'!$F$8:$F$300,"Thuê Kho",'[1]Chi tiết'!$H$8:$H$300,"Chi")</f>
        <v>0</v>
      </c>
      <c r="K35" s="126">
        <f>SUMIFS('[1]Chi tiết'!$E$8:$E$300,'[1]Chi tiết'!$G$8:$G$300,K$9,'[1]Chi tiết'!$F$8:$F$300,"Thuê Kho",'[1]Chi tiết'!$H$8:$H$300,"Chi")</f>
        <v>0</v>
      </c>
      <c r="L35" s="127">
        <f t="shared" si="4"/>
        <v>6000000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f>SUMIFS('[1]Chi tiết'!$E$8:$E$300,'[1]Chi tiết'!$G$8:$G$300,F$9,'[1]Chi tiết'!$F$8:$F$300,"Điện, Nước VP",'[1]Chi tiết'!$H$8:$H$300,"Chi")</f>
        <v>554000</v>
      </c>
      <c r="G36" s="126">
        <f>SUMIFS('[1]Chi tiết'!$E$8:$E$300,'[1]Chi tiết'!$G$8:$G$300,G$9,'[1]Chi tiết'!$F$8:$F$300,"Điện, Nước VP",'[1]Chi tiết'!$H$8:$H$300,"Chi")</f>
        <v>0</v>
      </c>
      <c r="H36" s="126">
        <f>SUMIFS('[1]Chi tiết'!$E$8:$E$300,'[1]Chi tiết'!$G$8:$G$300,H$9,'[1]Chi tiết'!$F$8:$F$300,"Điện, Nước VP",'[1]Chi tiết'!$H$8:$H$300,"Chi")</f>
        <v>0</v>
      </c>
      <c r="I36" s="126">
        <f>SUMIFS('[1]Chi tiết'!$E$8:$E$300,'[1]Chi tiết'!$G$8:$G$300,I$9,'[1]Chi tiết'!$F$8:$F$300,"Điện, Nước VP",'[1]Chi tiết'!$H$8:$H$300,"Chi")</f>
        <v>0</v>
      </c>
      <c r="J36" s="126">
        <f>SUMIFS('[1]Chi tiết'!$E$8:$E$300,'[1]Chi tiết'!$G$8:$G$300,J$9,'[1]Chi tiết'!$F$8:$F$300,"Điện, Nước VP",'[1]Chi tiết'!$H$8:$H$300,"Chi")</f>
        <v>0</v>
      </c>
      <c r="K36" s="126">
        <f>SUMIFS('[1]Chi tiết'!$E$8:$E$300,'[1]Chi tiết'!$G$8:$G$300,K$9,'[1]Chi tiết'!$F$8:$F$300,"Điện, Nước VP",'[1]Chi tiết'!$H$8:$H$300,"Chi")</f>
        <v>0</v>
      </c>
      <c r="L36" s="127">
        <f t="shared" si="4"/>
        <v>554000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f>SUMIFS('[1]Chi tiết'!$E$8:$E$300,'[1]Chi tiết'!$G$8:$G$300,F$9,'[1]Chi tiết'!$F$8:$F$300,"Điện, Nước Kho",'[1]Chi tiết'!$H$8:$H$300,"Chi")</f>
        <v>0</v>
      </c>
      <c r="G37" s="126">
        <f>SUMIFS('[1]Chi tiết'!$E$8:$E$300,'[1]Chi tiết'!$G$8:$G$300,G$9,'[1]Chi tiết'!$F$8:$F$300,"Điện, Nước Kho",'[1]Chi tiết'!$H$8:$H$300,"Chi")</f>
        <v>0</v>
      </c>
      <c r="H37" s="126">
        <f>SUMIFS('[1]Chi tiết'!$E$8:$E$300,'[1]Chi tiết'!$G$8:$G$300,H$9,'[1]Chi tiết'!$F$8:$F$300,"Điện, Nước Kho",'[1]Chi tiết'!$H$8:$H$300,"Chi")</f>
        <v>0</v>
      </c>
      <c r="I37" s="126">
        <f>SUMIFS('[1]Chi tiết'!$E$8:$E$300,'[1]Chi tiết'!$G$8:$G$300,I$9,'[1]Chi tiết'!$F$8:$F$300,"Điện, Nước Kho",'[1]Chi tiết'!$H$8:$H$300,"Chi")</f>
        <v>0</v>
      </c>
      <c r="J37" s="126">
        <f>SUMIFS('[1]Chi tiết'!$E$8:$E$300,'[1]Chi tiết'!$G$8:$G$300,J$9,'[1]Chi tiết'!$F$8:$F$300,"Điện, Nước Kho",'[1]Chi tiết'!$H$8:$H$300,"Chi")</f>
        <v>0</v>
      </c>
      <c r="K37" s="126">
        <f>SUMIFS('[1]Chi tiết'!$E$8:$E$300,'[1]Chi tiết'!$G$8:$G$300,K$9,'[1]Chi tiết'!$F$8:$F$300,"Điện, Nước Kho",'[1]Chi tiết'!$H$8:$H$300,"Chi")</f>
        <v>0</v>
      </c>
      <c r="L37" s="127">
        <f t="shared" si="4"/>
        <v>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f>SUMIFS('[1]Chi tiết'!$E$8:$E$300,'[1]Chi tiết'!$G$8:$G$300,F$9,'[1]Chi tiết'!$F$8:$F$300,"Internet",'[1]Chi tiết'!$H$8:$H$300,"Chi")</f>
        <v>0</v>
      </c>
      <c r="G38" s="126">
        <f>SUMIFS('[1]Chi tiết'!$E$8:$E$300,'[1]Chi tiết'!$G$8:$G$300,G$9,'[1]Chi tiết'!$F$8:$F$300,"Internet",'[1]Chi tiết'!$H$8:$H$300,"Chi")</f>
        <v>0</v>
      </c>
      <c r="H38" s="126">
        <f>SUMIFS('[1]Chi tiết'!$E$8:$E$300,'[1]Chi tiết'!$G$8:$G$300,H$9,'[1]Chi tiết'!$F$8:$F$300,"Internet",'[1]Chi tiết'!$H$8:$H$300,"Chi")</f>
        <v>0</v>
      </c>
      <c r="I38" s="126">
        <f>SUMIFS('[1]Chi tiết'!$E$8:$E$300,'[1]Chi tiết'!$G$8:$G$300,I$9,'[1]Chi tiết'!$F$8:$F$300,"Internet",'[1]Chi tiết'!$H$8:$H$300,"Chi")</f>
        <v>0</v>
      </c>
      <c r="J38" s="126">
        <f>SUMIFS('[1]Chi tiết'!$E$8:$E$300,'[1]Chi tiết'!$G$8:$G$300,J$9,'[1]Chi tiết'!$F$8:$F$300,"Internet",'[1]Chi tiết'!$H$8:$H$300,"Chi")</f>
        <v>0</v>
      </c>
      <c r="K38" s="126">
        <f>SUMIFS('[1]Chi tiết'!$E$8:$E$300,'[1]Chi tiết'!$G$8:$G$300,K$9,'[1]Chi tiết'!$F$8:$F$300,"Internet",'[1]Chi tiết'!$H$8:$H$300,"Chi")</f>
        <v>0</v>
      </c>
      <c r="L38" s="127">
        <f t="shared" si="4"/>
        <v>0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f>SUMIFS('[1]Chi tiết'!$E$8:$E$300,'[1]Chi tiết'!$G$8:$G$300,F$9,'[1]Chi tiết'!$F$8:$F$300,"Điện thoại",'[1]Chi tiết'!$H$8:$H$300,"Chi")</f>
        <v>16144239</v>
      </c>
      <c r="G39" s="126">
        <f>SUMIFS('[1]Chi tiết'!$E$8:$E$300,'[1]Chi tiết'!$G$8:$G$300,G$9,'[1]Chi tiết'!$F$8:$F$300,"Điện thoại",'[1]Chi tiết'!$H$8:$H$300,"Chi")</f>
        <v>0</v>
      </c>
      <c r="H39" s="126">
        <f>SUMIFS('[1]Chi tiết'!$E$8:$E$300,'[1]Chi tiết'!$G$8:$G$300,H$9,'[1]Chi tiết'!$F$8:$F$300,"Điện thoại",'[1]Chi tiết'!$H$8:$H$300,"Chi")</f>
        <v>0</v>
      </c>
      <c r="I39" s="126">
        <f>SUMIFS('[1]Chi tiết'!$E$8:$E$300,'[1]Chi tiết'!$G$8:$G$300,I$9,'[1]Chi tiết'!$F$8:$F$300,"Điện thoại",'[1]Chi tiết'!$H$8:$H$300,"Chi")</f>
        <v>0</v>
      </c>
      <c r="J39" s="126">
        <f>SUMIFS('[1]Chi tiết'!$E$8:$E$300,'[1]Chi tiết'!$G$8:$G$300,J$9,'[1]Chi tiết'!$F$8:$F$300,"Điện thoại",'[1]Chi tiết'!$H$8:$H$300,"Chi")</f>
        <v>0</v>
      </c>
      <c r="K39" s="126">
        <f>SUMIFS('[1]Chi tiết'!$E$8:$E$300,'[1]Chi tiết'!$G$8:$G$300,K$9,'[1]Chi tiết'!$F$8:$F$300,"Điện thoại",'[1]Chi tiết'!$H$8:$H$300,"Chi")</f>
        <v>0</v>
      </c>
      <c r="L39" s="127">
        <f t="shared" si="4"/>
        <v>16144239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f>SUMIFS('[1]Chi tiết'!$E$8:$E$300,'[1]Chi tiết'!$G$8:$G$300,F$9,'[1]Chi tiết'!$F$8:$F$300,"Rác",'[1]Chi tiết'!$H$8:$H$300,"Chi")</f>
        <v>200000</v>
      </c>
      <c r="G40" s="126">
        <f>SUMIFS('[1]Chi tiết'!$E$8:$E$300,'[1]Chi tiết'!$G$8:$G$300,G$9,'[1]Chi tiết'!$F$8:$F$300,"Rác",'[1]Chi tiết'!$H$8:$H$300,"Chi")</f>
        <v>0</v>
      </c>
      <c r="H40" s="126">
        <f>SUMIFS('[1]Chi tiết'!$E$8:$E$300,'[1]Chi tiết'!$G$8:$G$300,H$9,'[1]Chi tiết'!$F$8:$F$300,"Rác",'[1]Chi tiết'!$H$8:$H$300,"Chi")</f>
        <v>0</v>
      </c>
      <c r="I40" s="126">
        <f>SUMIFS('[1]Chi tiết'!$E$8:$E$300,'[1]Chi tiết'!$G$8:$G$300,I$9,'[1]Chi tiết'!$F$8:$F$300,"Rác",'[1]Chi tiết'!$H$8:$H$300,"Chi")</f>
        <v>0</v>
      </c>
      <c r="J40" s="126">
        <f>SUMIFS('[1]Chi tiết'!$E$8:$E$300,'[1]Chi tiết'!$G$8:$G$300,J$9,'[1]Chi tiết'!$F$8:$F$300,"Rác",'[1]Chi tiết'!$H$8:$H$300,"Chi")</f>
        <v>0</v>
      </c>
      <c r="K40" s="126">
        <f>SUMIFS('[1]Chi tiết'!$E$8:$E$300,'[1]Chi tiết'!$G$8:$G$300,K$9,'[1]Chi tiết'!$F$8:$F$300,"Rác",'[1]Chi tiết'!$H$8:$H$300,"Chi")</f>
        <v>0</v>
      </c>
      <c r="L40" s="127">
        <f t="shared" si="4"/>
        <v>200000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f>SUMIFS('[1]Chi tiết'!$E$8:$E$300,'[1]Chi tiết'!$G$8:$G$300,F$9,'[1]Chi tiết'!$F$8:$F$300,"Vệ Sinh",'[1]Chi tiết'!$H$8:$H$300,"Chi")</f>
        <v>0</v>
      </c>
      <c r="G41" s="126">
        <f>SUMIFS('[1]Chi tiết'!$E$8:$E$300,'[1]Chi tiết'!$G$8:$G$300,G$9,'[1]Chi tiết'!$F$8:$F$300,"Vệ Sinh",'[1]Chi tiết'!$H$8:$H$300,"Chi")</f>
        <v>0</v>
      </c>
      <c r="H41" s="126">
        <f>SUMIFS('[1]Chi tiết'!$E$8:$E$300,'[1]Chi tiết'!$G$8:$G$300,H$9,'[1]Chi tiết'!$F$8:$F$300,"Vệ Sinh",'[1]Chi tiết'!$H$8:$H$300,"Chi")</f>
        <v>0</v>
      </c>
      <c r="I41" s="126">
        <f>SUMIFS('[1]Chi tiết'!$E$8:$E$300,'[1]Chi tiết'!$G$8:$G$300,I$9,'[1]Chi tiết'!$F$8:$F$300,"Vệ Sinh",'[1]Chi tiết'!$H$8:$H$300,"Chi")</f>
        <v>0</v>
      </c>
      <c r="J41" s="126">
        <f>SUMIFS('[1]Chi tiết'!$E$8:$E$300,'[1]Chi tiết'!$G$8:$G$300,J$9,'[1]Chi tiết'!$F$8:$F$300,"Vệ Sinh",'[1]Chi tiết'!$H$8:$H$300,"Chi")</f>
        <v>0</v>
      </c>
      <c r="K41" s="126">
        <f>SUMIFS('[1]Chi tiết'!$E$8:$E$300,'[1]Chi tiết'!$G$8:$G$300,K$9,'[1]Chi tiết'!$F$8:$F$300,"Vệ Sinh",'[1]Chi tiết'!$H$8:$H$300,"Chi")</f>
        <v>0</v>
      </c>
      <c r="L41" s="127">
        <f t="shared" si="4"/>
        <v>0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f>SUMIFS('[1]Chi tiết'!$E$8:$E$300,'[1]Chi tiết'!$G$8:$G$300,F$9,'[1]Chi tiết'!$F$8:$F$300,"Gửi xe",'[1]Chi tiết'!$H$8:$H$300,"Chi")</f>
        <v>1375000</v>
      </c>
      <c r="G42" s="126">
        <f>SUMIFS('[1]Chi tiết'!$E$8:$E$300,'[1]Chi tiết'!$G$8:$G$300,G$9,'[1]Chi tiết'!$F$8:$F$300,"Gửi xe",'[1]Chi tiết'!$H$8:$H$300,"Chi")</f>
        <v>0</v>
      </c>
      <c r="H42" s="126">
        <f>SUMIFS('[1]Chi tiết'!$E$8:$E$300,'[1]Chi tiết'!$G$8:$G$300,H$9,'[1]Chi tiết'!$F$8:$F$300,"Gửi xe",'[1]Chi tiết'!$H$8:$H$300,"Chi")</f>
        <v>0</v>
      </c>
      <c r="I42" s="126">
        <f>SUMIFS('[1]Chi tiết'!$E$8:$E$300,'[1]Chi tiết'!$G$8:$G$300,I$9,'[1]Chi tiết'!$F$8:$F$300,"Gửi xe",'[1]Chi tiết'!$H$8:$H$300,"Chi")</f>
        <v>0</v>
      </c>
      <c r="J42" s="126">
        <f>SUMIFS('[1]Chi tiết'!$E$8:$E$300,'[1]Chi tiết'!$G$8:$G$300,J$9,'[1]Chi tiết'!$F$8:$F$300,"Gửi xe",'[1]Chi tiết'!$H$8:$H$300,"Chi")</f>
        <v>0</v>
      </c>
      <c r="K42" s="126">
        <f>SUMIFS('[1]Chi tiết'!$E$8:$E$300,'[1]Chi tiết'!$G$8:$G$300,K$9,'[1]Chi tiết'!$F$8:$F$300,"Gửi xe",'[1]Chi tiết'!$H$8:$H$300,"Chi")</f>
        <v>0</v>
      </c>
      <c r="L42" s="127">
        <f t="shared" si="4"/>
        <v>1375000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113</v>
      </c>
      <c r="C43" s="120"/>
      <c r="D43" s="120"/>
      <c r="E43" s="140"/>
      <c r="F43" s="126">
        <f>SUMIFS('[1]Chi tiết'!$E$8:$E$300,'[1]Chi tiết'!$G$8:$G$300,F$9,'[1]Chi tiết'!$F$8:$F$300,"Đồ dùng VP",'[1]Chi tiết'!$H$8:$H$300,"Chi")</f>
        <v>8254400</v>
      </c>
      <c r="G43" s="126">
        <f>SUMIFS('[1]Chi tiết'!$E$8:$E$300,'[1]Chi tiết'!$G$8:$G$300,G$9,'[1]Chi tiết'!$F$8:$F$300,"Đồ dùng VP",'[1]Chi tiết'!$H$8:$H$300,"Chi")</f>
        <v>0</v>
      </c>
      <c r="H43" s="126">
        <f>SUMIFS('[1]Chi tiết'!$E$8:$E$300,'[1]Chi tiết'!$G$8:$G$300,H$9,'[1]Chi tiết'!$F$8:$F$300,"Đồ dùng VP",'[1]Chi tiết'!$H$8:$H$300,"Chi")</f>
        <v>0</v>
      </c>
      <c r="I43" s="126">
        <f>SUMIFS('[1]Chi tiết'!$E$8:$E$300,'[1]Chi tiết'!$G$8:$G$300,I$9,'[1]Chi tiết'!$F$8:$F$300,"Đồ dùng VP",'[1]Chi tiết'!$H$8:$H$300,"Chi")</f>
        <v>0</v>
      </c>
      <c r="J43" s="126">
        <f>SUMIFS('[1]Chi tiết'!$E$8:$E$300,'[1]Chi tiết'!$G$8:$G$300,J$9,'[1]Chi tiết'!$F$8:$F$300,"Đồ dùng VP",'[1]Chi tiết'!$H$8:$H$300,"Chi")</f>
        <v>0</v>
      </c>
      <c r="K43" s="126">
        <f>SUMIFS('[1]Chi tiết'!$E$8:$E$300,'[1]Chi tiết'!$G$8:$G$300,K$9,'[1]Chi tiết'!$F$8:$F$300,"Đồ dùng VP",'[1]Chi tiết'!$H$8:$H$300,"Chi")</f>
        <v>0</v>
      </c>
      <c r="L43" s="127">
        <f t="shared" si="4"/>
        <v>8254400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f>SUMIFS('[1]Chi tiết'!$E$8:$E$300,'[1]Chi tiết'!$G$8:$G$300,F$9,'[1]Chi tiết'!$F$8:$F$300,"Grab",'[1]Chi tiết'!$H$8:$H$300,"Chi")</f>
        <v>9202000</v>
      </c>
      <c r="G44" s="126">
        <f>SUMIFS('[1]Chi tiết'!$E$8:$E$300,'[1]Chi tiết'!$G$8:$G$300,G$9,'[1]Chi tiết'!$F$8:$F$300,"Grab",'[1]Chi tiết'!$H$8:$H$300,"Chi")</f>
        <v>0</v>
      </c>
      <c r="H44" s="126">
        <f>SUMIFS('[1]Chi tiết'!$E$8:$E$300,'[1]Chi tiết'!$G$8:$G$300,H$9,'[1]Chi tiết'!$F$8:$F$300,"Grab",'[1]Chi tiết'!$H$8:$H$300,"Chi")</f>
        <v>0</v>
      </c>
      <c r="I44" s="126">
        <f>SUMIFS('[1]Chi tiết'!$E$8:$E$300,'[1]Chi tiết'!$G$8:$G$300,I$9,'[1]Chi tiết'!$F$8:$F$300,"Grab",'[1]Chi tiết'!$H$8:$H$300,"Chi")</f>
        <v>0</v>
      </c>
      <c r="J44" s="126">
        <f>SUMIFS('[1]Chi tiết'!$E$8:$E$300,'[1]Chi tiết'!$G$8:$G$300,J$9,'[1]Chi tiết'!$F$8:$F$300,"Grab",'[1]Chi tiết'!$H$8:$H$300,"Chi")</f>
        <v>0</v>
      </c>
      <c r="K44" s="126">
        <f>SUMIFS('[1]Chi tiết'!$E$8:$E$300,'[1]Chi tiết'!$G$8:$G$300,K$9,'[1]Chi tiết'!$F$8:$F$300,"Grab",'[1]Chi tiết'!$H$8:$H$300,"Chi")</f>
        <v>0</v>
      </c>
      <c r="L44" s="127">
        <f t="shared" si="4"/>
        <v>9202000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f>SUMIFS('[1]Chi tiết'!$E$8:$E$300,'[1]Chi tiết'!$G$8:$G$300,F$9,'[1]Chi tiết'!$F$8:$F$300,"In ấn",'[1]Chi tiết'!$H$8:$H$300,"Chi")</f>
        <v>3850000</v>
      </c>
      <c r="G45" s="126">
        <f>SUMIFS('[1]Chi tiết'!$E$8:$E$300,'[1]Chi tiết'!$G$8:$G$300,G$9,'[1]Chi tiết'!$F$8:$F$300,"In ấn",'[1]Chi tiết'!$H$8:$H$300,"Chi")</f>
        <v>0</v>
      </c>
      <c r="H45" s="126">
        <f>SUMIFS('[1]Chi tiết'!$E$8:$E$300,'[1]Chi tiết'!$G$8:$G$300,H$9,'[1]Chi tiết'!$F$8:$F$300,"In ấn",'[1]Chi tiết'!$H$8:$H$300,"Chi")</f>
        <v>0</v>
      </c>
      <c r="I45" s="126">
        <f>SUMIFS('[1]Chi tiết'!$E$8:$E$300,'[1]Chi tiết'!$G$8:$G$300,I$9,'[1]Chi tiết'!$F$8:$F$300,"In ấn",'[1]Chi tiết'!$H$8:$H$300,"Chi")</f>
        <v>0</v>
      </c>
      <c r="J45" s="126">
        <f>SUMIFS('[1]Chi tiết'!$E$8:$E$300,'[1]Chi tiết'!$G$8:$G$300,J$9,'[1]Chi tiết'!$F$8:$F$300,"In ấn",'[1]Chi tiết'!$H$8:$H$300,"Chi")</f>
        <v>0</v>
      </c>
      <c r="K45" s="126">
        <f>SUMIFS('[1]Chi tiết'!$E$8:$E$300,'[1]Chi tiết'!$G$8:$G$300,K$9,'[1]Chi tiết'!$F$8:$F$300,"In ấn",'[1]Chi tiết'!$H$8:$H$300,"Chi")</f>
        <v>0</v>
      </c>
      <c r="L45" s="127">
        <f t="shared" si="4"/>
        <v>3850000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/>
      <c r="G46" s="128"/>
      <c r="H46" s="128"/>
      <c r="I46" s="128"/>
      <c r="J46" s="128"/>
      <c r="K46" s="128"/>
      <c r="L46" s="122">
        <f t="shared" si="4"/>
        <v>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/>
      <c r="G47" s="120"/>
      <c r="H47" s="120"/>
      <c r="I47" s="120"/>
      <c r="J47" s="120"/>
      <c r="K47" s="120"/>
      <c r="L47" s="122">
        <f t="shared" si="4"/>
        <v>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/>
      <c r="G48" s="120"/>
      <c r="H48" s="120"/>
      <c r="I48" s="120"/>
      <c r="J48" s="120"/>
      <c r="K48" s="120"/>
      <c r="L48" s="122">
        <f t="shared" si="4"/>
        <v>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117</v>
      </c>
      <c r="C49" s="120"/>
      <c r="D49" s="120"/>
      <c r="E49" s="140"/>
      <c r="F49" s="126">
        <f>SUMIFS('[1]Chi tiết'!$E$8:$E$300,'[1]Chi tiết'!$G$8:$G$300,F$9,'[1]Chi tiết'!$F$8:$F$300,"CPN, hoa, quà",'[1]Chi tiết'!$H$8:$H$300,"Chi")</f>
        <v>3606260</v>
      </c>
      <c r="G49" s="126">
        <f>SUMIFS('[1]Chi tiết'!$E$8:$E$300,'[1]Chi tiết'!$G$8:$G$300,G$9,'[1]Chi tiết'!$F$8:$F$300,"CPN, hoa, quà",'[1]Chi tiết'!$H$8:$H$300,"Chi")</f>
        <v>0</v>
      </c>
      <c r="H49" s="126">
        <f>SUMIFS('[1]Chi tiết'!$E$8:$E$300,'[1]Chi tiết'!$G$8:$G$300,H$9,'[1]Chi tiết'!$F$8:$F$300,"CPN, hoa, quà",'[1]Chi tiết'!$H$8:$H$300,"Chi")</f>
        <v>0</v>
      </c>
      <c r="I49" s="126">
        <f>SUMIFS('[1]Chi tiết'!$E$8:$E$300,'[1]Chi tiết'!$G$8:$G$300,I$9,'[1]Chi tiết'!$F$8:$F$300,"CPN, hoa, quà",'[1]Chi tiết'!$H$8:$H$300,"Chi")</f>
        <v>0</v>
      </c>
      <c r="J49" s="126">
        <f>SUMIFS('[1]Chi tiết'!$E$8:$E$300,'[1]Chi tiết'!$G$8:$G$300,J$9,'[1]Chi tiết'!$F$8:$F$300,"CPN, hoa, quà",'[1]Chi tiết'!$H$8:$H$300,"Chi")</f>
        <v>0</v>
      </c>
      <c r="K49" s="126">
        <f>SUMIFS('[1]Chi tiết'!$E$8:$E$300,'[1]Chi tiết'!$G$8:$G$300,K$9,'[1]Chi tiết'!$F$8:$F$300,"CPN, hoa, quà",'[1]Chi tiết'!$H$8:$H$300,"Chi")</f>
        <v>0</v>
      </c>
      <c r="L49" s="122">
        <f t="shared" si="4"/>
        <v>3606260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f>SUMIFS('[1]Chi tiết'!$E$8:$E$300,'[1]Chi tiết'!$G$8:$G$300,F$9,'[1]Chi tiết'!$F$8:$F$300,"Sửa xe, Bảo dưỡng xe, Bảo hiểm xe",'[1]Chi tiết'!$H$8:$H$300,"Chi")</f>
        <v>0</v>
      </c>
      <c r="G50" s="126">
        <f>SUMIFS('[1]Chi tiết'!$E$8:$E$300,'[1]Chi tiết'!$G$8:$G$300,G$9,'[1]Chi tiết'!$F$8:$F$300,"Sửa xe, Bảo dưỡng xe, Bảo hiểm xe",'[1]Chi tiết'!$H$8:$H$300,"Chi")</f>
        <v>0</v>
      </c>
      <c r="H50" s="126">
        <f>SUMIFS('[1]Chi tiết'!$E$8:$E$300,'[1]Chi tiết'!$G$8:$G$300,H$9,'[1]Chi tiết'!$F$8:$F$300,"Sửa xe, Bảo dưỡng xe, Bảo hiểm xe",'[1]Chi tiết'!$H$8:$H$300,"Chi")</f>
        <v>0</v>
      </c>
      <c r="I50" s="126">
        <f>SUMIFS('[1]Chi tiết'!$E$8:$E$300,'[1]Chi tiết'!$G$8:$G$300,I$9,'[1]Chi tiết'!$F$8:$F$300,"Sửa xe, Bảo dưỡng xe, Bảo hiểm xe",'[1]Chi tiết'!$H$8:$H$300,"Chi")</f>
        <v>0</v>
      </c>
      <c r="J50" s="126">
        <f>SUMIFS('[1]Chi tiết'!$E$8:$E$300,'[1]Chi tiết'!$G$8:$G$300,J$9,'[1]Chi tiết'!$F$8:$F$300,"Sửa xe, Bảo dưỡng xe, Bảo hiểm xe",'[1]Chi tiết'!$H$8:$H$300,"Chi")</f>
        <v>0</v>
      </c>
      <c r="K50" s="126">
        <f>SUMIFS('[1]Chi tiết'!$E$8:$E$300,'[1]Chi tiết'!$G$8:$G$300,K$9,'[1]Chi tiết'!$F$8:$F$300,"Sửa xe, Bảo dưỡng xe, Bảo hiểm xe",'[1]Chi tiết'!$H$8:$H$300,"Chi")</f>
        <v>0</v>
      </c>
      <c r="L50" s="122">
        <f t="shared" si="4"/>
        <v>0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f t="shared" si="4"/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f>SUMIFS('[1]Chi tiết'!$E$8:$E$300,'[1]Chi tiết'!$G$8:$G$300,F$9,'[1]Chi tiết'!$F$8:$F$300,"Từ thiện",'[1]Chi tiết'!$H$8:$H$300,"Chi")</f>
        <v>0</v>
      </c>
      <c r="G52" s="120">
        <f>SUMIFS('[1]Chi tiết'!$E$8:$E$300,'[1]Chi tiết'!$G$8:$G$300,G$9,'[1]Chi tiết'!$F$8:$F$300,"Từ thiện",'[1]Chi tiết'!$H$8:$H$300,"Chi")</f>
        <v>0</v>
      </c>
      <c r="H52" s="120">
        <f>SUMIFS('[1]Chi tiết'!$E$8:$E$300,'[1]Chi tiết'!$G$8:$G$300,H$9,'[1]Chi tiết'!$F$8:$F$300,"Từ thiện",'[1]Chi tiết'!$H$8:$H$300,"Chi")</f>
        <v>0</v>
      </c>
      <c r="I52" s="120">
        <f>SUMIFS('[1]Chi tiết'!$E$8:$E$300,'[1]Chi tiết'!$G$8:$G$300,I$9,'[1]Chi tiết'!$F$8:$F$300,"Từ thiện",'[1]Chi tiết'!$H$8:$H$300,"Chi")</f>
        <v>0</v>
      </c>
      <c r="J52" s="120">
        <f>SUMIFS('[1]Chi tiết'!$E$8:$E$300,'[1]Chi tiết'!$G$8:$G$300,J$9,'[1]Chi tiết'!$F$8:$F$300,"Từ thiện",'[1]Chi tiết'!$H$8:$H$300,"Chi")</f>
        <v>0</v>
      </c>
      <c r="K52" s="120">
        <f>SUMIFS('[1]Chi tiết'!$E$8:$E$300,'[1]Chi tiết'!$G$8:$G$300,K$9,'[1]Chi tiết'!$F$8:$F$300,"Từ thiện",'[1]Chi tiết'!$H$8:$H$300,"Chi")</f>
        <v>0</v>
      </c>
      <c r="L52" s="122">
        <f t="shared" si="4"/>
        <v>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f t="shared" si="4"/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f>SUMIFS('[1]Chi tiết'!$E$8:$E$300,'[1]Chi tiết'!$G$8:$G$300,F$9,'[1]Chi tiết'!$F$8:$F$300,"Phí Ngân hàng",'[1]Chi tiết'!$H$8:$H$300,"Chi")</f>
        <v>185900</v>
      </c>
      <c r="G54" s="126">
        <f>SUMIFS('[1]Chi tiết'!$E$8:$E$300,'[1]Chi tiết'!$G$8:$G$300,G$9,'[1]Chi tiết'!$F$8:$F$300,"Phí Ngân hàng",'[1]Chi tiết'!$H$8:$H$300,"Chi")</f>
        <v>0</v>
      </c>
      <c r="H54" s="126">
        <f>SUMIFS('[1]Chi tiết'!$E$8:$E$300,'[1]Chi tiết'!$G$8:$G$300,H$9,'[1]Chi tiết'!$F$8:$F$300,"Phí Ngân hàng",'[1]Chi tiết'!$H$8:$H$300,"Chi")</f>
        <v>0</v>
      </c>
      <c r="I54" s="126">
        <f>SUMIFS('[1]Chi tiết'!$E$8:$E$300,'[1]Chi tiết'!$G$8:$G$300,I$9,'[1]Chi tiết'!$F$8:$F$300,"Phí Ngân hàng",'[1]Chi tiết'!$H$8:$H$300,"Chi")</f>
        <v>0</v>
      </c>
      <c r="J54" s="126">
        <f>SUMIFS('[1]Chi tiết'!$E$8:$E$300,'[1]Chi tiết'!$G$8:$G$300,J$9,'[1]Chi tiết'!$F$8:$F$300,"Phí Ngân hàng",'[1]Chi tiết'!$H$8:$H$300,"Chi")</f>
        <v>0</v>
      </c>
      <c r="K54" s="126">
        <f>SUMIFS('[1]Chi tiết'!$E$8:$E$300,'[1]Chi tiết'!$G$8:$G$300,K$9,'[1]Chi tiết'!$F$8:$F$300,"Phí Ngân hàng",'[1]Chi tiết'!$H$8:$H$300,"Chi")</f>
        <v>0</v>
      </c>
      <c r="L54" s="127">
        <f t="shared" si="4"/>
        <v>185900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f>SUMIFS('[1]Chi tiết'!$E$8:$E$300,'[1]Chi tiết'!$G$8:$G$300,F$9,'[1]Chi tiết'!$F$8:$F$300,"Lãi vay mua xe",'[1]Chi tiết'!$H$8:$H$300,"Chi")</f>
        <v>16833631</v>
      </c>
      <c r="G55" s="126">
        <f>SUMIFS('[1]Chi tiết'!$E$8:$E$300,'[1]Chi tiết'!$G$8:$G$300,G$9,'[1]Chi tiết'!$F$8:$F$300,"Lãi vay mua xe",'[1]Chi tiết'!$H$8:$H$300,"Chi")</f>
        <v>0</v>
      </c>
      <c r="H55" s="126">
        <f>SUMIFS('[1]Chi tiết'!$E$8:$E$300,'[1]Chi tiết'!$G$8:$G$300,H$9,'[1]Chi tiết'!$F$8:$F$300,"Lãi vay mua xe",'[1]Chi tiết'!$H$8:$H$300,"Chi")</f>
        <v>0</v>
      </c>
      <c r="I55" s="126">
        <f>SUMIFS('[1]Chi tiết'!$E$8:$E$300,'[1]Chi tiết'!$G$8:$G$300,I$9,'[1]Chi tiết'!$F$8:$F$300,"Lãi vay mua xe",'[1]Chi tiết'!$H$8:$H$300,"Chi")</f>
        <v>0</v>
      </c>
      <c r="J55" s="126">
        <f>SUMIFS('[1]Chi tiết'!$E$8:$E$300,'[1]Chi tiết'!$G$8:$G$300,J$9,'[1]Chi tiết'!$F$8:$F$300,"Lãi vay mua xe",'[1]Chi tiết'!$H$8:$H$300,"Chi")</f>
        <v>0</v>
      </c>
      <c r="K55" s="126">
        <f>SUMIFS('[1]Chi tiết'!$E$8:$E$300,'[1]Chi tiết'!$G$8:$G$300,K$9,'[1]Chi tiết'!$F$8:$F$300,"Lãi vay mua xe",'[1]Chi tiết'!$H$8:$H$300,"Chi")</f>
        <v>0</v>
      </c>
      <c r="L55" s="127">
        <f t="shared" si="4"/>
        <v>16833631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20.25" customHeight="1" x14ac:dyDescent="0.25">
      <c r="A56" s="118">
        <v>25</v>
      </c>
      <c r="B56" s="119" t="s">
        <v>123</v>
      </c>
      <c r="C56" s="120"/>
      <c r="D56" s="120"/>
      <c r="E56" s="140"/>
      <c r="F56" s="126">
        <f>SUMIFS('[1]Chi tiết'!$E$8:$E$300,'[1]Chi tiết'!$G$8:$G$300,F$9,'[1]Chi tiết'!$F$8:$F$300,"Công Đoàn",'[1]Chi tiết'!$H$8:$H$300,"Chi")</f>
        <v>0</v>
      </c>
      <c r="G56" s="126">
        <f>SUMIFS('[1]Chi tiết'!$E$8:$E$300,'[1]Chi tiết'!$G$8:$G$300,G$9,'[1]Chi tiết'!$F$8:$F$300,"Công Đoàn",'[1]Chi tiết'!$H$8:$H$300,"Chi")</f>
        <v>0</v>
      </c>
      <c r="H56" s="126">
        <f>SUMIFS('[1]Chi tiết'!$E$8:$E$300,'[1]Chi tiết'!$G$8:$G$300,H$9,'[1]Chi tiết'!$F$8:$F$300,"Công Đoàn",'[1]Chi tiết'!$H$8:$H$300,"Chi")</f>
        <v>0</v>
      </c>
      <c r="I56" s="126">
        <f>SUMIFS('[1]Chi tiết'!$E$8:$E$300,'[1]Chi tiết'!$G$8:$G$300,I$9,'[1]Chi tiết'!$F$8:$F$300,"Công Đoàn",'[1]Chi tiết'!$H$8:$H$300,"Chi")</f>
        <v>0</v>
      </c>
      <c r="J56" s="126">
        <f>SUMIFS('[1]Chi tiết'!$E$8:$E$300,'[1]Chi tiết'!$G$8:$G$300,J$9,'[1]Chi tiết'!$F$8:$F$300,"Công Đoàn",'[1]Chi tiết'!$H$8:$H$300,"Chi")</f>
        <v>0</v>
      </c>
      <c r="K56" s="126">
        <f>SUMIFS('[1]Chi tiết'!$E$8:$E$300,'[1]Chi tiết'!$G$8:$G$300,K$9,'[1]Chi tiết'!$F$8:$F$300,"Công Đoàn",'[1]Chi tiết'!$H$8:$H$300,"Chi")</f>
        <v>0</v>
      </c>
      <c r="L56" s="127">
        <f t="shared" si="4"/>
        <v>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5.75" customHeight="1" x14ac:dyDescent="0.25">
      <c r="A57" s="118">
        <v>26</v>
      </c>
      <c r="B57" s="119" t="s">
        <v>60</v>
      </c>
      <c r="C57" s="120"/>
      <c r="D57" s="120"/>
      <c r="E57" s="140"/>
      <c r="F57" s="126">
        <f>SUMIFS('[1]Chi tiết'!$E$8:$E$300,'[1]Chi tiết'!$G$8:$G$300,F$9,'[1]Chi tiết'!$F$8:$F$300,"Dịch vụ VAT",'[1]Chi tiết'!$H$8:$H$300,"Chi")</f>
        <v>32009768</v>
      </c>
      <c r="G57" s="126">
        <f>SUMIFS('[1]Chi tiết'!$E$8:$E$300,'[1]Chi tiết'!$G$8:$G$300,G$9,'[1]Chi tiết'!$F$8:$F$300,"Dịch vụ VAT",'[1]Chi tiết'!$H$8:$H$300,"Chi")</f>
        <v>0</v>
      </c>
      <c r="H57" s="126">
        <f>SUMIFS('[1]Chi tiết'!$E$8:$E$300,'[1]Chi tiết'!$G$8:$G$300,H$9,'[1]Chi tiết'!$F$8:$F$300,"Dịch vụ VAT",'[1]Chi tiết'!$H$8:$H$300,"Chi")</f>
        <v>0</v>
      </c>
      <c r="I57" s="126">
        <f>SUMIFS('[1]Chi tiết'!$E$8:$E$300,'[1]Chi tiết'!$G$8:$G$300,I$9,'[1]Chi tiết'!$F$8:$F$300,"Dịch vụ VAT",'[1]Chi tiết'!$H$8:$H$300,"Chi")</f>
        <v>0</v>
      </c>
      <c r="J57" s="126">
        <f>SUMIFS('[1]Chi tiết'!$E$8:$E$300,'[1]Chi tiết'!$G$8:$G$300,J$9,'[1]Chi tiết'!$F$8:$F$300,"Dịch vụ VAT",'[1]Chi tiết'!$H$8:$H$300,"Chi")</f>
        <v>0</v>
      </c>
      <c r="K57" s="126">
        <f>SUMIFS('[1]Chi tiết'!$E$8:$E$300,'[1]Chi tiết'!$G$8:$G$300,K$9,'[1]Chi tiết'!$F$8:$F$300,"Dịch vụ VAT",'[1]Chi tiết'!$H$8:$H$300,"Chi")</f>
        <v>0</v>
      </c>
      <c r="L57" s="122">
        <f t="shared" si="4"/>
        <v>32009768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hidden="1" customHeight="1" x14ac:dyDescent="0.25">
      <c r="A58" s="118"/>
      <c r="B58" s="119"/>
      <c r="C58" s="120"/>
      <c r="D58" s="120"/>
      <c r="E58" s="140"/>
      <c r="F58" s="120"/>
      <c r="G58" s="120"/>
      <c r="H58" s="120"/>
      <c r="I58" s="120"/>
      <c r="J58" s="120"/>
      <c r="K58" s="120"/>
      <c r="L58" s="122">
        <f t="shared" si="4"/>
        <v>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hidden="1" customHeight="1" x14ac:dyDescent="0.25">
      <c r="A59" s="118"/>
      <c r="B59" s="119"/>
      <c r="C59" s="120"/>
      <c r="D59" s="120"/>
      <c r="E59" s="140"/>
      <c r="F59" s="120"/>
      <c r="G59" s="120"/>
      <c r="H59" s="120"/>
      <c r="I59" s="120"/>
      <c r="J59" s="120"/>
      <c r="K59" s="120"/>
      <c r="L59" s="122">
        <f t="shared" si="4"/>
        <v>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hidden="1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f t="shared" si="4"/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hidden="1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f t="shared" si="4"/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hidden="1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f t="shared" si="4"/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hidden="1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f t="shared" si="4"/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hidden="1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f t="shared" si="4"/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hidden="1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f t="shared" si="4"/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hidden="1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f t="shared" si="4"/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hidden="1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f t="shared" si="4"/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hidden="1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f t="shared" si="4"/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hidden="1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f t="shared" si="4"/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33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f t="shared" si="4"/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f>(SUM(C72:C74))*(SUM(C72:C74))</f>
        <v>0</v>
      </c>
      <c r="D71" s="136">
        <f>(SUM(D72:D74))*(SUM(D72:D74))</f>
        <v>0</v>
      </c>
      <c r="E71" s="136">
        <f>(SUM(E72:E74))*(SUM(E72:E74))</f>
        <v>0</v>
      </c>
      <c r="F71" s="136">
        <f t="shared" ref="F71:L71" si="5">SUM(F$72:F$80)</f>
        <v>4075000</v>
      </c>
      <c r="G71" s="136">
        <f t="shared" si="5"/>
        <v>0</v>
      </c>
      <c r="H71" s="136">
        <f t="shared" si="5"/>
        <v>0</v>
      </c>
      <c r="I71" s="136">
        <f t="shared" si="5"/>
        <v>0</v>
      </c>
      <c r="J71" s="136">
        <f t="shared" si="5"/>
        <v>0</v>
      </c>
      <c r="K71" s="136">
        <f t="shared" si="5"/>
        <v>0</v>
      </c>
      <c r="L71" s="137">
        <f t="shared" si="5"/>
        <v>4075000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f>(C72+D72)*(C72+D72)</f>
        <v>0</v>
      </c>
      <c r="F72" s="120"/>
      <c r="G72" s="128"/>
      <c r="H72" s="120"/>
      <c r="I72" s="120"/>
      <c r="J72" s="120"/>
      <c r="K72" s="131"/>
      <c r="L72" s="122">
        <f>SUM(F72:K72)</f>
        <v>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f>SUMIFS('[1]Chi tiết'!$E$8:$E$300,'[1]Chi tiết'!$G$8:$G$300,F$9,'[1]Chi tiết'!$F$8:$F$300,"Công cụ dụng cụ",'[1]Chi tiết'!$H$8:$H$300,"Chi")</f>
        <v>4075000</v>
      </c>
      <c r="G73" s="126">
        <f>SUMIFS('[1]Chi tiết'!$E$8:$E$300,'[1]Chi tiết'!$G$8:$G$300,G$9,'[1]Chi tiết'!$F$8:$F$300,"Công cụ dụng cụ",'[1]Chi tiết'!$H$8:$H$300,"Chi")</f>
        <v>0</v>
      </c>
      <c r="H73" s="126">
        <f>SUMIFS('[1]Chi tiết'!$E$8:$E$300,'[1]Chi tiết'!$G$8:$G$300,H$9,'[1]Chi tiết'!$F$8:$F$300,"Công cụ dụng cụ",'[1]Chi tiết'!$H$8:$H$300,"Chi")</f>
        <v>0</v>
      </c>
      <c r="I73" s="126">
        <f>SUMIFS('[1]Chi tiết'!$E$8:$E$300,'[1]Chi tiết'!$G$8:$G$300,I$9,'[1]Chi tiết'!$F$8:$F$300,"Công cụ dụng cụ",'[1]Chi tiết'!$H$8:$H$300,"Chi")</f>
        <v>0</v>
      </c>
      <c r="J73" s="126">
        <f>SUMIFS('[1]Chi tiết'!$E$8:$E$300,'[1]Chi tiết'!$G$8:$G$300,J$9,'[1]Chi tiết'!$F$8:$F$300,"Công cụ dụng cụ",'[1]Chi tiết'!$H$8:$H$300,"Chi")</f>
        <v>0</v>
      </c>
      <c r="K73" s="126">
        <f>SUMIFS('[1]Chi tiết'!$E$8:$E$300,'[1]Chi tiết'!$G$8:$G$300,K$9,'[1]Chi tiết'!$F$8:$F$300,"Công cụ dụng cụ",'[1]Chi tiết'!$H$8:$H$300,"Chi")</f>
        <v>0</v>
      </c>
      <c r="L73" s="127">
        <f>SUM(F73:K73)</f>
        <v>4075000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f>SUM(F74:K74)</f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f>(SUM(C82:C84))*(SUM(C82:C84))</f>
        <v>0</v>
      </c>
      <c r="D81" s="136">
        <f>(SUM(D82:D84))*(SUM(D82:D84))</f>
        <v>0</v>
      </c>
      <c r="E81" s="136">
        <f>(SUM(E82:E84))*(SUM(E82:E84))</f>
        <v>0</v>
      </c>
      <c r="F81" s="136">
        <f t="shared" ref="F81:L81" si="6">SUM(F$82:F$85)</f>
        <v>6801885</v>
      </c>
      <c r="G81" s="136">
        <f t="shared" si="6"/>
        <v>0</v>
      </c>
      <c r="H81" s="136">
        <f t="shared" si="6"/>
        <v>0</v>
      </c>
      <c r="I81" s="136">
        <f t="shared" si="6"/>
        <v>0</v>
      </c>
      <c r="J81" s="136">
        <f t="shared" si="6"/>
        <v>0</v>
      </c>
      <c r="K81" s="136">
        <f t="shared" si="6"/>
        <v>0</v>
      </c>
      <c r="L81" s="137">
        <f t="shared" si="6"/>
        <v>6801885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>
        <f>1014000+1013360</f>
        <v>2027360</v>
      </c>
      <c r="G82" s="128"/>
      <c r="H82" s="120"/>
      <c r="I82" s="120"/>
      <c r="J82" s="120"/>
      <c r="K82" s="131"/>
      <c r="L82" s="122">
        <f t="shared" ref="L82:L93" si="7">SUM(F82:K82)</f>
        <v>2027360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>
        <v>4020000</v>
      </c>
      <c r="G83" s="128"/>
      <c r="H83" s="120"/>
      <c r="I83" s="120"/>
      <c r="J83" s="120"/>
      <c r="K83" s="131"/>
      <c r="L83" s="122">
        <f t="shared" si="7"/>
        <v>4020000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126</v>
      </c>
      <c r="C84" s="120"/>
      <c r="D84" s="120"/>
      <c r="E84" s="120"/>
      <c r="F84" s="120">
        <f>294525+180000+280000</f>
        <v>754525</v>
      </c>
      <c r="G84" s="128"/>
      <c r="H84" s="128"/>
      <c r="I84" s="128"/>
      <c r="J84" s="120"/>
      <c r="K84" s="131"/>
      <c r="L84" s="122">
        <f t="shared" si="7"/>
        <v>754525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f t="shared" si="7"/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f>(SUM(C87:C93))*(SUM(C87:C93))</f>
        <v>0</v>
      </c>
      <c r="D86" s="136">
        <f>(SUM(D87:D93))*(SUM(D87:D93))</f>
        <v>0</v>
      </c>
      <c r="E86" s="136">
        <f>(SUM(E87:E93))*(SUM(E87:E93))</f>
        <v>0</v>
      </c>
      <c r="F86" s="136">
        <f t="shared" ref="F86:L86" si="8">SUM(F$87:F$93)</f>
        <v>17080000</v>
      </c>
      <c r="G86" s="136">
        <f t="shared" si="8"/>
        <v>0</v>
      </c>
      <c r="H86" s="136">
        <f t="shared" si="8"/>
        <v>0</v>
      </c>
      <c r="I86" s="136">
        <f t="shared" si="8"/>
        <v>0</v>
      </c>
      <c r="J86" s="136">
        <f t="shared" si="8"/>
        <v>0</v>
      </c>
      <c r="K86" s="136">
        <f t="shared" si="8"/>
        <v>0</v>
      </c>
      <c r="L86" s="137">
        <f t="shared" si="8"/>
        <v>17080000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/>
      <c r="G87" s="128"/>
      <c r="H87" s="128"/>
      <c r="I87" s="120"/>
      <c r="J87" s="120"/>
      <c r="K87" s="131"/>
      <c r="L87" s="122">
        <f t="shared" si="7"/>
        <v>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>
        <v>2000000</v>
      </c>
      <c r="G88" s="128"/>
      <c r="H88" s="128"/>
      <c r="I88" s="120"/>
      <c r="J88" s="120"/>
      <c r="K88" s="131"/>
      <c r="L88" s="122">
        <f t="shared" si="7"/>
        <v>2000000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/>
      <c r="I89" s="120"/>
      <c r="J89" s="120"/>
      <c r="K89" s="131"/>
      <c r="L89" s="122">
        <f t="shared" si="7"/>
        <v>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f>SUMIFS('[1]Chi tiết'!$E$8:$E$300,'[1]Chi tiết'!$G$8:$G$300,F$9,'[1]Chi tiết'!$F$8:$F$300,"Du lịch",'[1]Chi tiết'!$H$8:$H$300,"Chi")</f>
        <v>0</v>
      </c>
      <c r="G90" s="126">
        <f>SUMIFS('[1]Chi tiết'!$E$8:$E$300,'[1]Chi tiết'!$G$8:$G$300,G$9,'[1]Chi tiết'!$F$8:$F$300,"Du lịch",'[1]Chi tiết'!$H$8:$H$300,"Chi")</f>
        <v>0</v>
      </c>
      <c r="H90" s="126">
        <f>SUMIFS('[1]Chi tiết'!$E$8:$E$300,'[1]Chi tiết'!$G$8:$G$300,H$9,'[1]Chi tiết'!$F$8:$F$300,"Du lịch",'[1]Chi tiết'!$H$8:$H$300,"Chi")</f>
        <v>0</v>
      </c>
      <c r="I90" s="126">
        <f>SUMIFS('[1]Chi tiết'!$E$8:$E$300,'[1]Chi tiết'!$G$8:$G$300,I$9,'[1]Chi tiết'!$F$8:$F$300,"Du lịch",'[1]Chi tiết'!$H$8:$H$300,"Chi")</f>
        <v>0</v>
      </c>
      <c r="J90" s="126">
        <f>SUMIFS('[1]Chi tiết'!$E$8:$E$300,'[1]Chi tiết'!$G$8:$G$300,J$9,'[1]Chi tiết'!$F$8:$F$300,"Du lịch",'[1]Chi tiết'!$H$8:$H$300,"Chi")</f>
        <v>0</v>
      </c>
      <c r="K90" s="126">
        <f>SUMIFS('[1]Chi tiết'!$E$8:$E$300,'[1]Chi tiết'!$G$8:$G$300,K$9,'[1]Chi tiết'!$F$8:$F$300,"Du lịch",'[1]Chi tiết'!$H$8:$H$300,"Chi")</f>
        <v>0</v>
      </c>
      <c r="L90" s="127">
        <f t="shared" si="7"/>
        <v>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>
        <v>1500000</v>
      </c>
      <c r="G91" s="128"/>
      <c r="H91" s="128"/>
      <c r="I91" s="120"/>
      <c r="J91" s="128"/>
      <c r="K91" s="131"/>
      <c r="L91" s="122">
        <f t="shared" si="7"/>
        <v>1500000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f>SUMIFS('[1]Chi tiết'!$E$8:$E$300,'[1]Chi tiết'!$G$8:$G$300,F$9,'[1]Chi tiết'!$F$8:$F$300,"Cô tạp vụ",'[1]Chi tiết'!$H$8:$H$300,"Chi")</f>
        <v>0</v>
      </c>
      <c r="G92" s="126">
        <f>SUMIFS('[1]Chi tiết'!$E$8:$E$300,'[1]Chi tiết'!$G$8:$G$300,G$9,'[1]Chi tiết'!$F$8:$F$300,"Cô tạp vụ",'[1]Chi tiết'!$H$8:$H$300,"Chi")</f>
        <v>0</v>
      </c>
      <c r="H92" s="126">
        <f>SUMIFS('[1]Chi tiết'!$E$8:$E$300,'[1]Chi tiết'!$G$8:$G$300,H$9,'[1]Chi tiết'!$F$8:$F$300,"Cô tạp vụ",'[1]Chi tiết'!$H$8:$H$300,"Chi")</f>
        <v>0</v>
      </c>
      <c r="I92" s="126">
        <f>SUMIFS('[1]Chi tiết'!$E$8:$E$300,'[1]Chi tiết'!$G$8:$G$300,I$9,'[1]Chi tiết'!$F$8:$F$300,"Cô tạp vụ",'[1]Chi tiết'!$H$8:$H$300,"Chi")</f>
        <v>0</v>
      </c>
      <c r="J92" s="126">
        <f>SUMIFS('[1]Chi tiết'!$E$8:$E$300,'[1]Chi tiết'!$G$8:$G$300,J$9,'[1]Chi tiết'!$F$8:$F$300,"Cô tạp vụ",'[1]Chi tiết'!$H$8:$H$300,"Chi")</f>
        <v>0</v>
      </c>
      <c r="K92" s="126">
        <f>SUMIFS('[1]Chi tiết'!$E$8:$E$300,'[1]Chi tiết'!$G$8:$G$300,K$9,'[1]Chi tiết'!$F$8:$F$300,"Cô tạp vụ",'[1]Chi tiết'!$H$8:$H$300,"Chi")</f>
        <v>0</v>
      </c>
      <c r="L92" s="144">
        <f t="shared" si="7"/>
        <v>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136</v>
      </c>
      <c r="C93" s="120"/>
      <c r="D93" s="120"/>
      <c r="E93" s="120"/>
      <c r="F93" s="120">
        <f>5000000+3000000+5580000</f>
        <v>13580000</v>
      </c>
      <c r="G93" s="128"/>
      <c r="H93" s="128"/>
      <c r="I93" s="120"/>
      <c r="J93" s="120"/>
      <c r="K93" s="131"/>
      <c r="L93" s="122">
        <f t="shared" si="7"/>
        <v>13580000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f>(SUM(C95:C97))*(SUM(C95:C97))</f>
        <v>0</v>
      </c>
      <c r="D94" s="147">
        <f>(SUM(D95:D97))*(SUM(D95:D97))</f>
        <v>0</v>
      </c>
      <c r="E94" s="147">
        <f>(SUM(E95:E97))*(SUM(E95:E97))</f>
        <v>0</v>
      </c>
      <c r="F94" s="147">
        <f t="shared" ref="F94:L94" si="9">SUM(F$95:F$97)</f>
        <v>3428339</v>
      </c>
      <c r="G94" s="147">
        <f t="shared" si="9"/>
        <v>0</v>
      </c>
      <c r="H94" s="147">
        <f t="shared" si="9"/>
        <v>0</v>
      </c>
      <c r="I94" s="147">
        <f t="shared" si="9"/>
        <v>0</v>
      </c>
      <c r="J94" s="147">
        <f t="shared" si="9"/>
        <v>0</v>
      </c>
      <c r="K94" s="147">
        <f t="shared" si="9"/>
        <v>0</v>
      </c>
      <c r="L94" s="148">
        <f t="shared" si="9"/>
        <v>3428339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>
        <v>1000000</v>
      </c>
      <c r="G95" s="128"/>
      <c r="H95" s="128"/>
      <c r="I95" s="120"/>
      <c r="J95" s="120"/>
      <c r="K95" s="131"/>
      <c r="L95" s="122">
        <f t="shared" ref="L95:L100" si="10">SUM(F95:K95)</f>
        <v>1000000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f>SUMIFS('[1]Chi tiết'!$E$8:$E$300,'[1]Chi tiết'!$G$8:$G$300,F$9,'[1]Chi tiết'!$F$8:$F$300,"GTGT",'[1]Chi tiết'!$H$8:$H$300,"Chi")</f>
        <v>2228339</v>
      </c>
      <c r="G96" s="126">
        <f>SUMIFS('[1]Chi tiết'!$E$8:$E$300,'[1]Chi tiết'!$G$8:$G$300,G$9,'[1]Chi tiết'!$F$8:$F$300,"GTGT",'[1]Chi tiết'!$H$8:$H$300,"Chi")</f>
        <v>0</v>
      </c>
      <c r="H96" s="126">
        <f>SUMIFS('[1]Chi tiết'!$E$8:$E$300,'[1]Chi tiết'!$G$8:$G$300,H$9,'[1]Chi tiết'!$F$8:$F$300,"GTGT",'[1]Chi tiết'!$H$8:$H$300,"Chi")</f>
        <v>0</v>
      </c>
      <c r="I96" s="126">
        <f>SUMIFS('[1]Chi tiết'!$E$8:$E$300,'[1]Chi tiết'!$G$8:$G$300,I$9,'[1]Chi tiết'!$F$8:$F$300,"GTGT",'[1]Chi tiết'!$H$8:$H$300,"Chi")</f>
        <v>0</v>
      </c>
      <c r="J96" s="126">
        <f>SUMIFS('[1]Chi tiết'!$E$8:$E$300,'[1]Chi tiết'!$G$8:$G$300,J$9,'[1]Chi tiết'!$F$8:$F$300,"GTGT",'[1]Chi tiết'!$H$8:$H$300,"Chi")</f>
        <v>0</v>
      </c>
      <c r="K96" s="126">
        <f>SUMIFS('[1]Chi tiết'!$E$8:$E$300,'[1]Chi tiết'!$G$8:$G$300,K$9,'[1]Chi tiết'!$F$8:$F$300,"GTGT",'[1]Chi tiết'!$H$8:$H$300,"Chi")</f>
        <v>0</v>
      </c>
      <c r="L96" s="127">
        <f t="shared" si="10"/>
        <v>2228339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>
        <v>200000</v>
      </c>
      <c r="G97" s="128"/>
      <c r="H97" s="128"/>
      <c r="I97" s="120"/>
      <c r="J97" s="120"/>
      <c r="K97" s="131"/>
      <c r="L97" s="122">
        <f t="shared" si="10"/>
        <v>200000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2">
        <f t="shared" si="10"/>
        <v>0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f>(C99+D99)*(C99+D99)</f>
        <v>0</v>
      </c>
      <c r="F99" s="157">
        <f>SUMIFS('[1]Chi tiết'!$E$8:$E$300,'[1]Chi tiết'!$G$8:$G$300,F$9,'[1]Chi tiết'!$F$8:$F$300,"Ký quỹ thi công",'[1]Chi tiết'!$H$8:$H$300,"Chi")</f>
        <v>213743424</v>
      </c>
      <c r="G99" s="157">
        <f>SUMIFS('[1]Chi tiết'!$E$8:$E$300,'[1]Chi tiết'!$G$8:$G$300,G$9,'[1]Chi tiết'!$F$8:$F$300,"Ký quỹ thi công",'[1]Chi tiết'!$H$8:$H$300,"Chi")</f>
        <v>0</v>
      </c>
      <c r="H99" s="157">
        <f>SUMIFS('[1]Chi tiết'!$E$8:$E$300,'[1]Chi tiết'!$G$8:$G$300,H$9,'[1]Chi tiết'!$F$8:$F$300,"Ký quỹ thi công",'[1]Chi tiết'!$H$8:$H$300,"Chi")</f>
        <v>0</v>
      </c>
      <c r="I99" s="157">
        <f>SUMIFS('[1]Chi tiết'!$E$8:$E$300,'[1]Chi tiết'!$G$8:$G$300,I$9,'[1]Chi tiết'!$F$8:$F$300,"Ký quỹ thi công",'[1]Chi tiết'!$H$8:$H$300,"Chi")</f>
        <v>0</v>
      </c>
      <c r="J99" s="157">
        <f>SUMIFS('[1]Chi tiết'!$E$8:$E$300,'[1]Chi tiết'!$G$8:$G$300,J$9,'[1]Chi tiết'!$F$8:$F$300,"Ký quỹ thi công",'[1]Chi tiết'!$H$8:$H$300,"Chi")</f>
        <v>0</v>
      </c>
      <c r="K99" s="157">
        <f>SUMIFS('[1]Chi tiết'!$E$8:$E$300,'[1]Chi tiết'!$G$8:$G$300,K$9,'[1]Chi tiết'!$F$8:$F$300,"Ký quỹ thi công",'[1]Chi tiết'!$H$8:$H$300,"Chi")</f>
        <v>0</v>
      </c>
      <c r="L99" s="158">
        <f t="shared" si="10"/>
        <v>213743424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f>(C100+D100)*(C100+D100)</f>
        <v>0</v>
      </c>
      <c r="F100" s="161"/>
      <c r="G100" s="136"/>
      <c r="H100" s="136"/>
      <c r="I100" s="136"/>
      <c r="J100" s="136"/>
      <c r="K100" s="136"/>
      <c r="L100" s="152">
        <f t="shared" si="10"/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f>(SUM(C103:C104))*(SUM(C103:C104))</f>
        <v>0</v>
      </c>
      <c r="D102" s="166">
        <f>(SUM(D103:D104))*(SUM(D103:D104))</f>
        <v>0</v>
      </c>
      <c r="E102" s="166">
        <f>(SUM(E103:E104))*(SUM(E103:E104))</f>
        <v>0</v>
      </c>
      <c r="F102" s="167">
        <f t="shared" ref="F102:K102" si="11">SUM(F$103:F$104)</f>
        <v>30788300</v>
      </c>
      <c r="G102" s="167">
        <f t="shared" si="11"/>
        <v>0</v>
      </c>
      <c r="H102" s="167">
        <f t="shared" si="11"/>
        <v>0</v>
      </c>
      <c r="I102" s="167">
        <f t="shared" si="11"/>
        <v>0</v>
      </c>
      <c r="J102" s="167">
        <f t="shared" si="11"/>
        <v>0</v>
      </c>
      <c r="K102" s="167">
        <f t="shared" si="11"/>
        <v>0</v>
      </c>
      <c r="L102" s="168">
        <f>SUM(F102:K102)</f>
        <v>30788300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f>SUMIFS('[1]Chi tiết'!$E$8:$E$300,'[1]Chi tiết'!$G$8:$G$300,F$9,'[1]Chi tiết'!$F$8:$F$300,"Mua nhà của sếp",'[1]Chi tiết'!$H$8:$H$300,"Chi")</f>
        <v>28000000</v>
      </c>
      <c r="G103" s="126">
        <f>SUMIFS('[1]Chi tiết'!$E$8:$E$300,'[1]Chi tiết'!$G$8:$G$300,G$9,'[1]Chi tiết'!$F$8:$F$300,"Mua nhà của sếp",'[1]Chi tiết'!$H$8:$H$300,"Chi")</f>
        <v>0</v>
      </c>
      <c r="H103" s="126">
        <f>SUMIFS('[1]Chi tiết'!$E$8:$E$300,'[1]Chi tiết'!$G$8:$G$300,H$9,'[1]Chi tiết'!$F$8:$F$300,"Mua nhà của sếp",'[1]Chi tiết'!$H$8:$H$300,"Chi")</f>
        <v>0</v>
      </c>
      <c r="I103" s="126">
        <f>SUMIFS('[1]Chi tiết'!$E$8:$E$300,'[1]Chi tiết'!$G$8:$G$300,I$9,'[1]Chi tiết'!$F$8:$F$300,"Mua nhà của sếp",'[1]Chi tiết'!$H$8:$H$300,"Chi")</f>
        <v>0</v>
      </c>
      <c r="J103" s="126">
        <f>SUMIFS('[1]Chi tiết'!$E$8:$E$300,'[1]Chi tiết'!$G$8:$G$300,J$9,'[1]Chi tiết'!$F$8:$F$300,"Mua nhà của sếp",'[1]Chi tiết'!$H$8:$H$300,"Chi")</f>
        <v>0</v>
      </c>
      <c r="K103" s="126">
        <f>SUMIFS('[1]Chi tiết'!$E$8:$E$300,'[1]Chi tiết'!$G$8:$G$300,K$9,'[1]Chi tiết'!$F$8:$F$300,"Mua nhà của sếp",'[1]Chi tiết'!$H$8:$H$300,"Chi")</f>
        <v>0</v>
      </c>
      <c r="L103" s="127">
        <f>SUM(F103:K103)</f>
        <v>28000000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137</v>
      </c>
      <c r="C104" s="172"/>
      <c r="D104" s="172"/>
      <c r="E104" s="169"/>
      <c r="F104" s="172">
        <f>1238000+550000+91897+158403+750000</f>
        <v>2788300</v>
      </c>
      <c r="G104" s="173"/>
      <c r="H104" s="173"/>
      <c r="I104" s="174"/>
      <c r="J104" s="174"/>
      <c r="K104" s="173"/>
      <c r="L104" s="175">
        <f>SUM(F104:K104)</f>
        <v>2788300</v>
      </c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2">
    <mergeCell ref="A1:L1"/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workbookViewId="0">
      <selection activeCell="G2" sqref="G1:K1048576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hidden="1" customWidth="1"/>
    <col min="8" max="8" width="22" hidden="1" customWidth="1"/>
    <col min="9" max="9" width="25.7109375" hidden="1" customWidth="1"/>
    <col min="10" max="10" width="20.28515625" hidden="1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77" t="s">
        <v>141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v>2501028215</v>
      </c>
      <c r="M4" s="91">
        <v>2501028215</v>
      </c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/>
      <c r="G5" s="88"/>
      <c r="H5" s="89"/>
      <c r="I5" s="89"/>
      <c r="J5" s="89"/>
      <c r="K5" s="88"/>
      <c r="L5" s="90">
        <v>0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178"/>
      <c r="B6" s="179" t="s">
        <v>131</v>
      </c>
      <c r="C6" s="85"/>
      <c r="D6" s="86"/>
      <c r="E6" s="85"/>
      <c r="F6" s="86">
        <v>100000000</v>
      </c>
      <c r="G6" s="88"/>
      <c r="H6" s="88"/>
      <c r="I6" s="94"/>
      <c r="J6" s="88"/>
      <c r="K6" s="88"/>
      <c r="L6" s="95">
        <v>100000000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/>
      <c r="G7" s="98"/>
      <c r="H7" s="98"/>
      <c r="I7" s="98"/>
      <c r="J7" s="98"/>
      <c r="K7" s="98"/>
      <c r="L7" s="90">
        <v>0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>
        <v>2401028215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95">
        <v>2401028215</v>
      </c>
      <c r="M8" s="91"/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 t="s">
        <v>142</v>
      </c>
      <c r="G9" s="108" t="s">
        <v>143</v>
      </c>
      <c r="H9" s="108" t="s">
        <v>143</v>
      </c>
      <c r="I9" s="108" t="s">
        <v>143</v>
      </c>
      <c r="J9" s="108" t="s">
        <v>143</v>
      </c>
      <c r="K9" s="108" t="s">
        <v>143</v>
      </c>
      <c r="L9" s="109" t="s">
        <v>100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v>2015832356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6">
        <v>2015832356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v>1882636858</v>
      </c>
      <c r="G11" s="121">
        <v>0</v>
      </c>
      <c r="H11" s="121">
        <v>0</v>
      </c>
      <c r="I11" s="121">
        <v>0</v>
      </c>
      <c r="J11" s="121">
        <v>0</v>
      </c>
      <c r="K11" s="121">
        <v>0</v>
      </c>
      <c r="L11" s="122">
        <v>1882636858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v>59802498</v>
      </c>
      <c r="G12" s="121">
        <v>0</v>
      </c>
      <c r="H12" s="121">
        <v>0</v>
      </c>
      <c r="I12" s="121">
        <v>0</v>
      </c>
      <c r="J12" s="121">
        <v>0</v>
      </c>
      <c r="K12" s="121">
        <v>0</v>
      </c>
      <c r="L12" s="122">
        <v>59802498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1">
        <v>28524500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2">
        <v>28524500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v>39868500</v>
      </c>
      <c r="G14" s="126">
        <v>0</v>
      </c>
      <c r="H14" s="126">
        <v>0</v>
      </c>
      <c r="I14" s="126">
        <v>0</v>
      </c>
      <c r="J14" s="126">
        <v>0</v>
      </c>
      <c r="K14" s="126">
        <v>0</v>
      </c>
      <c r="L14" s="127">
        <v>39868500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v>0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7">
        <v>0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v>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7">
        <v>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v>5000000</v>
      </c>
      <c r="G19" s="126">
        <v>0</v>
      </c>
      <c r="H19" s="126">
        <v>0</v>
      </c>
      <c r="I19" s="126">
        <v>0</v>
      </c>
      <c r="J19" s="126">
        <v>0</v>
      </c>
      <c r="K19" s="126">
        <v>0</v>
      </c>
      <c r="L19" s="127">
        <v>5000000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v>169517384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7">
        <v>169517384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110</v>
      </c>
      <c r="C32" s="140"/>
      <c r="D32" s="140"/>
      <c r="E32" s="140"/>
      <c r="F32" s="140"/>
      <c r="G32" s="128"/>
      <c r="H32" s="130"/>
      <c r="I32" s="130"/>
      <c r="J32" s="129"/>
      <c r="K32" s="131"/>
      <c r="L32" s="122">
        <v>0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v>43043200</v>
      </c>
      <c r="G33" s="126">
        <v>0</v>
      </c>
      <c r="H33" s="126">
        <v>0</v>
      </c>
      <c r="I33" s="126">
        <v>0</v>
      </c>
      <c r="J33" s="126">
        <v>0</v>
      </c>
      <c r="K33" s="126">
        <v>0</v>
      </c>
      <c r="L33" s="127">
        <v>43043200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v>14000000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7">
        <v>14000000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v>6000000</v>
      </c>
      <c r="G35" s="126">
        <v>0</v>
      </c>
      <c r="H35" s="126">
        <v>0</v>
      </c>
      <c r="I35" s="126">
        <v>0</v>
      </c>
      <c r="J35" s="126">
        <v>0</v>
      </c>
      <c r="K35" s="126">
        <v>0</v>
      </c>
      <c r="L35" s="127">
        <v>6000000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v>9987438</v>
      </c>
      <c r="G36" s="126">
        <v>0</v>
      </c>
      <c r="H36" s="126">
        <v>0</v>
      </c>
      <c r="I36" s="126">
        <v>0</v>
      </c>
      <c r="J36" s="126">
        <v>0</v>
      </c>
      <c r="K36" s="126">
        <v>0</v>
      </c>
      <c r="L36" s="127">
        <v>9987438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v>0</v>
      </c>
      <c r="G37" s="126">
        <v>0</v>
      </c>
      <c r="H37" s="126">
        <v>0</v>
      </c>
      <c r="I37" s="126">
        <v>0</v>
      </c>
      <c r="J37" s="126">
        <v>0</v>
      </c>
      <c r="K37" s="126">
        <v>0</v>
      </c>
      <c r="L37" s="127">
        <v>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v>0</v>
      </c>
      <c r="G38" s="126">
        <v>0</v>
      </c>
      <c r="H38" s="126">
        <v>0</v>
      </c>
      <c r="I38" s="126">
        <v>0</v>
      </c>
      <c r="J38" s="126">
        <v>0</v>
      </c>
      <c r="K38" s="126">
        <v>0</v>
      </c>
      <c r="L38" s="127">
        <v>0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v>7191557</v>
      </c>
      <c r="G39" s="126">
        <v>0</v>
      </c>
      <c r="H39" s="126">
        <v>0</v>
      </c>
      <c r="I39" s="126">
        <v>0</v>
      </c>
      <c r="J39" s="126">
        <v>0</v>
      </c>
      <c r="K39" s="126">
        <v>0</v>
      </c>
      <c r="L39" s="127">
        <v>7191557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v>100000</v>
      </c>
      <c r="G40" s="126">
        <v>0</v>
      </c>
      <c r="H40" s="126">
        <v>0</v>
      </c>
      <c r="I40" s="126">
        <v>0</v>
      </c>
      <c r="J40" s="126">
        <v>0</v>
      </c>
      <c r="K40" s="126">
        <v>0</v>
      </c>
      <c r="L40" s="127">
        <v>100000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v>0</v>
      </c>
      <c r="G41" s="126">
        <v>0</v>
      </c>
      <c r="H41" s="126">
        <v>0</v>
      </c>
      <c r="I41" s="126">
        <v>0</v>
      </c>
      <c r="J41" s="126">
        <v>0</v>
      </c>
      <c r="K41" s="126">
        <v>0</v>
      </c>
      <c r="L41" s="127">
        <v>0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v>1390000</v>
      </c>
      <c r="G42" s="126">
        <v>0</v>
      </c>
      <c r="H42" s="126">
        <v>0</v>
      </c>
      <c r="I42" s="126">
        <v>0</v>
      </c>
      <c r="J42" s="126">
        <v>0</v>
      </c>
      <c r="K42" s="126">
        <v>0</v>
      </c>
      <c r="L42" s="127">
        <v>1390000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113</v>
      </c>
      <c r="C43" s="120"/>
      <c r="D43" s="120"/>
      <c r="E43" s="140"/>
      <c r="F43" s="126">
        <v>44170124</v>
      </c>
      <c r="G43" s="126">
        <v>0</v>
      </c>
      <c r="H43" s="126">
        <v>0</v>
      </c>
      <c r="I43" s="126">
        <v>0</v>
      </c>
      <c r="J43" s="126">
        <v>0</v>
      </c>
      <c r="K43" s="126">
        <v>0</v>
      </c>
      <c r="L43" s="127">
        <v>44170124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v>4137000</v>
      </c>
      <c r="G44" s="126">
        <v>0</v>
      </c>
      <c r="H44" s="126">
        <v>0</v>
      </c>
      <c r="I44" s="126">
        <v>0</v>
      </c>
      <c r="J44" s="126">
        <v>0</v>
      </c>
      <c r="K44" s="126">
        <v>0</v>
      </c>
      <c r="L44" s="127">
        <v>4137000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v>1700000</v>
      </c>
      <c r="G45" s="126">
        <v>0</v>
      </c>
      <c r="H45" s="126">
        <v>0</v>
      </c>
      <c r="I45" s="126">
        <v>0</v>
      </c>
      <c r="J45" s="126">
        <v>0</v>
      </c>
      <c r="K45" s="126">
        <v>0</v>
      </c>
      <c r="L45" s="127">
        <v>1700000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>
        <v>1200000</v>
      </c>
      <c r="G46" s="128"/>
      <c r="H46" s="128"/>
      <c r="I46" s="128"/>
      <c r="J46" s="128"/>
      <c r="K46" s="128"/>
      <c r="L46" s="122">
        <v>1200000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/>
      <c r="G47" s="120"/>
      <c r="H47" s="120"/>
      <c r="I47" s="120"/>
      <c r="J47" s="120"/>
      <c r="K47" s="120"/>
      <c r="L47" s="122">
        <v>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/>
      <c r="G48" s="120"/>
      <c r="H48" s="120"/>
      <c r="I48" s="120"/>
      <c r="J48" s="120"/>
      <c r="K48" s="120"/>
      <c r="L48" s="122">
        <v>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117</v>
      </c>
      <c r="C49" s="120"/>
      <c r="D49" s="120"/>
      <c r="E49" s="140"/>
      <c r="F49" s="126">
        <v>0</v>
      </c>
      <c r="G49" s="126">
        <v>0</v>
      </c>
      <c r="H49" s="126">
        <v>0</v>
      </c>
      <c r="I49" s="126">
        <v>0</v>
      </c>
      <c r="J49" s="126">
        <v>0</v>
      </c>
      <c r="K49" s="126">
        <v>0</v>
      </c>
      <c r="L49" s="122">
        <v>0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v>0</v>
      </c>
      <c r="G50" s="126">
        <v>0</v>
      </c>
      <c r="H50" s="126">
        <v>0</v>
      </c>
      <c r="I50" s="126">
        <v>0</v>
      </c>
      <c r="J50" s="126">
        <v>0</v>
      </c>
      <c r="K50" s="126">
        <v>0</v>
      </c>
      <c r="L50" s="122">
        <v>0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v>1125000</v>
      </c>
      <c r="G52" s="120">
        <v>0</v>
      </c>
      <c r="H52" s="120">
        <v>0</v>
      </c>
      <c r="I52" s="120">
        <v>0</v>
      </c>
      <c r="J52" s="120">
        <v>0</v>
      </c>
      <c r="K52" s="120">
        <v>0</v>
      </c>
      <c r="L52" s="122">
        <v>1125000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v>119900</v>
      </c>
      <c r="G54" s="126">
        <v>0</v>
      </c>
      <c r="H54" s="126">
        <v>0</v>
      </c>
      <c r="I54" s="126">
        <v>0</v>
      </c>
      <c r="J54" s="126">
        <v>0</v>
      </c>
      <c r="K54" s="126">
        <v>0</v>
      </c>
      <c r="L54" s="127">
        <v>119900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v>17248165</v>
      </c>
      <c r="G55" s="126">
        <v>0</v>
      </c>
      <c r="H55" s="126">
        <v>0</v>
      </c>
      <c r="I55" s="126">
        <v>0</v>
      </c>
      <c r="J55" s="126">
        <v>0</v>
      </c>
      <c r="K55" s="126">
        <v>0</v>
      </c>
      <c r="L55" s="127">
        <v>17248165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20.25" customHeight="1" x14ac:dyDescent="0.25">
      <c r="A56" s="118">
        <v>25</v>
      </c>
      <c r="B56" s="119" t="s">
        <v>123</v>
      </c>
      <c r="C56" s="120"/>
      <c r="D56" s="120"/>
      <c r="E56" s="140"/>
      <c r="F56" s="126">
        <v>0</v>
      </c>
      <c r="G56" s="126">
        <v>0</v>
      </c>
      <c r="H56" s="126">
        <v>0</v>
      </c>
      <c r="I56" s="126">
        <v>0</v>
      </c>
      <c r="J56" s="126">
        <v>0</v>
      </c>
      <c r="K56" s="126">
        <v>0</v>
      </c>
      <c r="L56" s="127">
        <v>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5.75" customHeight="1" x14ac:dyDescent="0.25">
      <c r="A57" s="118">
        <v>26</v>
      </c>
      <c r="B57" s="119" t="s">
        <v>60</v>
      </c>
      <c r="C57" s="120"/>
      <c r="D57" s="120"/>
      <c r="E57" s="140"/>
      <c r="F57" s="126">
        <v>18105000</v>
      </c>
      <c r="G57" s="126">
        <v>0</v>
      </c>
      <c r="H57" s="126">
        <v>0</v>
      </c>
      <c r="I57" s="126">
        <v>0</v>
      </c>
      <c r="J57" s="126">
        <v>0</v>
      </c>
      <c r="K57" s="126">
        <v>0</v>
      </c>
      <c r="L57" s="122">
        <v>18105000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hidden="1" customHeight="1" x14ac:dyDescent="0.25">
      <c r="A58" s="118"/>
      <c r="B58" s="119"/>
      <c r="C58" s="120"/>
      <c r="D58" s="120"/>
      <c r="E58" s="140"/>
      <c r="F58" s="120"/>
      <c r="G58" s="120"/>
      <c r="H58" s="120"/>
      <c r="I58" s="120"/>
      <c r="J58" s="120"/>
      <c r="K58" s="120"/>
      <c r="L58" s="122">
        <v>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hidden="1" customHeight="1" x14ac:dyDescent="0.25">
      <c r="A59" s="118"/>
      <c r="B59" s="119"/>
      <c r="C59" s="120"/>
      <c r="D59" s="120"/>
      <c r="E59" s="140"/>
      <c r="F59" s="120"/>
      <c r="G59" s="120"/>
      <c r="H59" s="120"/>
      <c r="I59" s="120"/>
      <c r="J59" s="120"/>
      <c r="K59" s="120"/>
      <c r="L59" s="122">
        <v>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hidden="1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hidden="1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hidden="1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hidden="1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hidden="1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hidden="1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hidden="1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hidden="1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hidden="1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hidden="1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33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v>0</v>
      </c>
      <c r="D71" s="136">
        <v>0</v>
      </c>
      <c r="E71" s="136">
        <v>0</v>
      </c>
      <c r="F71" s="136">
        <v>5570000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L71" s="137">
        <v>5570000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v>0</v>
      </c>
      <c r="F72" s="120"/>
      <c r="G72" s="128"/>
      <c r="H72" s="120"/>
      <c r="I72" s="120"/>
      <c r="J72" s="120"/>
      <c r="K72" s="131"/>
      <c r="L72" s="122">
        <v>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v>5570000</v>
      </c>
      <c r="G73" s="126">
        <v>0</v>
      </c>
      <c r="H73" s="126">
        <v>0</v>
      </c>
      <c r="I73" s="126">
        <v>0</v>
      </c>
      <c r="J73" s="126">
        <v>0</v>
      </c>
      <c r="K73" s="126">
        <v>0</v>
      </c>
      <c r="L73" s="127">
        <v>5570000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v>0</v>
      </c>
      <c r="D81" s="136">
        <v>0</v>
      </c>
      <c r="E81" s="136">
        <v>0</v>
      </c>
      <c r="F81" s="136">
        <v>3883920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7">
        <v>3883920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>
        <v>715920</v>
      </c>
      <c r="G82" s="128"/>
      <c r="H82" s="120"/>
      <c r="I82" s="120"/>
      <c r="J82" s="120"/>
      <c r="K82" s="131"/>
      <c r="L82" s="122">
        <v>715920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/>
      <c r="G83" s="128"/>
      <c r="H83" s="120"/>
      <c r="I83" s="120"/>
      <c r="J83" s="120"/>
      <c r="K83" s="131"/>
      <c r="L83" s="122">
        <v>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126</v>
      </c>
      <c r="C84" s="120"/>
      <c r="D84" s="120"/>
      <c r="E84" s="120"/>
      <c r="F84" s="120">
        <v>3168000</v>
      </c>
      <c r="G84" s="128"/>
      <c r="H84" s="128"/>
      <c r="I84" s="128"/>
      <c r="J84" s="120"/>
      <c r="K84" s="131"/>
      <c r="L84" s="122">
        <v>3168000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v>0</v>
      </c>
      <c r="D86" s="136">
        <v>0</v>
      </c>
      <c r="E86" s="136">
        <v>0</v>
      </c>
      <c r="F86" s="136">
        <v>50410000</v>
      </c>
      <c r="G86" s="136">
        <v>0</v>
      </c>
      <c r="H86" s="136">
        <v>0</v>
      </c>
      <c r="I86" s="136">
        <v>0</v>
      </c>
      <c r="J86" s="136">
        <v>0</v>
      </c>
      <c r="K86" s="136">
        <v>0</v>
      </c>
      <c r="L86" s="137">
        <v>50410000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>
        <v>410000</v>
      </c>
      <c r="G87" s="128"/>
      <c r="H87" s="128"/>
      <c r="I87" s="120"/>
      <c r="J87" s="120"/>
      <c r="K87" s="131"/>
      <c r="L87" s="122">
        <v>410000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/>
      <c r="G88" s="128"/>
      <c r="H88" s="128"/>
      <c r="I88" s="120"/>
      <c r="J88" s="120"/>
      <c r="K88" s="131"/>
      <c r="L88" s="122">
        <v>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/>
      <c r="I89" s="120"/>
      <c r="J89" s="120"/>
      <c r="K89" s="131"/>
      <c r="L89" s="122">
        <v>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v>0</v>
      </c>
      <c r="G90" s="126">
        <v>0</v>
      </c>
      <c r="H90" s="126">
        <v>0</v>
      </c>
      <c r="I90" s="126">
        <v>0</v>
      </c>
      <c r="J90" s="126">
        <v>0</v>
      </c>
      <c r="K90" s="126">
        <v>0</v>
      </c>
      <c r="L90" s="127">
        <v>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/>
      <c r="G91" s="128"/>
      <c r="H91" s="128"/>
      <c r="I91" s="120"/>
      <c r="J91" s="128"/>
      <c r="K91" s="131"/>
      <c r="L91" s="122">
        <v>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v>0</v>
      </c>
      <c r="G92" s="126">
        <v>0</v>
      </c>
      <c r="H92" s="126">
        <v>0</v>
      </c>
      <c r="I92" s="126">
        <v>0</v>
      </c>
      <c r="J92" s="126">
        <v>0</v>
      </c>
      <c r="K92" s="126">
        <v>0</v>
      </c>
      <c r="L92" s="144">
        <v>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136</v>
      </c>
      <c r="C93" s="120"/>
      <c r="D93" s="120"/>
      <c r="E93" s="120"/>
      <c r="F93" s="120">
        <v>50000000</v>
      </c>
      <c r="G93" s="128"/>
      <c r="H93" s="128"/>
      <c r="I93" s="120"/>
      <c r="J93" s="120"/>
      <c r="K93" s="131"/>
      <c r="L93" s="122">
        <v>50000000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v>0</v>
      </c>
      <c r="D94" s="147">
        <v>0</v>
      </c>
      <c r="E94" s="147">
        <v>0</v>
      </c>
      <c r="F94" s="147">
        <v>2237639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8">
        <v>2237639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/>
      <c r="G95" s="128"/>
      <c r="H95" s="128"/>
      <c r="I95" s="120"/>
      <c r="J95" s="120"/>
      <c r="K95" s="131"/>
      <c r="L95" s="122">
        <v>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v>2237639</v>
      </c>
      <c r="G96" s="126">
        <v>0</v>
      </c>
      <c r="H96" s="126">
        <v>0</v>
      </c>
      <c r="I96" s="126">
        <v>0</v>
      </c>
      <c r="J96" s="126">
        <v>0</v>
      </c>
      <c r="K96" s="126">
        <v>0</v>
      </c>
      <c r="L96" s="127">
        <v>2237639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/>
      <c r="G97" s="128"/>
      <c r="H97" s="128"/>
      <c r="I97" s="120"/>
      <c r="J97" s="120"/>
      <c r="K97" s="131"/>
      <c r="L97" s="122">
        <v>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2">
        <v>0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v>0</v>
      </c>
      <c r="F99" s="157">
        <v>125576916</v>
      </c>
      <c r="G99" s="157">
        <v>0</v>
      </c>
      <c r="H99" s="157">
        <v>0</v>
      </c>
      <c r="I99" s="157">
        <v>0</v>
      </c>
      <c r="J99" s="157">
        <v>0</v>
      </c>
      <c r="K99" s="157">
        <v>0</v>
      </c>
      <c r="L99" s="158">
        <v>125576916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v>0</v>
      </c>
      <c r="F100" s="161"/>
      <c r="G100" s="136"/>
      <c r="H100" s="136"/>
      <c r="I100" s="136"/>
      <c r="J100" s="136"/>
      <c r="K100" s="136"/>
      <c r="L100" s="152"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v>0</v>
      </c>
      <c r="D102" s="166">
        <v>0</v>
      </c>
      <c r="E102" s="166">
        <v>0</v>
      </c>
      <c r="F102" s="167">
        <v>28000000</v>
      </c>
      <c r="G102" s="167">
        <v>0</v>
      </c>
      <c r="H102" s="167">
        <v>0</v>
      </c>
      <c r="I102" s="167">
        <v>0</v>
      </c>
      <c r="J102" s="167">
        <v>0</v>
      </c>
      <c r="K102" s="167">
        <v>0</v>
      </c>
      <c r="L102" s="168">
        <v>28000000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v>28000000</v>
      </c>
      <c r="G103" s="126">
        <v>0</v>
      </c>
      <c r="H103" s="126">
        <v>0</v>
      </c>
      <c r="I103" s="126">
        <v>0</v>
      </c>
      <c r="J103" s="126">
        <v>0</v>
      </c>
      <c r="K103" s="126">
        <v>0</v>
      </c>
      <c r="L103" s="127">
        <v>28000000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137</v>
      </c>
      <c r="C104" s="172"/>
      <c r="D104" s="172"/>
      <c r="E104" s="169"/>
      <c r="F104" s="172"/>
      <c r="G104" s="173"/>
      <c r="H104" s="173"/>
      <c r="I104" s="174"/>
      <c r="J104" s="174"/>
      <c r="K104" s="173"/>
      <c r="L104" s="175"/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2">
    <mergeCell ref="A1:L1"/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workbookViewId="0">
      <selection activeCell="L8" sqref="L8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hidden="1" customWidth="1"/>
    <col min="8" max="8" width="22" hidden="1" customWidth="1"/>
    <col min="9" max="9" width="25.7109375" hidden="1" customWidth="1"/>
    <col min="10" max="10" width="20.28515625" hidden="1" customWidth="1"/>
    <col min="11" max="11" width="19.42578125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77" t="s">
        <v>147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v>8959118891.2000008</v>
      </c>
      <c r="M4" s="67">
        <v>8959118891</v>
      </c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>
        <v>2378748900</v>
      </c>
      <c r="G5" s="88"/>
      <c r="H5" s="89"/>
      <c r="I5" s="89"/>
      <c r="J5" s="89"/>
      <c r="K5" s="88"/>
      <c r="L5" s="90">
        <v>2378748900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178"/>
      <c r="B6" s="84" t="s">
        <v>131</v>
      </c>
      <c r="C6" s="85"/>
      <c r="D6" s="86"/>
      <c r="E6" s="85"/>
      <c r="F6" s="86">
        <v>2804200000</v>
      </c>
      <c r="G6" s="88"/>
      <c r="H6" s="88"/>
      <c r="I6" s="94"/>
      <c r="J6" s="88"/>
      <c r="K6" s="88"/>
      <c r="L6" s="95">
        <v>2804200000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/>
      <c r="G7" s="98"/>
      <c r="H7" s="98"/>
      <c r="I7" s="98"/>
      <c r="J7" s="98"/>
      <c r="K7" s="98"/>
      <c r="L7" s="90">
        <v>0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>
        <v>3776169991.1999998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95">
        <v>3776169991.1999998</v>
      </c>
      <c r="M8" s="91"/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 t="s">
        <v>144</v>
      </c>
      <c r="G9" s="108" t="s">
        <v>145</v>
      </c>
      <c r="H9" s="108" t="s">
        <v>145</v>
      </c>
      <c r="I9" s="108" t="s">
        <v>145</v>
      </c>
      <c r="J9" s="108" t="s">
        <v>145</v>
      </c>
      <c r="K9" s="108" t="s">
        <v>145</v>
      </c>
      <c r="L9" s="109" t="s">
        <v>100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v>3429238340.1999998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6">
        <v>3429238340.1999998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v>3088127390</v>
      </c>
      <c r="G11" s="121">
        <v>0</v>
      </c>
      <c r="H11" s="121">
        <v>0</v>
      </c>
      <c r="I11" s="121">
        <v>0</v>
      </c>
      <c r="J11" s="121">
        <v>0</v>
      </c>
      <c r="K11" s="121">
        <v>0</v>
      </c>
      <c r="L11" s="122">
        <v>3088127390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v>250926950.19999999</v>
      </c>
      <c r="G12" s="121">
        <v>0</v>
      </c>
      <c r="H12" s="121">
        <v>0</v>
      </c>
      <c r="I12" s="121">
        <v>0</v>
      </c>
      <c r="J12" s="121">
        <v>0</v>
      </c>
      <c r="K12" s="121">
        <v>0</v>
      </c>
      <c r="L12" s="122">
        <v>250926950.19999999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1">
        <v>42389000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2">
        <v>42389000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v>31920000</v>
      </c>
      <c r="G14" s="126">
        <v>0</v>
      </c>
      <c r="H14" s="126">
        <v>0</v>
      </c>
      <c r="I14" s="126">
        <v>0</v>
      </c>
      <c r="J14" s="126">
        <v>0</v>
      </c>
      <c r="K14" s="126">
        <v>0</v>
      </c>
      <c r="L14" s="127">
        <v>31920000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v>0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7">
        <v>0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v>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7">
        <v>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v>15875000</v>
      </c>
      <c r="G19" s="126">
        <v>0</v>
      </c>
      <c r="H19" s="126">
        <v>0</v>
      </c>
      <c r="I19" s="126">
        <v>0</v>
      </c>
      <c r="J19" s="126">
        <v>0</v>
      </c>
      <c r="K19" s="126">
        <v>0</v>
      </c>
      <c r="L19" s="127">
        <v>15875000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v>132382154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7">
        <v>132382154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110</v>
      </c>
      <c r="C32" s="140"/>
      <c r="D32" s="140"/>
      <c r="E32" s="140"/>
      <c r="F32" s="140"/>
      <c r="G32" s="128"/>
      <c r="H32" s="130"/>
      <c r="I32" s="130"/>
      <c r="J32" s="129"/>
      <c r="K32" s="131"/>
      <c r="L32" s="122">
        <v>0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v>44556800</v>
      </c>
      <c r="G33" s="126">
        <v>0</v>
      </c>
      <c r="H33" s="126">
        <v>0</v>
      </c>
      <c r="I33" s="126">
        <v>0</v>
      </c>
      <c r="J33" s="126">
        <v>0</v>
      </c>
      <c r="K33" s="126">
        <v>0</v>
      </c>
      <c r="L33" s="127">
        <v>44556800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v>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7">
        <v>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v>6000000</v>
      </c>
      <c r="G35" s="126">
        <v>0</v>
      </c>
      <c r="H35" s="126">
        <v>0</v>
      </c>
      <c r="I35" s="126">
        <v>0</v>
      </c>
      <c r="J35" s="126">
        <v>0</v>
      </c>
      <c r="K35" s="126">
        <v>0</v>
      </c>
      <c r="L35" s="127">
        <v>6000000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v>2429724</v>
      </c>
      <c r="G36" s="126">
        <v>0</v>
      </c>
      <c r="H36" s="126">
        <v>0</v>
      </c>
      <c r="I36" s="126">
        <v>0</v>
      </c>
      <c r="J36" s="126">
        <v>0</v>
      </c>
      <c r="K36" s="126">
        <v>0</v>
      </c>
      <c r="L36" s="127">
        <v>2429724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v>0</v>
      </c>
      <c r="G37" s="126">
        <v>0</v>
      </c>
      <c r="H37" s="126">
        <v>0</v>
      </c>
      <c r="I37" s="126">
        <v>0</v>
      </c>
      <c r="J37" s="126">
        <v>0</v>
      </c>
      <c r="K37" s="126">
        <v>0</v>
      </c>
      <c r="L37" s="127">
        <v>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v>1861920</v>
      </c>
      <c r="G38" s="126">
        <v>0</v>
      </c>
      <c r="H38" s="126">
        <v>0</v>
      </c>
      <c r="I38" s="126">
        <v>0</v>
      </c>
      <c r="J38" s="126">
        <v>0</v>
      </c>
      <c r="K38" s="126">
        <v>0</v>
      </c>
      <c r="L38" s="127">
        <v>1861920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v>6499004</v>
      </c>
      <c r="G39" s="126">
        <v>0</v>
      </c>
      <c r="H39" s="126">
        <v>0</v>
      </c>
      <c r="I39" s="126">
        <v>0</v>
      </c>
      <c r="J39" s="126">
        <v>0</v>
      </c>
      <c r="K39" s="126">
        <v>0</v>
      </c>
      <c r="L39" s="127">
        <v>6499004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v>100000</v>
      </c>
      <c r="G40" s="126">
        <v>0</v>
      </c>
      <c r="H40" s="126">
        <v>0</v>
      </c>
      <c r="I40" s="126">
        <v>0</v>
      </c>
      <c r="J40" s="126">
        <v>0</v>
      </c>
      <c r="K40" s="126">
        <v>0</v>
      </c>
      <c r="L40" s="127">
        <v>100000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v>0</v>
      </c>
      <c r="G41" s="126">
        <v>0</v>
      </c>
      <c r="H41" s="126">
        <v>0</v>
      </c>
      <c r="I41" s="126">
        <v>0</v>
      </c>
      <c r="J41" s="126">
        <v>0</v>
      </c>
      <c r="K41" s="126">
        <v>0</v>
      </c>
      <c r="L41" s="127">
        <v>0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v>1430000</v>
      </c>
      <c r="G42" s="126">
        <v>0</v>
      </c>
      <c r="H42" s="126">
        <v>0</v>
      </c>
      <c r="I42" s="126">
        <v>0</v>
      </c>
      <c r="J42" s="126">
        <v>0</v>
      </c>
      <c r="K42" s="126">
        <v>0</v>
      </c>
      <c r="L42" s="127">
        <v>1430000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113</v>
      </c>
      <c r="C43" s="120"/>
      <c r="D43" s="120"/>
      <c r="E43" s="140"/>
      <c r="F43" s="126">
        <v>2993000</v>
      </c>
      <c r="G43" s="126">
        <v>0</v>
      </c>
      <c r="H43" s="126">
        <v>0</v>
      </c>
      <c r="I43" s="126">
        <v>0</v>
      </c>
      <c r="J43" s="126">
        <v>0</v>
      </c>
      <c r="K43" s="126">
        <v>0</v>
      </c>
      <c r="L43" s="127">
        <v>2993000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v>2456000</v>
      </c>
      <c r="G44" s="126">
        <v>0</v>
      </c>
      <c r="H44" s="126">
        <v>0</v>
      </c>
      <c r="I44" s="126">
        <v>0</v>
      </c>
      <c r="J44" s="126">
        <v>0</v>
      </c>
      <c r="K44" s="126">
        <v>0</v>
      </c>
      <c r="L44" s="127">
        <v>2456000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v>440000</v>
      </c>
      <c r="G45" s="126">
        <v>0</v>
      </c>
      <c r="H45" s="126">
        <v>0</v>
      </c>
      <c r="I45" s="126">
        <v>0</v>
      </c>
      <c r="J45" s="126">
        <v>0</v>
      </c>
      <c r="K45" s="126">
        <v>0</v>
      </c>
      <c r="L45" s="127">
        <v>440000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>
        <v>870000</v>
      </c>
      <c r="G46" s="128"/>
      <c r="H46" s="128"/>
      <c r="I46" s="128"/>
      <c r="J46" s="128"/>
      <c r="K46" s="128"/>
      <c r="L46" s="122">
        <v>870000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>
        <v>9593000</v>
      </c>
      <c r="G47" s="120"/>
      <c r="H47" s="120"/>
      <c r="I47" s="120"/>
      <c r="J47" s="120"/>
      <c r="K47" s="120"/>
      <c r="L47" s="122">
        <v>9593000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/>
      <c r="G48" s="120"/>
      <c r="H48" s="120"/>
      <c r="I48" s="120"/>
      <c r="J48" s="120"/>
      <c r="K48" s="120"/>
      <c r="L48" s="122">
        <v>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117</v>
      </c>
      <c r="C49" s="120"/>
      <c r="D49" s="120"/>
      <c r="E49" s="140"/>
      <c r="F49" s="126">
        <v>16086000</v>
      </c>
      <c r="G49" s="126">
        <v>0</v>
      </c>
      <c r="H49" s="126">
        <v>0</v>
      </c>
      <c r="I49" s="126">
        <v>0</v>
      </c>
      <c r="J49" s="126">
        <v>0</v>
      </c>
      <c r="K49" s="126">
        <v>0</v>
      </c>
      <c r="L49" s="122">
        <v>16086000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v>0</v>
      </c>
      <c r="G50" s="126">
        <v>0</v>
      </c>
      <c r="H50" s="126">
        <v>0</v>
      </c>
      <c r="I50" s="126">
        <v>0</v>
      </c>
      <c r="J50" s="126">
        <v>0</v>
      </c>
      <c r="K50" s="126">
        <v>0</v>
      </c>
      <c r="L50" s="122">
        <v>0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v>0</v>
      </c>
      <c r="G52" s="120">
        <v>0</v>
      </c>
      <c r="H52" s="120">
        <v>0</v>
      </c>
      <c r="I52" s="120">
        <v>0</v>
      </c>
      <c r="J52" s="120">
        <v>0</v>
      </c>
      <c r="K52" s="120">
        <v>0</v>
      </c>
      <c r="L52" s="122">
        <v>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v>779900</v>
      </c>
      <c r="G54" s="126">
        <v>0</v>
      </c>
      <c r="H54" s="126">
        <v>0</v>
      </c>
      <c r="I54" s="126">
        <v>0</v>
      </c>
      <c r="J54" s="126">
        <v>0</v>
      </c>
      <c r="K54" s="126">
        <v>0</v>
      </c>
      <c r="L54" s="127">
        <v>779900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v>16538388</v>
      </c>
      <c r="G55" s="126">
        <v>0</v>
      </c>
      <c r="H55" s="126">
        <v>0</v>
      </c>
      <c r="I55" s="126">
        <v>0</v>
      </c>
      <c r="J55" s="126">
        <v>0</v>
      </c>
      <c r="K55" s="126">
        <v>0</v>
      </c>
      <c r="L55" s="127">
        <v>16538388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20.25" customHeight="1" x14ac:dyDescent="0.25">
      <c r="A56" s="118">
        <v>25</v>
      </c>
      <c r="B56" s="119" t="s">
        <v>123</v>
      </c>
      <c r="C56" s="120"/>
      <c r="D56" s="120"/>
      <c r="E56" s="140"/>
      <c r="F56" s="126">
        <v>0</v>
      </c>
      <c r="G56" s="126">
        <v>0</v>
      </c>
      <c r="H56" s="126">
        <v>0</v>
      </c>
      <c r="I56" s="126">
        <v>0</v>
      </c>
      <c r="J56" s="126">
        <v>0</v>
      </c>
      <c r="K56" s="126">
        <v>0</v>
      </c>
      <c r="L56" s="127">
        <v>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5.75" customHeight="1" x14ac:dyDescent="0.25">
      <c r="A57" s="118">
        <v>26</v>
      </c>
      <c r="B57" s="119" t="s">
        <v>60</v>
      </c>
      <c r="C57" s="120"/>
      <c r="D57" s="120"/>
      <c r="E57" s="140"/>
      <c r="F57" s="126">
        <v>10005418</v>
      </c>
      <c r="G57" s="126">
        <v>0</v>
      </c>
      <c r="H57" s="126">
        <v>0</v>
      </c>
      <c r="I57" s="126">
        <v>0</v>
      </c>
      <c r="J57" s="126">
        <v>0</v>
      </c>
      <c r="K57" s="126">
        <v>0</v>
      </c>
      <c r="L57" s="122">
        <v>10005418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customHeight="1" x14ac:dyDescent="0.25">
      <c r="A58" s="118">
        <v>27</v>
      </c>
      <c r="B58" s="119" t="s">
        <v>146</v>
      </c>
      <c r="C58" s="120"/>
      <c r="D58" s="120"/>
      <c r="E58" s="140"/>
      <c r="F58" s="120">
        <v>9743000</v>
      </c>
      <c r="G58" s="120"/>
      <c r="H58" s="120"/>
      <c r="I58" s="120"/>
      <c r="J58" s="120"/>
      <c r="K58" s="120"/>
      <c r="L58" s="122">
        <v>9743000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customHeight="1" x14ac:dyDescent="0.25">
      <c r="A59" s="118"/>
      <c r="B59" s="119"/>
      <c r="C59" s="120"/>
      <c r="D59" s="120"/>
      <c r="E59" s="140"/>
      <c r="F59" s="120"/>
      <c r="G59" s="120"/>
      <c r="H59" s="120"/>
      <c r="I59" s="120"/>
      <c r="J59" s="120"/>
      <c r="K59" s="120"/>
      <c r="L59" s="122">
        <v>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33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v>0</v>
      </c>
      <c r="D71" s="136">
        <v>0</v>
      </c>
      <c r="E71" s="136">
        <v>0</v>
      </c>
      <c r="F71" s="136">
        <v>34299250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L71" s="137">
        <v>34299250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v>0</v>
      </c>
      <c r="F72" s="120">
        <v>25350000</v>
      </c>
      <c r="G72" s="128"/>
      <c r="H72" s="120"/>
      <c r="I72" s="120"/>
      <c r="J72" s="120"/>
      <c r="K72" s="131"/>
      <c r="L72" s="122">
        <v>25350000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v>8949250</v>
      </c>
      <c r="G73" s="126">
        <v>0</v>
      </c>
      <c r="H73" s="126">
        <v>0</v>
      </c>
      <c r="I73" s="126">
        <v>0</v>
      </c>
      <c r="J73" s="126">
        <v>0</v>
      </c>
      <c r="K73" s="126">
        <v>0</v>
      </c>
      <c r="L73" s="127">
        <v>8949250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v>0</v>
      </c>
      <c r="D81" s="136">
        <v>0</v>
      </c>
      <c r="E81" s="136">
        <v>0</v>
      </c>
      <c r="F81" s="136">
        <v>11146200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7">
        <v>11146200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>
        <v>1402000</v>
      </c>
      <c r="G82" s="128"/>
      <c r="H82" s="120"/>
      <c r="I82" s="120"/>
      <c r="J82" s="120"/>
      <c r="K82" s="131"/>
      <c r="L82" s="122">
        <v>1402000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/>
      <c r="G83" s="128"/>
      <c r="H83" s="120"/>
      <c r="I83" s="120"/>
      <c r="J83" s="120"/>
      <c r="K83" s="131"/>
      <c r="L83" s="122">
        <v>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126</v>
      </c>
      <c r="C84" s="120"/>
      <c r="D84" s="120"/>
      <c r="E84" s="120"/>
      <c r="F84" s="120">
        <v>9744200</v>
      </c>
      <c r="G84" s="128"/>
      <c r="H84" s="128"/>
      <c r="I84" s="128"/>
      <c r="J84" s="120"/>
      <c r="K84" s="131"/>
      <c r="L84" s="122">
        <v>9744200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v>0</v>
      </c>
      <c r="D86" s="136">
        <v>0</v>
      </c>
      <c r="E86" s="136">
        <v>0</v>
      </c>
      <c r="F86" s="136">
        <v>20595000</v>
      </c>
      <c r="G86" s="136">
        <v>0</v>
      </c>
      <c r="H86" s="136">
        <v>0</v>
      </c>
      <c r="I86" s="136">
        <v>0</v>
      </c>
      <c r="J86" s="136">
        <v>0</v>
      </c>
      <c r="K86" s="136">
        <v>0</v>
      </c>
      <c r="L86" s="137">
        <v>20595000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>
        <v>295000</v>
      </c>
      <c r="G87" s="128"/>
      <c r="H87" s="128"/>
      <c r="I87" s="120"/>
      <c r="J87" s="120"/>
      <c r="K87" s="131"/>
      <c r="L87" s="122">
        <v>295000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/>
      <c r="G88" s="128"/>
      <c r="H88" s="128"/>
      <c r="I88" s="120"/>
      <c r="J88" s="120"/>
      <c r="K88" s="131"/>
      <c r="L88" s="122">
        <v>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/>
      <c r="I89" s="120"/>
      <c r="J89" s="120"/>
      <c r="K89" s="131"/>
      <c r="L89" s="122">
        <v>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v>0</v>
      </c>
      <c r="G90" s="126">
        <v>0</v>
      </c>
      <c r="H90" s="126">
        <v>0</v>
      </c>
      <c r="I90" s="126">
        <v>0</v>
      </c>
      <c r="J90" s="126">
        <v>0</v>
      </c>
      <c r="K90" s="126">
        <v>0</v>
      </c>
      <c r="L90" s="127">
        <v>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/>
      <c r="G91" s="128"/>
      <c r="H91" s="128"/>
      <c r="I91" s="120"/>
      <c r="J91" s="128"/>
      <c r="K91" s="131"/>
      <c r="L91" s="122">
        <v>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v>300000</v>
      </c>
      <c r="G92" s="126">
        <v>0</v>
      </c>
      <c r="H92" s="126">
        <v>0</v>
      </c>
      <c r="I92" s="126">
        <v>0</v>
      </c>
      <c r="J92" s="126">
        <v>0</v>
      </c>
      <c r="K92" s="126">
        <v>0</v>
      </c>
      <c r="L92" s="144">
        <v>300000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136</v>
      </c>
      <c r="C93" s="120"/>
      <c r="D93" s="120"/>
      <c r="E93" s="120"/>
      <c r="F93" s="120">
        <v>20000000</v>
      </c>
      <c r="G93" s="128"/>
      <c r="H93" s="128"/>
      <c r="I93" s="120"/>
      <c r="J93" s="120"/>
      <c r="K93" s="131"/>
      <c r="L93" s="122">
        <v>20000000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v>0</v>
      </c>
      <c r="D94" s="147">
        <v>0</v>
      </c>
      <c r="E94" s="147">
        <v>0</v>
      </c>
      <c r="F94" s="147">
        <v>9798447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8">
        <v>9798447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/>
      <c r="G95" s="128"/>
      <c r="H95" s="128"/>
      <c r="I95" s="120"/>
      <c r="J95" s="120"/>
      <c r="K95" s="131"/>
      <c r="L95" s="122">
        <v>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v>9798447</v>
      </c>
      <c r="G96" s="126">
        <v>0</v>
      </c>
      <c r="H96" s="126">
        <v>0</v>
      </c>
      <c r="I96" s="126">
        <v>0</v>
      </c>
      <c r="J96" s="126">
        <v>0</v>
      </c>
      <c r="K96" s="126">
        <v>0</v>
      </c>
      <c r="L96" s="127">
        <v>9798447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/>
      <c r="G97" s="128"/>
      <c r="H97" s="128"/>
      <c r="I97" s="120"/>
      <c r="J97" s="120"/>
      <c r="K97" s="131"/>
      <c r="L97" s="122">
        <v>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2">
        <v>0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v>0</v>
      </c>
      <c r="F99" s="157">
        <v>110500000</v>
      </c>
      <c r="G99" s="157">
        <v>0</v>
      </c>
      <c r="H99" s="157">
        <v>0</v>
      </c>
      <c r="I99" s="157">
        <v>0</v>
      </c>
      <c r="J99" s="157">
        <v>0</v>
      </c>
      <c r="K99" s="157">
        <v>0</v>
      </c>
      <c r="L99" s="158">
        <v>110500000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v>0</v>
      </c>
      <c r="F100" s="161"/>
      <c r="G100" s="136"/>
      <c r="H100" s="136"/>
      <c r="I100" s="136"/>
      <c r="J100" s="136"/>
      <c r="K100" s="136"/>
      <c r="L100" s="152"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v>0</v>
      </c>
      <c r="D102" s="166">
        <v>0</v>
      </c>
      <c r="E102" s="166">
        <v>0</v>
      </c>
      <c r="F102" s="167">
        <v>28210600</v>
      </c>
      <c r="G102" s="167">
        <v>0</v>
      </c>
      <c r="H102" s="167">
        <v>0</v>
      </c>
      <c r="I102" s="167">
        <v>0</v>
      </c>
      <c r="J102" s="167">
        <v>0</v>
      </c>
      <c r="K102" s="167">
        <v>0</v>
      </c>
      <c r="L102" s="168">
        <v>28210600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v>28000000</v>
      </c>
      <c r="G103" s="126">
        <v>0</v>
      </c>
      <c r="H103" s="126">
        <v>0</v>
      </c>
      <c r="I103" s="126">
        <v>0</v>
      </c>
      <c r="J103" s="126">
        <v>0</v>
      </c>
      <c r="K103" s="126">
        <v>0</v>
      </c>
      <c r="L103" s="127">
        <v>28000000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137</v>
      </c>
      <c r="C104" s="172"/>
      <c r="D104" s="172"/>
      <c r="E104" s="169"/>
      <c r="F104" s="172">
        <v>210600</v>
      </c>
      <c r="G104" s="173"/>
      <c r="H104" s="173"/>
      <c r="I104" s="174"/>
      <c r="J104" s="174"/>
      <c r="K104" s="173"/>
      <c r="L104" s="175"/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2">
    <mergeCell ref="A1:L1"/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6"/>
  <sheetViews>
    <sheetView topLeftCell="A93" workbookViewId="0">
      <selection activeCell="L8" sqref="L8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hidden="1" customWidth="1"/>
    <col min="8" max="8" width="22" hidden="1" customWidth="1"/>
    <col min="9" max="9" width="25.7109375" hidden="1" customWidth="1"/>
    <col min="10" max="10" width="20.28515625" hidden="1" customWidth="1"/>
    <col min="11" max="11" width="19.42578125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77" t="s">
        <v>150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v>6930802877</v>
      </c>
      <c r="M4" s="67">
        <v>8959118891</v>
      </c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>
        <v>1501199425</v>
      </c>
      <c r="G5" s="88"/>
      <c r="H5" s="89"/>
      <c r="I5" s="89"/>
      <c r="J5" s="89"/>
      <c r="K5" s="88"/>
      <c r="L5" s="90">
        <v>1501199425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178"/>
      <c r="B6" s="84" t="s">
        <v>131</v>
      </c>
      <c r="C6" s="85"/>
      <c r="D6" s="86"/>
      <c r="E6" s="85"/>
      <c r="F6" s="86">
        <v>2078314630</v>
      </c>
      <c r="G6" s="88"/>
      <c r="H6" s="88"/>
      <c r="I6" s="94"/>
      <c r="J6" s="88"/>
      <c r="K6" s="88"/>
      <c r="L6" s="95">
        <v>2078314630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>
        <v>10990000</v>
      </c>
      <c r="G7" s="98"/>
      <c r="H7" s="98"/>
      <c r="I7" s="98"/>
      <c r="J7" s="98"/>
      <c r="K7" s="98"/>
      <c r="L7" s="90">
        <v>10990000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>
        <v>3340298822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95">
        <v>3340298822</v>
      </c>
      <c r="M8" s="91"/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 t="s">
        <v>151</v>
      </c>
      <c r="G9" s="108" t="s">
        <v>152</v>
      </c>
      <c r="H9" s="108" t="s">
        <v>152</v>
      </c>
      <c r="I9" s="108" t="s">
        <v>152</v>
      </c>
      <c r="J9" s="108" t="s">
        <v>152</v>
      </c>
      <c r="K9" s="108" t="s">
        <v>152</v>
      </c>
      <c r="L9" s="109" t="s">
        <v>100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f t="shared" ref="F10:K10" si="0">SUM(F$11:F$30)</f>
        <v>2936024406</v>
      </c>
      <c r="G10" s="115">
        <f t="shared" si="0"/>
        <v>0</v>
      </c>
      <c r="H10" s="115">
        <f t="shared" si="0"/>
        <v>0</v>
      </c>
      <c r="I10" s="115">
        <f t="shared" si="0"/>
        <v>0</v>
      </c>
      <c r="J10" s="115">
        <f t="shared" si="0"/>
        <v>0</v>
      </c>
      <c r="K10" s="115">
        <f t="shared" si="0"/>
        <v>0</v>
      </c>
      <c r="L10" s="116">
        <f>SUM(F10:K10)</f>
        <v>2936024406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f>SUMIFS('[2]Chi tiết'!$E$8:$E$300,'[2]Chi tiết'!$G$8:$G$300,F$9,'[2]Chi tiết'!$F$8:$F$300,"Nhà Cung Cấp",'[2]Chi tiết'!$H$8:$H$300,"Chi")</f>
        <v>2801574744</v>
      </c>
      <c r="G11" s="121">
        <f>SUMIFS('[2]Chi tiết'!$E$8:$E$300,'[2]Chi tiết'!$G$8:$G$300,G$9,'[2]Chi tiết'!$F$8:$F$300,"Nhà Cung Cấp",'[2]Chi tiết'!$H$8:$H$300,"Chi")</f>
        <v>0</v>
      </c>
      <c r="H11" s="121">
        <f>SUMIFS('[2]Chi tiết'!$E$8:$E$300,'[2]Chi tiết'!$G$8:$G$300,H$9,'[2]Chi tiết'!$F$8:$F$300,"Nhà Cung Cấp",'[2]Chi tiết'!$H$8:$H$300,"Chi")</f>
        <v>0</v>
      </c>
      <c r="I11" s="121">
        <f>SUMIFS('[2]Chi tiết'!$E$8:$E$300,'[2]Chi tiết'!$G$8:$G$300,I$9,'[2]Chi tiết'!$F$8:$F$300,"Nhà Cung Cấp",'[2]Chi tiết'!$H$8:$H$300,"Chi")</f>
        <v>0</v>
      </c>
      <c r="J11" s="121">
        <f>SUMIFS('[2]Chi tiết'!$E$8:$E$300,'[2]Chi tiết'!$G$8:$G$300,J$9,'[2]Chi tiết'!$F$8:$F$300,"Nhà Cung Cấp",'[2]Chi tiết'!$H$8:$H$300,"Chi")</f>
        <v>0</v>
      </c>
      <c r="K11" s="121">
        <f>SUMIFS('[2]Chi tiết'!$E$8:$E$300,'[2]Chi tiết'!$G$8:$G$300,K$9,'[2]Chi tiết'!$F$8:$F$300,"Nhà Cung Cấp",'[2]Chi tiết'!$H$8:$H$300,"Chi")</f>
        <v>0</v>
      </c>
      <c r="L11" s="122">
        <f>SUM(F11:K11)</f>
        <v>2801574744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f>SUMIFS('[2]Chi tiết'!$E$8:$E$300,'[2]Chi tiết'!$G$8:$G$300,F$9,'[2]Chi tiết'!$F$8:$F$300,"Chiết khấu",'[2]Chi tiết'!$H$8:$H$300,"Chi")</f>
        <v>88203520</v>
      </c>
      <c r="G12" s="121">
        <f>SUMIFS('[2]Chi tiết'!$E$8:$E$300,'[2]Chi tiết'!$G$8:$G$300,G$9,'[2]Chi tiết'!$F$8:$F$300,"Chiết khấu",'[2]Chi tiết'!$H$8:$H$300,"Chi")</f>
        <v>0</v>
      </c>
      <c r="H12" s="121">
        <f>SUMIFS('[2]Chi tiết'!$E$8:$E$300,'[2]Chi tiết'!$G$8:$G$300,H$9,'[2]Chi tiết'!$F$8:$F$300,"Chiết khấu",'[2]Chi tiết'!$H$8:$H$300,"Chi")</f>
        <v>0</v>
      </c>
      <c r="I12" s="121">
        <f>SUMIFS('[2]Chi tiết'!$E$8:$E$300,'[2]Chi tiết'!$G$8:$G$300,I$9,'[2]Chi tiết'!$F$8:$F$300,"Chiết khấu",'[2]Chi tiết'!$H$8:$H$300,"Chi")</f>
        <v>0</v>
      </c>
      <c r="J12" s="121">
        <f>SUMIFS('[2]Chi tiết'!$E$8:$E$300,'[2]Chi tiết'!$G$8:$G$300,J$9,'[2]Chi tiết'!$F$8:$F$300,"Chiết khấu",'[2]Chi tiết'!$H$8:$H$300,"Chi")</f>
        <v>0</v>
      </c>
      <c r="K12" s="121">
        <f>SUMIFS('[2]Chi tiết'!$E$8:$E$300,'[2]Chi tiết'!$G$8:$G$300,K$9,'[2]Chi tiết'!$F$8:$F$300,"Chiết khấu",'[2]Chi tiết'!$H$8:$H$300,"Chi")</f>
        <v>0</v>
      </c>
      <c r="L12" s="122">
        <f t="shared" ref="L12:L19" si="1">SUM(F12:K12)</f>
        <v>88203520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1">
        <f>SUMIFS('[2]Chi tiết'!$E$8:$E$300,'[2]Chi tiết'!$G$8:$G$300,F$9,'[2]Chi tiết'!$F$8:$F$300,"Tạm ứng CT, giải chi CT",'[2]Chi tiết'!$H$8:$H$300,"Chi")</f>
        <v>4899142</v>
      </c>
      <c r="G13" s="121">
        <f>SUMIFS('[2]Chi tiết'!$E$8:$E$300,'[2]Chi tiết'!$G$8:$G$300,G$9,'[2]Chi tiết'!$F$8:$F$300,"Tạm ứng CT, giải chi CT",'[2]Chi tiết'!$H$8:$H$300,"Chi")</f>
        <v>0</v>
      </c>
      <c r="H13" s="121">
        <f>SUMIFS('[2]Chi tiết'!$E$8:$E$300,'[2]Chi tiết'!$G$8:$G$300,H$9,'[2]Chi tiết'!$F$8:$F$300,"Tạm ứng CT, giải chi CT",'[2]Chi tiết'!$H$8:$H$300,"Chi")</f>
        <v>0</v>
      </c>
      <c r="I13" s="121">
        <f>SUMIFS('[2]Chi tiết'!$E$8:$E$300,'[2]Chi tiết'!$G$8:$G$300,I$9,'[2]Chi tiết'!$F$8:$F$300,"Tạm ứng CT, giải chi CT",'[2]Chi tiết'!$H$8:$H$300,"Chi")</f>
        <v>0</v>
      </c>
      <c r="J13" s="121">
        <f>SUMIFS('[2]Chi tiết'!$E$8:$E$300,'[2]Chi tiết'!$G$8:$G$300,J$9,'[2]Chi tiết'!$F$8:$F$300,"Tạm ứng CT, giải chi CT",'[2]Chi tiết'!$H$8:$H$300,"Chi")</f>
        <v>0</v>
      </c>
      <c r="K13" s="121">
        <f>SUMIFS('[2]Chi tiết'!$E$8:$E$300,'[2]Chi tiết'!$G$8:$G$300,K$9,'[2]Chi tiết'!$F$8:$F$300,"Tạm ứng CT, giải chi CT",'[2]Chi tiết'!$H$8:$H$300,"Chi")</f>
        <v>0</v>
      </c>
      <c r="L13" s="122">
        <f t="shared" si="1"/>
        <v>4899142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f>SUMIFS('[2]Chi tiết'!$E$8:$E$300,'[2]Chi tiết'!$G$8:$G$300,F$9,'[2]Chi tiết'!$F$8:$F$300,"Lương thợ phụ",'[2]Chi tiết'!$H$8:$H$300,"Chi")</f>
        <v>32029000</v>
      </c>
      <c r="G14" s="126">
        <f>SUMIFS('[2]Chi tiết'!$E$8:$E$300,'[2]Chi tiết'!$G$8:$G$300,G$9,'[2]Chi tiết'!$F$8:$F$300,"Lương thợ phụ",'[2]Chi tiết'!$H$8:$H$300,"Chi")</f>
        <v>0</v>
      </c>
      <c r="H14" s="126">
        <f>SUMIFS('[2]Chi tiết'!$E$8:$E$300,'[2]Chi tiết'!$G$8:$G$300,H$9,'[2]Chi tiết'!$F$8:$F$300,"Lương thợ phụ",'[2]Chi tiết'!$H$8:$H$300,"Chi")</f>
        <v>0</v>
      </c>
      <c r="I14" s="126">
        <f>SUMIFS('[2]Chi tiết'!$E$8:$E$300,'[2]Chi tiết'!$G$8:$G$300,I$9,'[2]Chi tiết'!$F$8:$F$300,"Lương thợ phụ",'[2]Chi tiết'!$H$8:$H$300,"Chi")</f>
        <v>0</v>
      </c>
      <c r="J14" s="126">
        <f>SUMIFS('[2]Chi tiết'!$E$8:$E$300,'[2]Chi tiết'!$G$8:$G$300,J$9,'[2]Chi tiết'!$F$8:$F$300,"Lương thợ phụ",'[2]Chi tiết'!$H$8:$H$300,"Chi")</f>
        <v>0</v>
      </c>
      <c r="K14" s="126">
        <f>SUMIFS('[2]Chi tiết'!$E$8:$E$300,'[2]Chi tiết'!$G$8:$G$300,K$9,'[2]Chi tiết'!$F$8:$F$300,"Lương thợ phụ",'[2]Chi tiết'!$H$8:$H$300,"Chi")</f>
        <v>0</v>
      </c>
      <c r="L14" s="127">
        <f t="shared" si="1"/>
        <v>32029000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f t="shared" si="1"/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f t="shared" si="1"/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f>SUMIFS('[2]Chi tiết'!$E$8:$E$300,'[2]Chi tiết'!$G$8:$G$300,F$9,'[2]Chi tiết'!$F$8:$F$300,"Ký quỹ ngân hàng",'[2]Chi tiết'!$H$8:$H$300,"Chi")</f>
        <v>0</v>
      </c>
      <c r="G17" s="126">
        <f>SUMIFS('[2]Chi tiết'!$E$8:$E$300,'[2]Chi tiết'!$G$8:$G$300,G$9,'[2]Chi tiết'!$F$8:$F$300,"Ký quỹ ngân hàng",'[2]Chi tiết'!$H$8:$H$300,"Chi")</f>
        <v>0</v>
      </c>
      <c r="H17" s="126">
        <f>SUMIFS('[2]Chi tiết'!$E$8:$E$300,'[2]Chi tiết'!$G$8:$G$300,H$9,'[2]Chi tiết'!$F$8:$F$300,"Ký quỹ ngân hàng",'[2]Chi tiết'!$H$8:$H$300,"Chi")</f>
        <v>0</v>
      </c>
      <c r="I17" s="126">
        <f>SUMIFS('[2]Chi tiết'!$E$8:$E$300,'[2]Chi tiết'!$G$8:$G$300,I$9,'[2]Chi tiết'!$F$8:$F$300,"Ký quỹ ngân hàng",'[2]Chi tiết'!$H$8:$H$300,"Chi")</f>
        <v>0</v>
      </c>
      <c r="J17" s="126">
        <f>SUMIFS('[2]Chi tiết'!$E$8:$E$300,'[2]Chi tiết'!$G$8:$G$300,J$9,'[2]Chi tiết'!$F$8:$F$300,"Ký quỹ ngân hàng",'[2]Chi tiết'!$H$8:$H$300,"Chi")</f>
        <v>0</v>
      </c>
      <c r="K17" s="126">
        <f>SUMIFS('[2]Chi tiết'!$E$8:$E$300,'[2]Chi tiết'!$G$8:$G$300,K$9,'[2]Chi tiết'!$F$8:$F$300,"Ký quỹ ngân hàng",'[2]Chi tiết'!$H$8:$H$300,"Chi")</f>
        <v>0</v>
      </c>
      <c r="L17" s="127">
        <f t="shared" si="1"/>
        <v>0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f>SUMIFS('[2]Chi tiết'!$E$8:$E$300,'[2]Chi tiết'!$G$8:$G$300,F$9,'[2]Chi tiết'!$F$8:$F$300,"Mặt bằng, hồ sơ",'[2]Chi tiết'!$H$8:$H$300,"Chi")</f>
        <v>500000</v>
      </c>
      <c r="G18" s="126">
        <f>SUMIFS('[2]Chi tiết'!$E$8:$E$300,'[2]Chi tiết'!$G$8:$G$300,G$9,'[2]Chi tiết'!$F$8:$F$300,"Mặt bằng, hồ sơ",'[2]Chi tiết'!$H$8:$H$300,"Chi")</f>
        <v>0</v>
      </c>
      <c r="H18" s="126">
        <f>SUMIFS('[2]Chi tiết'!$E$8:$E$300,'[2]Chi tiết'!$G$8:$G$300,H$9,'[2]Chi tiết'!$F$8:$F$300,"Mặt bằng, hồ sơ",'[2]Chi tiết'!$H$8:$H$300,"Chi")</f>
        <v>0</v>
      </c>
      <c r="I18" s="126">
        <f>SUMIFS('[2]Chi tiết'!$E$8:$E$300,'[2]Chi tiết'!$G$8:$G$300,I$9,'[2]Chi tiết'!$F$8:$F$300,"Mặt bằng, hồ sơ",'[2]Chi tiết'!$H$8:$H$300,"Chi")</f>
        <v>0</v>
      </c>
      <c r="J18" s="126">
        <f>SUMIFS('[2]Chi tiết'!$E$8:$E$300,'[2]Chi tiết'!$G$8:$G$300,J$9,'[2]Chi tiết'!$F$8:$F$300,"Mặt bằng, hồ sơ",'[2]Chi tiết'!$H$8:$H$300,"Chi")</f>
        <v>0</v>
      </c>
      <c r="K18" s="126">
        <f>SUMIFS('[2]Chi tiết'!$E$8:$E$300,'[2]Chi tiết'!$G$8:$G$300,K$9,'[2]Chi tiết'!$F$8:$F$300,"Mặt bằng, hồ sơ",'[2]Chi tiết'!$H$8:$H$300,"Chi")</f>
        <v>0</v>
      </c>
      <c r="L18" s="127">
        <f t="shared" si="1"/>
        <v>500000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f>SUMIFS('[2]Chi tiết'!$E$8:$E$300,'[2]Chi tiết'!$G$8:$G$300,F$9,'[2]Chi tiết'!$F$8:$F$300,"khác",'[2]Chi tiết'!$H$8:$H$300,"Chi")</f>
        <v>8818000</v>
      </c>
      <c r="G19" s="126">
        <f>SUMIFS('[2]Chi tiết'!$E$8:$E$300,'[2]Chi tiết'!$G$8:$G$300,G$9,'[2]Chi tiết'!$F$8:$F$300,"khác",'[2]Chi tiết'!$H$8:$H$300,"Chi")</f>
        <v>0</v>
      </c>
      <c r="H19" s="126">
        <f>SUMIFS('[2]Chi tiết'!$E$8:$E$300,'[2]Chi tiết'!$G$8:$G$300,H$9,'[2]Chi tiết'!$F$8:$F$300,"khác",'[2]Chi tiết'!$H$8:$H$300,"Chi")</f>
        <v>0</v>
      </c>
      <c r="I19" s="126">
        <f>SUMIFS('[2]Chi tiết'!$E$8:$E$300,'[2]Chi tiết'!$G$8:$G$300,I$9,'[2]Chi tiết'!$F$8:$F$300,"khác",'[2]Chi tiết'!$H$8:$H$300,"Chi")</f>
        <v>0</v>
      </c>
      <c r="J19" s="126">
        <f>SUMIFS('[2]Chi tiết'!$E$8:$E$300,'[2]Chi tiết'!$G$8:$G$300,J$9,'[2]Chi tiết'!$F$8:$F$300,"khác",'[2]Chi tiết'!$H$8:$H$300,"Chi")</f>
        <v>0</v>
      </c>
      <c r="K19" s="126">
        <f>SUMIFS('[2]Chi tiết'!$E$8:$E$300,'[2]Chi tiết'!$G$8:$G$300,K$9,'[2]Chi tiết'!$F$8:$F$300,"khác",'[2]Chi tiết'!$H$8:$H$300,"Chi")</f>
        <v>0</v>
      </c>
      <c r="L19" s="127">
        <f t="shared" si="1"/>
        <v>8818000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f t="shared" ref="F31:L31" si="2">SUM(F$32:F$70)</f>
        <v>254567979</v>
      </c>
      <c r="G31" s="136">
        <f t="shared" si="2"/>
        <v>0</v>
      </c>
      <c r="H31" s="136">
        <f t="shared" si="2"/>
        <v>0</v>
      </c>
      <c r="I31" s="136">
        <f t="shared" si="2"/>
        <v>0</v>
      </c>
      <c r="J31" s="136">
        <f t="shared" si="2"/>
        <v>0</v>
      </c>
      <c r="K31" s="136">
        <f t="shared" si="2"/>
        <v>0</v>
      </c>
      <c r="L31" s="137">
        <f t="shared" si="2"/>
        <v>254567979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110</v>
      </c>
      <c r="C32" s="140"/>
      <c r="D32" s="140"/>
      <c r="E32" s="140"/>
      <c r="F32" s="140"/>
      <c r="G32" s="128"/>
      <c r="H32" s="130"/>
      <c r="I32" s="130"/>
      <c r="J32" s="129"/>
      <c r="K32" s="131"/>
      <c r="L32" s="122">
        <f t="shared" ref="L32:L57" si="3">SUM(F32:K32)</f>
        <v>0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f>SUMIFS('[2]Chi tiết'!$E$8:$E$300,'[2]Chi tiết'!$G$8:$G$300,F$9,'[2]Chi tiết'!$F$8:$F$300,"BHXH",'[2]Chi tiết'!$H$8:$H$300,"Chi")</f>
        <v>44556800</v>
      </c>
      <c r="G33" s="126">
        <f>SUMIFS('[2]Chi tiết'!$E$8:$E$300,'[2]Chi tiết'!$G$8:$G$300,G$9,'[2]Chi tiết'!$F$8:$F$300,"BHXH",'[2]Chi tiết'!$H$8:$H$300,"Chi")</f>
        <v>0</v>
      </c>
      <c r="H33" s="126">
        <f>SUMIFS('[2]Chi tiết'!$E$8:$E$300,'[2]Chi tiết'!$G$8:$G$300,H$9,'[2]Chi tiết'!$F$8:$F$300,"BHXH",'[2]Chi tiết'!$H$8:$H$300,"Chi")</f>
        <v>0</v>
      </c>
      <c r="I33" s="126">
        <f>SUMIFS('[2]Chi tiết'!$E$8:$E$300,'[2]Chi tiết'!$G$8:$G$300,I$9,'[2]Chi tiết'!$F$8:$F$300,"BHXH",'[2]Chi tiết'!$H$8:$H$300,"Chi")</f>
        <v>0</v>
      </c>
      <c r="J33" s="126">
        <f>SUMIFS('[2]Chi tiết'!$E$8:$E$300,'[2]Chi tiết'!$G$8:$G$300,J$9,'[2]Chi tiết'!$F$8:$F$300,"BHXH",'[2]Chi tiết'!$H$8:$H$300,"Chi")</f>
        <v>0</v>
      </c>
      <c r="K33" s="126">
        <f>SUMIFS('[2]Chi tiết'!$E$8:$E$300,'[2]Chi tiết'!$G$8:$G$300,K$9,'[2]Chi tiết'!$F$8:$F$300,"BHXH",'[2]Chi tiết'!$H$8:$H$300,"Chi")</f>
        <v>0</v>
      </c>
      <c r="L33" s="127">
        <f t="shared" si="3"/>
        <v>44556800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f>SUMIFS('[2]Chi tiết'!$E$8:$E$300,'[2]Chi tiết'!$G$8:$G$300,F$9,'[2]Chi tiết'!$F$8:$F$300,"Thuê VP Vacons",'[2]Chi tiết'!$H$8:$H$300,"Chi")</f>
        <v>14000000</v>
      </c>
      <c r="G34" s="126">
        <f>SUMIFS('[2]Chi tiết'!$E$8:$E$300,'[2]Chi tiết'!$G$8:$G$300,G$9,'[2]Chi tiết'!$F$8:$F$300,"Thuê VP Vacons",'[2]Chi tiết'!$H$8:$H$300,"Chi")</f>
        <v>0</v>
      </c>
      <c r="H34" s="126">
        <f>SUMIFS('[2]Chi tiết'!$E$8:$E$300,'[2]Chi tiết'!$G$8:$G$300,H$9,'[2]Chi tiết'!$F$8:$F$300,"Thuê VP Vacons",'[2]Chi tiết'!$H$8:$H$300,"Chi")</f>
        <v>0</v>
      </c>
      <c r="I34" s="126">
        <f>SUMIFS('[2]Chi tiết'!$E$8:$E$300,'[2]Chi tiết'!$G$8:$G$300,I$9,'[2]Chi tiết'!$F$8:$F$300,"Thuê VP Vacons",'[2]Chi tiết'!$H$8:$H$300,"Chi")</f>
        <v>0</v>
      </c>
      <c r="J34" s="126">
        <f>SUMIFS('[2]Chi tiết'!$E$8:$E$300,'[2]Chi tiết'!$G$8:$G$300,J$9,'[2]Chi tiết'!$F$8:$F$300,"Thuê VP Vacons",'[2]Chi tiết'!$H$8:$H$300,"Chi")</f>
        <v>0</v>
      </c>
      <c r="K34" s="126">
        <f>SUMIFS('[2]Chi tiết'!$E$8:$E$300,'[2]Chi tiết'!$G$8:$G$300,K$9,'[2]Chi tiết'!$F$8:$F$300,"Thuê VP Vacons",'[2]Chi tiết'!$H$8:$H$300,"Chi")</f>
        <v>0</v>
      </c>
      <c r="L34" s="127">
        <f t="shared" si="3"/>
        <v>14000000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f>SUMIFS('[2]Chi tiết'!$E$8:$E$300,'[2]Chi tiết'!$G$8:$G$300,F$9,'[2]Chi tiết'!$F$8:$F$300,"Thuê Kho",'[2]Chi tiết'!$H$8:$H$300,"Chi")</f>
        <v>6000000</v>
      </c>
      <c r="G35" s="126">
        <f>SUMIFS('[2]Chi tiết'!$E$8:$E$300,'[2]Chi tiết'!$G$8:$G$300,G$9,'[2]Chi tiết'!$F$8:$F$300,"Thuê Kho",'[2]Chi tiết'!$H$8:$H$300,"Chi")</f>
        <v>0</v>
      </c>
      <c r="H35" s="126">
        <f>SUMIFS('[2]Chi tiết'!$E$8:$E$300,'[2]Chi tiết'!$G$8:$G$300,H$9,'[2]Chi tiết'!$F$8:$F$300,"Thuê Kho",'[2]Chi tiết'!$H$8:$H$300,"Chi")</f>
        <v>0</v>
      </c>
      <c r="I35" s="126">
        <f>SUMIFS('[2]Chi tiết'!$E$8:$E$300,'[2]Chi tiết'!$G$8:$G$300,I$9,'[2]Chi tiết'!$F$8:$F$300,"Thuê Kho",'[2]Chi tiết'!$H$8:$H$300,"Chi")</f>
        <v>0</v>
      </c>
      <c r="J35" s="126">
        <f>SUMIFS('[2]Chi tiết'!$E$8:$E$300,'[2]Chi tiết'!$G$8:$G$300,J$9,'[2]Chi tiết'!$F$8:$F$300,"Thuê Kho",'[2]Chi tiết'!$H$8:$H$300,"Chi")</f>
        <v>0</v>
      </c>
      <c r="K35" s="126">
        <f>SUMIFS('[2]Chi tiết'!$E$8:$E$300,'[2]Chi tiết'!$G$8:$G$300,K$9,'[2]Chi tiết'!$F$8:$F$300,"Thuê Kho",'[2]Chi tiết'!$H$8:$H$300,"Chi")</f>
        <v>0</v>
      </c>
      <c r="L35" s="127">
        <f t="shared" si="3"/>
        <v>6000000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f>SUMIFS('[2]Chi tiết'!$E$8:$E$300,'[2]Chi tiết'!$G$8:$G$300,F$9,'[2]Chi tiết'!$F$8:$F$300,"Điện, Nước VP",'[2]Chi tiết'!$H$8:$H$300,"Chi")</f>
        <v>10453774</v>
      </c>
      <c r="G36" s="126">
        <f>SUMIFS('[2]Chi tiết'!$E$8:$E$300,'[2]Chi tiết'!$G$8:$G$300,G$9,'[2]Chi tiết'!$F$8:$F$300,"Điện, Nước VP",'[2]Chi tiết'!$H$8:$H$300,"Chi")</f>
        <v>0</v>
      </c>
      <c r="H36" s="126">
        <f>SUMIFS('[2]Chi tiết'!$E$8:$E$300,'[2]Chi tiết'!$G$8:$G$300,H$9,'[2]Chi tiết'!$F$8:$F$300,"Điện, Nước VP",'[2]Chi tiết'!$H$8:$H$300,"Chi")</f>
        <v>0</v>
      </c>
      <c r="I36" s="126">
        <f>SUMIFS('[2]Chi tiết'!$E$8:$E$300,'[2]Chi tiết'!$G$8:$G$300,I$9,'[2]Chi tiết'!$F$8:$F$300,"Điện, Nước VP",'[2]Chi tiết'!$H$8:$H$300,"Chi")</f>
        <v>0</v>
      </c>
      <c r="J36" s="126">
        <f>SUMIFS('[2]Chi tiết'!$E$8:$E$300,'[2]Chi tiết'!$G$8:$G$300,J$9,'[2]Chi tiết'!$F$8:$F$300,"Điện, Nước VP",'[2]Chi tiết'!$H$8:$H$300,"Chi")</f>
        <v>0</v>
      </c>
      <c r="K36" s="126">
        <f>SUMIFS('[2]Chi tiết'!$E$8:$E$300,'[2]Chi tiết'!$G$8:$G$300,K$9,'[2]Chi tiết'!$F$8:$F$300,"Điện, Nước VP",'[2]Chi tiết'!$H$8:$H$300,"Chi")</f>
        <v>0</v>
      </c>
      <c r="L36" s="127">
        <f t="shared" si="3"/>
        <v>10453774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f>SUMIFS('[2]Chi tiết'!$E$8:$E$300,'[2]Chi tiết'!$G$8:$G$300,F$9,'[2]Chi tiết'!$F$8:$F$300,"Điện, Nước Kho",'[2]Chi tiết'!$H$8:$H$300,"Chi")</f>
        <v>0</v>
      </c>
      <c r="G37" s="126">
        <f>SUMIFS('[2]Chi tiết'!$E$8:$E$300,'[2]Chi tiết'!$G$8:$G$300,G$9,'[2]Chi tiết'!$F$8:$F$300,"Điện, Nước Kho",'[2]Chi tiết'!$H$8:$H$300,"Chi")</f>
        <v>0</v>
      </c>
      <c r="H37" s="126">
        <f>SUMIFS('[2]Chi tiết'!$E$8:$E$300,'[2]Chi tiết'!$G$8:$G$300,H$9,'[2]Chi tiết'!$F$8:$F$300,"Điện, Nước Kho",'[2]Chi tiết'!$H$8:$H$300,"Chi")</f>
        <v>0</v>
      </c>
      <c r="I37" s="126">
        <f>SUMIFS('[2]Chi tiết'!$E$8:$E$300,'[2]Chi tiết'!$G$8:$G$300,I$9,'[2]Chi tiết'!$F$8:$F$300,"Điện, Nước Kho",'[2]Chi tiết'!$H$8:$H$300,"Chi")</f>
        <v>0</v>
      </c>
      <c r="J37" s="126">
        <f>SUMIFS('[2]Chi tiết'!$E$8:$E$300,'[2]Chi tiết'!$G$8:$G$300,J$9,'[2]Chi tiết'!$F$8:$F$300,"Điện, Nước Kho",'[2]Chi tiết'!$H$8:$H$300,"Chi")</f>
        <v>0</v>
      </c>
      <c r="K37" s="126">
        <f>SUMIFS('[2]Chi tiết'!$E$8:$E$300,'[2]Chi tiết'!$G$8:$G$300,K$9,'[2]Chi tiết'!$F$8:$F$300,"Điện, Nước Kho",'[2]Chi tiết'!$H$8:$H$300,"Chi")</f>
        <v>0</v>
      </c>
      <c r="L37" s="127">
        <f t="shared" si="3"/>
        <v>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f>SUMIFS('[2]Chi tiết'!$E$8:$E$300,'[2]Chi tiết'!$G$8:$G$300,F$9,'[2]Chi tiết'!$F$8:$F$300,"Internet",'[2]Chi tiết'!$H$8:$H$300,"Chi")</f>
        <v>470000</v>
      </c>
      <c r="G38" s="126">
        <f>SUMIFS('[2]Chi tiết'!$E$8:$E$300,'[2]Chi tiết'!$G$8:$G$300,G$9,'[2]Chi tiết'!$F$8:$F$300,"Internet",'[2]Chi tiết'!$H$8:$H$300,"Chi")</f>
        <v>0</v>
      </c>
      <c r="H38" s="126">
        <f>SUMIFS('[2]Chi tiết'!$E$8:$E$300,'[2]Chi tiết'!$G$8:$G$300,H$9,'[2]Chi tiết'!$F$8:$F$300,"Internet",'[2]Chi tiết'!$H$8:$H$300,"Chi")</f>
        <v>0</v>
      </c>
      <c r="I38" s="126">
        <f>SUMIFS('[2]Chi tiết'!$E$8:$E$300,'[2]Chi tiết'!$G$8:$G$300,I$9,'[2]Chi tiết'!$F$8:$F$300,"Internet",'[2]Chi tiết'!$H$8:$H$300,"Chi")</f>
        <v>0</v>
      </c>
      <c r="J38" s="126">
        <f>SUMIFS('[2]Chi tiết'!$E$8:$E$300,'[2]Chi tiết'!$G$8:$G$300,J$9,'[2]Chi tiết'!$F$8:$F$300,"Internet",'[2]Chi tiết'!$H$8:$H$300,"Chi")</f>
        <v>0</v>
      </c>
      <c r="K38" s="126">
        <f>SUMIFS('[2]Chi tiết'!$E$8:$E$300,'[2]Chi tiết'!$G$8:$G$300,K$9,'[2]Chi tiết'!$F$8:$F$300,"Internet",'[2]Chi tiết'!$H$8:$H$300,"Chi")</f>
        <v>0</v>
      </c>
      <c r="L38" s="127">
        <f t="shared" si="3"/>
        <v>470000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f>SUMIFS('[2]Chi tiết'!$E$8:$E$300,'[2]Chi tiết'!$G$8:$G$300,F$9,'[2]Chi tiết'!$F$8:$F$300,"Điện thoại",'[2]Chi tiết'!$H$8:$H$300,"Chi")</f>
        <v>6370330</v>
      </c>
      <c r="G39" s="126">
        <f>SUMIFS('[2]Chi tiết'!$E$8:$E$300,'[2]Chi tiết'!$G$8:$G$300,G$9,'[2]Chi tiết'!$F$8:$F$300,"Điện thoại",'[2]Chi tiết'!$H$8:$H$300,"Chi")</f>
        <v>0</v>
      </c>
      <c r="H39" s="126">
        <f>SUMIFS('[2]Chi tiết'!$E$8:$E$300,'[2]Chi tiết'!$G$8:$G$300,H$9,'[2]Chi tiết'!$F$8:$F$300,"Điện thoại",'[2]Chi tiết'!$H$8:$H$300,"Chi")</f>
        <v>0</v>
      </c>
      <c r="I39" s="126">
        <f>SUMIFS('[2]Chi tiết'!$E$8:$E$300,'[2]Chi tiết'!$G$8:$G$300,I$9,'[2]Chi tiết'!$F$8:$F$300,"Điện thoại",'[2]Chi tiết'!$H$8:$H$300,"Chi")</f>
        <v>0</v>
      </c>
      <c r="J39" s="126">
        <f>SUMIFS('[2]Chi tiết'!$E$8:$E$300,'[2]Chi tiết'!$G$8:$G$300,J$9,'[2]Chi tiết'!$F$8:$F$300,"Điện thoại",'[2]Chi tiết'!$H$8:$H$300,"Chi")</f>
        <v>0</v>
      </c>
      <c r="K39" s="126">
        <f>SUMIFS('[2]Chi tiết'!$E$8:$E$300,'[2]Chi tiết'!$G$8:$G$300,K$9,'[2]Chi tiết'!$F$8:$F$300,"Điện thoại",'[2]Chi tiết'!$H$8:$H$300,"Chi")</f>
        <v>0</v>
      </c>
      <c r="L39" s="127">
        <f t="shared" si="3"/>
        <v>6370330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f>SUMIFS('[2]Chi tiết'!$E$8:$E$300,'[2]Chi tiết'!$G$8:$G$300,F$9,'[2]Chi tiết'!$F$8:$F$300,"Rác",'[2]Chi tiết'!$H$8:$H$300,"Chi")</f>
        <v>100000</v>
      </c>
      <c r="G40" s="126">
        <f>SUMIFS('[2]Chi tiết'!$E$8:$E$300,'[2]Chi tiết'!$G$8:$G$300,G$9,'[2]Chi tiết'!$F$8:$F$300,"Rác",'[2]Chi tiết'!$H$8:$H$300,"Chi")</f>
        <v>0</v>
      </c>
      <c r="H40" s="126">
        <f>SUMIFS('[2]Chi tiết'!$E$8:$E$300,'[2]Chi tiết'!$G$8:$G$300,H$9,'[2]Chi tiết'!$F$8:$F$300,"Rác",'[2]Chi tiết'!$H$8:$H$300,"Chi")</f>
        <v>0</v>
      </c>
      <c r="I40" s="126">
        <f>SUMIFS('[2]Chi tiết'!$E$8:$E$300,'[2]Chi tiết'!$G$8:$G$300,I$9,'[2]Chi tiết'!$F$8:$F$300,"Rác",'[2]Chi tiết'!$H$8:$H$300,"Chi")</f>
        <v>0</v>
      </c>
      <c r="J40" s="126">
        <f>SUMIFS('[2]Chi tiết'!$E$8:$E$300,'[2]Chi tiết'!$G$8:$G$300,J$9,'[2]Chi tiết'!$F$8:$F$300,"Rác",'[2]Chi tiết'!$H$8:$H$300,"Chi")</f>
        <v>0</v>
      </c>
      <c r="K40" s="126">
        <f>SUMIFS('[2]Chi tiết'!$E$8:$E$300,'[2]Chi tiết'!$G$8:$G$300,K$9,'[2]Chi tiết'!$F$8:$F$300,"Rác",'[2]Chi tiết'!$H$8:$H$300,"Chi")</f>
        <v>0</v>
      </c>
      <c r="L40" s="127">
        <f t="shared" si="3"/>
        <v>100000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f>SUMIFS('[2]Chi tiết'!$E$8:$E$300,'[2]Chi tiết'!$G$8:$G$300,F$9,'[2]Chi tiết'!$F$8:$F$300,"Vệ Sinh",'[2]Chi tiết'!$H$8:$H$300,"Chi")</f>
        <v>6534320</v>
      </c>
      <c r="G41" s="126">
        <f>SUMIFS('[2]Chi tiết'!$E$8:$E$300,'[2]Chi tiết'!$G$8:$G$300,G$9,'[2]Chi tiết'!$F$8:$F$300,"Vệ Sinh",'[2]Chi tiết'!$H$8:$H$300,"Chi")</f>
        <v>0</v>
      </c>
      <c r="H41" s="126">
        <f>SUMIFS('[2]Chi tiết'!$E$8:$E$300,'[2]Chi tiết'!$G$8:$G$300,H$9,'[2]Chi tiết'!$F$8:$F$300,"Vệ Sinh",'[2]Chi tiết'!$H$8:$H$300,"Chi")</f>
        <v>0</v>
      </c>
      <c r="I41" s="126">
        <f>SUMIFS('[2]Chi tiết'!$E$8:$E$300,'[2]Chi tiết'!$G$8:$G$300,I$9,'[2]Chi tiết'!$F$8:$F$300,"Vệ Sinh",'[2]Chi tiết'!$H$8:$H$300,"Chi")</f>
        <v>0</v>
      </c>
      <c r="J41" s="126">
        <f>SUMIFS('[2]Chi tiết'!$E$8:$E$300,'[2]Chi tiết'!$G$8:$G$300,J$9,'[2]Chi tiết'!$F$8:$F$300,"Vệ Sinh",'[2]Chi tiết'!$H$8:$H$300,"Chi")</f>
        <v>0</v>
      </c>
      <c r="K41" s="126">
        <f>SUMIFS('[2]Chi tiết'!$E$8:$E$300,'[2]Chi tiết'!$G$8:$G$300,K$9,'[2]Chi tiết'!$F$8:$F$300,"Vệ Sinh",'[2]Chi tiết'!$H$8:$H$300,"Chi")</f>
        <v>0</v>
      </c>
      <c r="L41" s="127">
        <f t="shared" si="3"/>
        <v>6534320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f>SUMIFS('[2]Chi tiết'!$E$8:$E$300,'[2]Chi tiết'!$G$8:$G$300,F$9,'[2]Chi tiết'!$F$8:$F$300,"Gửi xe",'[2]Chi tiết'!$H$8:$H$300,"Chi")</f>
        <v>1500000</v>
      </c>
      <c r="G42" s="126">
        <f>SUMIFS('[2]Chi tiết'!$E$8:$E$300,'[2]Chi tiết'!$G$8:$G$300,G$9,'[2]Chi tiết'!$F$8:$F$300,"Gửi xe",'[2]Chi tiết'!$H$8:$H$300,"Chi")</f>
        <v>0</v>
      </c>
      <c r="H42" s="126">
        <f>SUMIFS('[2]Chi tiết'!$E$8:$E$300,'[2]Chi tiết'!$G$8:$G$300,H$9,'[2]Chi tiết'!$F$8:$F$300,"Gửi xe",'[2]Chi tiết'!$H$8:$H$300,"Chi")</f>
        <v>0</v>
      </c>
      <c r="I42" s="126">
        <f>SUMIFS('[2]Chi tiết'!$E$8:$E$300,'[2]Chi tiết'!$G$8:$G$300,I$9,'[2]Chi tiết'!$F$8:$F$300,"Gửi xe",'[2]Chi tiết'!$H$8:$H$300,"Chi")</f>
        <v>0</v>
      </c>
      <c r="J42" s="126">
        <f>SUMIFS('[2]Chi tiết'!$E$8:$E$300,'[2]Chi tiết'!$G$8:$G$300,J$9,'[2]Chi tiết'!$F$8:$F$300,"Gửi xe",'[2]Chi tiết'!$H$8:$H$300,"Chi")</f>
        <v>0</v>
      </c>
      <c r="K42" s="126">
        <f>SUMIFS('[2]Chi tiết'!$E$8:$E$300,'[2]Chi tiết'!$G$8:$G$300,K$9,'[2]Chi tiết'!$F$8:$F$300,"Gửi xe",'[2]Chi tiết'!$H$8:$H$300,"Chi")</f>
        <v>0</v>
      </c>
      <c r="L42" s="127">
        <f t="shared" si="3"/>
        <v>1500000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148</v>
      </c>
      <c r="C43" s="120"/>
      <c r="D43" s="120"/>
      <c r="E43" s="140"/>
      <c r="F43" s="126">
        <f>SUMIFS('[2]Chi tiết'!$E$8:$E$300,'[2]Chi tiết'!$G$8:$G$300,F$9,'[2]Chi tiết'!$F$8:$F$300,"Đồ dùng VP",'[2]Chi tiết'!$H$8:$H$300,"Chi")</f>
        <v>11122436</v>
      </c>
      <c r="G43" s="126">
        <f>SUMIFS('[2]Chi tiết'!$E$8:$E$300,'[2]Chi tiết'!$G$8:$G$300,G$9,'[2]Chi tiết'!$F$8:$F$300,"Đồ dùng VP",'[2]Chi tiết'!$H$8:$H$300,"Chi")</f>
        <v>0</v>
      </c>
      <c r="H43" s="126">
        <f>SUMIFS('[2]Chi tiết'!$E$8:$E$300,'[2]Chi tiết'!$G$8:$G$300,H$9,'[2]Chi tiết'!$F$8:$F$300,"Đồ dùng VP",'[2]Chi tiết'!$H$8:$H$300,"Chi")</f>
        <v>0</v>
      </c>
      <c r="I43" s="126">
        <f>SUMIFS('[2]Chi tiết'!$E$8:$E$300,'[2]Chi tiết'!$G$8:$G$300,I$9,'[2]Chi tiết'!$F$8:$F$300,"Đồ dùng VP",'[2]Chi tiết'!$H$8:$H$300,"Chi")</f>
        <v>0</v>
      </c>
      <c r="J43" s="126">
        <f>SUMIFS('[2]Chi tiết'!$E$8:$E$300,'[2]Chi tiết'!$G$8:$G$300,J$9,'[2]Chi tiết'!$F$8:$F$300,"Đồ dùng VP",'[2]Chi tiết'!$H$8:$H$300,"Chi")</f>
        <v>0</v>
      </c>
      <c r="K43" s="126">
        <f>SUMIFS('[2]Chi tiết'!$E$8:$E$300,'[2]Chi tiết'!$G$8:$G$300,K$9,'[2]Chi tiết'!$F$8:$F$300,"Đồ dùng VP",'[2]Chi tiết'!$H$8:$H$300,"Chi")</f>
        <v>0</v>
      </c>
      <c r="L43" s="127">
        <f t="shared" si="3"/>
        <v>11122436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f>SUMIFS('[2]Chi tiết'!$E$8:$E$300,'[2]Chi tiết'!$G$8:$G$300,F$9,'[2]Chi tiết'!$F$8:$F$300,"Grab",'[2]Chi tiết'!$H$8:$H$300,"Chi")</f>
        <v>5217000</v>
      </c>
      <c r="G44" s="126">
        <f>SUMIFS('[2]Chi tiết'!$E$8:$E$300,'[2]Chi tiết'!$G$8:$G$300,G$9,'[2]Chi tiết'!$F$8:$F$300,"Grab",'[2]Chi tiết'!$H$8:$H$300,"Chi")</f>
        <v>0</v>
      </c>
      <c r="H44" s="126">
        <f>SUMIFS('[2]Chi tiết'!$E$8:$E$300,'[2]Chi tiết'!$G$8:$G$300,H$9,'[2]Chi tiết'!$F$8:$F$300,"Grab",'[2]Chi tiết'!$H$8:$H$300,"Chi")</f>
        <v>0</v>
      </c>
      <c r="I44" s="126">
        <f>SUMIFS('[2]Chi tiết'!$E$8:$E$300,'[2]Chi tiết'!$G$8:$G$300,I$9,'[2]Chi tiết'!$F$8:$F$300,"Grab",'[2]Chi tiết'!$H$8:$H$300,"Chi")</f>
        <v>0</v>
      </c>
      <c r="J44" s="126">
        <f>SUMIFS('[2]Chi tiết'!$E$8:$E$300,'[2]Chi tiết'!$G$8:$G$300,J$9,'[2]Chi tiết'!$F$8:$F$300,"Grab",'[2]Chi tiết'!$H$8:$H$300,"Chi")</f>
        <v>0</v>
      </c>
      <c r="K44" s="126">
        <f>SUMIFS('[2]Chi tiết'!$E$8:$E$300,'[2]Chi tiết'!$G$8:$G$300,K$9,'[2]Chi tiết'!$F$8:$F$300,"Grab",'[2]Chi tiết'!$H$8:$H$300,"Chi")</f>
        <v>0</v>
      </c>
      <c r="L44" s="127">
        <f t="shared" si="3"/>
        <v>5217000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f>SUMIFS('[2]Chi tiết'!$E$8:$E$300,'[2]Chi tiết'!$G$8:$G$300,F$9,'[2]Chi tiết'!$F$8:$F$300,"In ấn",'[2]Chi tiết'!$H$8:$H$300,"Chi")</f>
        <v>3513000</v>
      </c>
      <c r="G45" s="126">
        <f>SUMIFS('[2]Chi tiết'!$E$8:$E$300,'[2]Chi tiết'!$G$8:$G$300,G$9,'[2]Chi tiết'!$F$8:$F$300,"In ấn",'[2]Chi tiết'!$H$8:$H$300,"Chi")</f>
        <v>0</v>
      </c>
      <c r="H45" s="126">
        <f>SUMIFS('[2]Chi tiết'!$E$8:$E$300,'[2]Chi tiết'!$G$8:$G$300,H$9,'[2]Chi tiết'!$F$8:$F$300,"In ấn",'[2]Chi tiết'!$H$8:$H$300,"Chi")</f>
        <v>0</v>
      </c>
      <c r="I45" s="126">
        <f>SUMIFS('[2]Chi tiết'!$E$8:$E$300,'[2]Chi tiết'!$G$8:$G$300,I$9,'[2]Chi tiết'!$F$8:$F$300,"In ấn",'[2]Chi tiết'!$H$8:$H$300,"Chi")</f>
        <v>0</v>
      </c>
      <c r="J45" s="126">
        <f>SUMIFS('[2]Chi tiết'!$E$8:$E$300,'[2]Chi tiết'!$G$8:$G$300,J$9,'[2]Chi tiết'!$F$8:$F$300,"In ấn",'[2]Chi tiết'!$H$8:$H$300,"Chi")</f>
        <v>0</v>
      </c>
      <c r="K45" s="126">
        <f>SUMIFS('[2]Chi tiết'!$E$8:$E$300,'[2]Chi tiết'!$G$8:$G$300,K$9,'[2]Chi tiết'!$F$8:$F$300,"In ấn",'[2]Chi tiết'!$H$8:$H$300,"Chi")</f>
        <v>0</v>
      </c>
      <c r="L45" s="127">
        <f t="shared" si="3"/>
        <v>3513000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/>
      <c r="G46" s="128"/>
      <c r="H46" s="128"/>
      <c r="I46" s="128"/>
      <c r="J46" s="128"/>
      <c r="K46" s="128"/>
      <c r="L46" s="122">
        <f t="shared" si="3"/>
        <v>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/>
      <c r="G47" s="120"/>
      <c r="H47" s="120"/>
      <c r="I47" s="120"/>
      <c r="J47" s="120"/>
      <c r="K47" s="120"/>
      <c r="L47" s="122">
        <f t="shared" si="3"/>
        <v>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/>
      <c r="G48" s="120"/>
      <c r="H48" s="120"/>
      <c r="I48" s="120"/>
      <c r="J48" s="120"/>
      <c r="K48" s="120"/>
      <c r="L48" s="122">
        <f t="shared" si="3"/>
        <v>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149</v>
      </c>
      <c r="C49" s="120"/>
      <c r="D49" s="120"/>
      <c r="E49" s="140"/>
      <c r="F49" s="126">
        <f>SUMIFS('[2]Chi tiết'!$E$8:$E$300,'[2]Chi tiết'!$G$8:$G$300,F$9,'[2]Chi tiết'!$F$8:$F$300,"CPN, hoa, quà",'[2]Chi tiết'!$H$8:$H$300,"Chi")</f>
        <v>13427200</v>
      </c>
      <c r="G49" s="126">
        <f>SUMIFS('[2]Chi tiết'!$E$8:$E$300,'[2]Chi tiết'!$G$8:$G$300,G$9,'[2]Chi tiết'!$F$8:$F$300,"CPN, hoa, quà",'[2]Chi tiết'!$H$8:$H$300,"Chi")</f>
        <v>0</v>
      </c>
      <c r="H49" s="126">
        <f>SUMIFS('[2]Chi tiết'!$E$8:$E$300,'[2]Chi tiết'!$G$8:$G$300,H$9,'[2]Chi tiết'!$F$8:$F$300,"CPN, hoa, quà",'[2]Chi tiết'!$H$8:$H$300,"Chi")</f>
        <v>0</v>
      </c>
      <c r="I49" s="126">
        <f>SUMIFS('[2]Chi tiết'!$E$8:$E$300,'[2]Chi tiết'!$G$8:$G$300,I$9,'[2]Chi tiết'!$F$8:$F$300,"CPN, hoa, quà",'[2]Chi tiết'!$H$8:$H$300,"Chi")</f>
        <v>0</v>
      </c>
      <c r="J49" s="126">
        <f>SUMIFS('[2]Chi tiết'!$E$8:$E$300,'[2]Chi tiết'!$G$8:$G$300,J$9,'[2]Chi tiết'!$F$8:$F$300,"CPN, hoa, quà",'[2]Chi tiết'!$H$8:$H$300,"Chi")</f>
        <v>0</v>
      </c>
      <c r="K49" s="126">
        <f>SUMIFS('[2]Chi tiết'!$E$8:$E$300,'[2]Chi tiết'!$G$8:$G$300,K$9,'[2]Chi tiết'!$F$8:$F$300,"CPN, hoa, quà",'[2]Chi tiết'!$H$8:$H$300,"Chi")</f>
        <v>0</v>
      </c>
      <c r="L49" s="122">
        <f t="shared" si="3"/>
        <v>13427200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f>SUMIFS('[2]Chi tiết'!$E$8:$E$300,'[2]Chi tiết'!$G$8:$G$300,F$9,'[2]Chi tiết'!$F$8:$F$300,"Sửa xe, Bảo dưỡng xe, Bảo hiểm xe",'[2]Chi tiết'!$H$8:$H$300,"Chi")</f>
        <v>7536381</v>
      </c>
      <c r="G50" s="126">
        <f>SUMIFS('[2]Chi tiết'!$E$8:$E$300,'[2]Chi tiết'!$G$8:$G$300,G$9,'[2]Chi tiết'!$F$8:$F$300,"Sửa xe, Bảo dưỡng xe, Bảo hiểm xe",'[2]Chi tiết'!$H$8:$H$300,"Chi")</f>
        <v>0</v>
      </c>
      <c r="H50" s="126">
        <f>SUMIFS('[2]Chi tiết'!$E$8:$E$300,'[2]Chi tiết'!$G$8:$G$300,H$9,'[2]Chi tiết'!$F$8:$F$300,"Sửa xe, Bảo dưỡng xe, Bảo hiểm xe",'[2]Chi tiết'!$H$8:$H$300,"Chi")</f>
        <v>0</v>
      </c>
      <c r="I50" s="126">
        <f>SUMIFS('[2]Chi tiết'!$E$8:$E$300,'[2]Chi tiết'!$G$8:$G$300,I$9,'[2]Chi tiết'!$F$8:$F$300,"Sửa xe, Bảo dưỡng xe, Bảo hiểm xe",'[2]Chi tiết'!$H$8:$H$300,"Chi")</f>
        <v>0</v>
      </c>
      <c r="J50" s="126">
        <f>SUMIFS('[2]Chi tiết'!$E$8:$E$300,'[2]Chi tiết'!$G$8:$G$300,J$9,'[2]Chi tiết'!$F$8:$F$300,"Sửa xe, Bảo dưỡng xe, Bảo hiểm xe",'[2]Chi tiết'!$H$8:$H$300,"Chi")</f>
        <v>0</v>
      </c>
      <c r="K50" s="126">
        <f>SUMIFS('[2]Chi tiết'!$E$8:$E$300,'[2]Chi tiết'!$G$8:$G$300,K$9,'[2]Chi tiết'!$F$8:$F$300,"Sửa xe, Bảo dưỡng xe, Bảo hiểm xe",'[2]Chi tiết'!$H$8:$H$300,"Chi")</f>
        <v>0</v>
      </c>
      <c r="L50" s="122">
        <f t="shared" si="3"/>
        <v>7536381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f t="shared" si="3"/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f>SUMIFS('[2]Chi tiết'!$E$8:$E$300,'[2]Chi tiết'!$G$8:$G$300,F$9,'[2]Chi tiết'!$F$8:$F$300,"Từ thiện",'[2]Chi tiết'!$H$8:$H$300,"Chi")</f>
        <v>24000000</v>
      </c>
      <c r="G52" s="120">
        <f>SUMIFS('[2]Chi tiết'!$E$8:$E$300,'[2]Chi tiết'!$G$8:$G$300,G$9,'[2]Chi tiết'!$F$8:$F$300,"Từ thiện",'[2]Chi tiết'!$H$8:$H$300,"Chi")</f>
        <v>0</v>
      </c>
      <c r="H52" s="120">
        <f>SUMIFS('[2]Chi tiết'!$E$8:$E$300,'[2]Chi tiết'!$G$8:$G$300,H$9,'[2]Chi tiết'!$F$8:$F$300,"Từ thiện",'[2]Chi tiết'!$H$8:$H$300,"Chi")</f>
        <v>0</v>
      </c>
      <c r="I52" s="120">
        <f>SUMIFS('[2]Chi tiết'!$E$8:$E$300,'[2]Chi tiết'!$G$8:$G$300,I$9,'[2]Chi tiết'!$F$8:$F$300,"Từ thiện",'[2]Chi tiết'!$H$8:$H$300,"Chi")</f>
        <v>0</v>
      </c>
      <c r="J52" s="120">
        <f>SUMIFS('[2]Chi tiết'!$E$8:$E$300,'[2]Chi tiết'!$G$8:$G$300,J$9,'[2]Chi tiết'!$F$8:$F$300,"Từ thiện",'[2]Chi tiết'!$H$8:$H$300,"Chi")</f>
        <v>0</v>
      </c>
      <c r="K52" s="120">
        <f>SUMIFS('[2]Chi tiết'!$E$8:$E$300,'[2]Chi tiết'!$G$8:$G$300,K$9,'[2]Chi tiết'!$F$8:$F$300,"Từ thiện",'[2]Chi tiết'!$H$8:$H$300,"Chi")</f>
        <v>0</v>
      </c>
      <c r="L52" s="122">
        <f t="shared" si="3"/>
        <v>24000000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f t="shared" si="3"/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f>SUMIFS('[2]Chi tiết'!$E$8:$E$300,'[2]Chi tiết'!$G$8:$G$300,F$9,'[2]Chi tiết'!$F$8:$F$300,"Phí Ngân hàng",'[2]Chi tiết'!$H$8:$H$300,"Chi")</f>
        <v>3938684</v>
      </c>
      <c r="G54" s="126">
        <f>SUMIFS('[2]Chi tiết'!$E$8:$E$300,'[2]Chi tiết'!$G$8:$G$300,G$9,'[2]Chi tiết'!$F$8:$F$300,"Phí Ngân hàng",'[2]Chi tiết'!$H$8:$H$300,"Chi")</f>
        <v>0</v>
      </c>
      <c r="H54" s="126">
        <f>SUMIFS('[2]Chi tiết'!$E$8:$E$300,'[2]Chi tiết'!$G$8:$G$300,H$9,'[2]Chi tiết'!$F$8:$F$300,"Phí Ngân hàng",'[2]Chi tiết'!$H$8:$H$300,"Chi")</f>
        <v>0</v>
      </c>
      <c r="I54" s="126">
        <f>SUMIFS('[2]Chi tiết'!$E$8:$E$300,'[2]Chi tiết'!$G$8:$G$300,I$9,'[2]Chi tiết'!$F$8:$F$300,"Phí Ngân hàng",'[2]Chi tiết'!$H$8:$H$300,"Chi")</f>
        <v>0</v>
      </c>
      <c r="J54" s="126">
        <f>SUMIFS('[2]Chi tiết'!$E$8:$E$300,'[2]Chi tiết'!$G$8:$G$300,J$9,'[2]Chi tiết'!$F$8:$F$300,"Phí Ngân hàng",'[2]Chi tiết'!$H$8:$H$300,"Chi")</f>
        <v>0</v>
      </c>
      <c r="K54" s="126">
        <f>SUMIFS('[2]Chi tiết'!$E$8:$E$300,'[2]Chi tiết'!$G$8:$G$300,K$9,'[2]Chi tiết'!$F$8:$F$300,"Phí Ngân hàng",'[2]Chi tiết'!$H$8:$H$300,"Chi")</f>
        <v>0</v>
      </c>
      <c r="L54" s="127">
        <f t="shared" si="3"/>
        <v>3938684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f>SUMIFS('[2]Chi tiết'!$E$8:$E$300,'[2]Chi tiết'!$G$8:$G$300,F$9,'[2]Chi tiết'!$F$8:$F$300,"Lãi vay mua xe",'[2]Chi tiết'!$H$8:$H$300,"Chi")</f>
        <v>16812755</v>
      </c>
      <c r="G55" s="126">
        <f>SUMIFS('[2]Chi tiết'!$E$8:$E$300,'[2]Chi tiết'!$G$8:$G$300,G$9,'[2]Chi tiết'!$F$8:$F$300,"Lãi vay mua xe",'[2]Chi tiết'!$H$8:$H$300,"Chi")</f>
        <v>0</v>
      </c>
      <c r="H55" s="126">
        <f>SUMIFS('[2]Chi tiết'!$E$8:$E$300,'[2]Chi tiết'!$G$8:$G$300,H$9,'[2]Chi tiết'!$F$8:$F$300,"Lãi vay mua xe",'[2]Chi tiết'!$H$8:$H$300,"Chi")</f>
        <v>0</v>
      </c>
      <c r="I55" s="126">
        <f>SUMIFS('[2]Chi tiết'!$E$8:$E$300,'[2]Chi tiết'!$G$8:$G$300,I$9,'[2]Chi tiết'!$F$8:$F$300,"Lãi vay mua xe",'[2]Chi tiết'!$H$8:$H$300,"Chi")</f>
        <v>0</v>
      </c>
      <c r="J55" s="126">
        <f>SUMIFS('[2]Chi tiết'!$E$8:$E$300,'[2]Chi tiết'!$G$8:$G$300,J$9,'[2]Chi tiết'!$F$8:$F$300,"Lãi vay mua xe",'[2]Chi tiết'!$H$8:$H$300,"Chi")</f>
        <v>0</v>
      </c>
      <c r="K55" s="126">
        <f>SUMIFS('[2]Chi tiết'!$E$8:$E$300,'[2]Chi tiết'!$G$8:$G$300,K$9,'[2]Chi tiết'!$F$8:$F$300,"Lãi vay mua xe",'[2]Chi tiết'!$H$8:$H$300,"Chi")</f>
        <v>0</v>
      </c>
      <c r="L55" s="127">
        <f t="shared" si="3"/>
        <v>16812755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20.25" customHeight="1" x14ac:dyDescent="0.25">
      <c r="A56" s="118">
        <v>25</v>
      </c>
      <c r="B56" s="119" t="s">
        <v>123</v>
      </c>
      <c r="C56" s="120"/>
      <c r="D56" s="120"/>
      <c r="E56" s="140"/>
      <c r="F56" s="126">
        <f>SUMIFS('[2]Chi tiết'!$E$8:$E$300,'[2]Chi tiết'!$G$8:$G$300,F$9,'[2]Chi tiết'!$F$8:$F$300,"Công Đoàn",'[2]Chi tiết'!$H$8:$H$300,"Chi")</f>
        <v>3000000</v>
      </c>
      <c r="G56" s="126">
        <f>SUMIFS('[2]Chi tiết'!$E$8:$E$300,'[2]Chi tiết'!$G$8:$G$300,G$9,'[2]Chi tiết'!$F$8:$F$300,"Công Đoàn",'[2]Chi tiết'!$H$8:$H$300,"Chi")</f>
        <v>0</v>
      </c>
      <c r="H56" s="126">
        <f>SUMIFS('[2]Chi tiết'!$E$8:$E$300,'[2]Chi tiết'!$G$8:$G$300,H$9,'[2]Chi tiết'!$F$8:$F$300,"Công Đoàn",'[2]Chi tiết'!$H$8:$H$300,"Chi")</f>
        <v>0</v>
      </c>
      <c r="I56" s="126">
        <f>SUMIFS('[2]Chi tiết'!$E$8:$E$300,'[2]Chi tiết'!$G$8:$G$300,I$9,'[2]Chi tiết'!$F$8:$F$300,"Công Đoàn",'[2]Chi tiết'!$H$8:$H$300,"Chi")</f>
        <v>0</v>
      </c>
      <c r="J56" s="126">
        <f>SUMIFS('[2]Chi tiết'!$E$8:$E$300,'[2]Chi tiết'!$G$8:$G$300,J$9,'[2]Chi tiết'!$F$8:$F$300,"Công Đoàn",'[2]Chi tiết'!$H$8:$H$300,"Chi")</f>
        <v>0</v>
      </c>
      <c r="K56" s="126">
        <f>SUMIFS('[2]Chi tiết'!$E$8:$E$300,'[2]Chi tiết'!$G$8:$G$300,K$9,'[2]Chi tiết'!$F$8:$F$300,"Công Đoàn",'[2]Chi tiết'!$H$8:$H$300,"Chi")</f>
        <v>0</v>
      </c>
      <c r="L56" s="127">
        <f t="shared" si="3"/>
        <v>3000000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5.75" customHeight="1" x14ac:dyDescent="0.25">
      <c r="A57" s="118">
        <v>26</v>
      </c>
      <c r="B57" s="119" t="s">
        <v>60</v>
      </c>
      <c r="C57" s="120"/>
      <c r="D57" s="120"/>
      <c r="E57" s="140"/>
      <c r="F57" s="126">
        <f>SUMIFS('[2]Chi tiết'!$E$8:$E$300,'[2]Chi tiết'!$G$8:$G$300,F$9,'[2]Chi tiết'!$F$8:$F$300,"Dịch vụ VAT",'[2]Chi tiết'!$H$8:$H$300,"Chi")</f>
        <v>73766299</v>
      </c>
      <c r="G57" s="126">
        <f>SUMIFS('[2]Chi tiết'!$E$8:$E$300,'[2]Chi tiết'!$G$8:$G$300,G$9,'[2]Chi tiết'!$F$8:$F$300,"Dịch vụ VAT",'[2]Chi tiết'!$H$8:$H$300,"Chi")</f>
        <v>0</v>
      </c>
      <c r="H57" s="126">
        <f>SUMIFS('[2]Chi tiết'!$E$8:$E$300,'[2]Chi tiết'!$G$8:$G$300,H$9,'[2]Chi tiết'!$F$8:$F$300,"Dịch vụ VAT",'[2]Chi tiết'!$H$8:$H$300,"Chi")</f>
        <v>0</v>
      </c>
      <c r="I57" s="126">
        <f>SUMIFS('[2]Chi tiết'!$E$8:$E$300,'[2]Chi tiết'!$G$8:$G$300,I$9,'[2]Chi tiết'!$F$8:$F$300,"Dịch vụ VAT",'[2]Chi tiết'!$H$8:$H$300,"Chi")</f>
        <v>0</v>
      </c>
      <c r="J57" s="126">
        <f>SUMIFS('[2]Chi tiết'!$E$8:$E$300,'[2]Chi tiết'!$G$8:$G$300,J$9,'[2]Chi tiết'!$F$8:$F$300,"Dịch vụ VAT",'[2]Chi tiết'!$H$8:$H$300,"Chi")</f>
        <v>0</v>
      </c>
      <c r="K57" s="126">
        <f>SUMIFS('[2]Chi tiết'!$E$8:$E$300,'[2]Chi tiết'!$G$8:$G$300,K$9,'[2]Chi tiết'!$F$8:$F$300,"Dịch vụ VAT",'[2]Chi tiết'!$H$8:$H$300,"Chi")</f>
        <v>0</v>
      </c>
      <c r="L57" s="122">
        <f t="shared" si="3"/>
        <v>73766299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customHeight="1" x14ac:dyDescent="0.25">
      <c r="A58" s="118">
        <v>27</v>
      </c>
      <c r="B58" s="119" t="s">
        <v>124</v>
      </c>
      <c r="C58" s="120"/>
      <c r="D58" s="120"/>
      <c r="E58" s="140"/>
      <c r="F58" s="120">
        <f>835000+500000+914000</f>
        <v>2249000</v>
      </c>
      <c r="G58" s="120"/>
      <c r="H58" s="120"/>
      <c r="I58" s="120"/>
      <c r="J58" s="120"/>
      <c r="K58" s="120"/>
      <c r="L58" s="122">
        <f t="shared" ref="L58:L70" si="4">SUM(F58:K58)</f>
        <v>2249000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customHeight="1" x14ac:dyDescent="0.25">
      <c r="A59" s="118"/>
      <c r="B59" s="119"/>
      <c r="C59" s="120"/>
      <c r="D59" s="120"/>
      <c r="E59" s="140"/>
      <c r="F59" s="120"/>
      <c r="G59" s="120"/>
      <c r="H59" s="120"/>
      <c r="I59" s="120"/>
      <c r="J59" s="120"/>
      <c r="K59" s="120"/>
      <c r="L59" s="122">
        <f t="shared" si="4"/>
        <v>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f t="shared" si="4"/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f t="shared" si="4"/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f t="shared" si="4"/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f t="shared" si="4"/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f t="shared" si="4"/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f t="shared" si="4"/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f t="shared" si="4"/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f t="shared" si="4"/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f t="shared" si="4"/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f t="shared" si="4"/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33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f t="shared" si="4"/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f>(SUM(C72:C74))*(SUM(C72:C74))</f>
        <v>0</v>
      </c>
      <c r="D71" s="136">
        <f>(SUM(D72:D74))*(SUM(D72:D74))</f>
        <v>0</v>
      </c>
      <c r="E71" s="136">
        <f>(SUM(E72:E74))*(SUM(E72:E74))</f>
        <v>0</v>
      </c>
      <c r="F71" s="136">
        <f t="shared" ref="F71:L71" si="5">SUM(F$72:F$80)</f>
        <v>115455000</v>
      </c>
      <c r="G71" s="136">
        <f t="shared" si="5"/>
        <v>0</v>
      </c>
      <c r="H71" s="136">
        <f t="shared" si="5"/>
        <v>0</v>
      </c>
      <c r="I71" s="136">
        <f t="shared" si="5"/>
        <v>0</v>
      </c>
      <c r="J71" s="136">
        <f t="shared" si="5"/>
        <v>0</v>
      </c>
      <c r="K71" s="136">
        <f t="shared" si="5"/>
        <v>0</v>
      </c>
      <c r="L71" s="137">
        <f t="shared" si="5"/>
        <v>115455000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f>(C72+D72)*(C72+D72)</f>
        <v>0</v>
      </c>
      <c r="F72" s="120">
        <v>81600000</v>
      </c>
      <c r="G72" s="128"/>
      <c r="H72" s="120"/>
      <c r="I72" s="120"/>
      <c r="J72" s="120"/>
      <c r="K72" s="131"/>
      <c r="L72" s="122">
        <f>SUM(F72:K72)</f>
        <v>81600000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f>SUMIFS('[2]Chi tiết'!$E$8:$E$300,'[2]Chi tiết'!$G$8:$G$300,F$9,'[2]Chi tiết'!$F$8:$F$300,"Công cụ dụng cụ",'[2]Chi tiết'!$H$8:$H$300,"Chi")</f>
        <v>33855000</v>
      </c>
      <c r="G73" s="126">
        <f>SUMIFS('[2]Chi tiết'!$E$8:$E$300,'[2]Chi tiết'!$G$8:$G$300,G$9,'[2]Chi tiết'!$F$8:$F$300,"Công cụ dụng cụ",'[2]Chi tiết'!$H$8:$H$300,"Chi")</f>
        <v>0</v>
      </c>
      <c r="H73" s="126">
        <f>SUMIFS('[2]Chi tiết'!$E$8:$E$300,'[2]Chi tiết'!$G$8:$G$300,H$9,'[2]Chi tiết'!$F$8:$F$300,"Công cụ dụng cụ",'[2]Chi tiết'!$H$8:$H$300,"Chi")</f>
        <v>0</v>
      </c>
      <c r="I73" s="126">
        <f>SUMIFS('[2]Chi tiết'!$E$8:$E$300,'[2]Chi tiết'!$G$8:$G$300,I$9,'[2]Chi tiết'!$F$8:$F$300,"Công cụ dụng cụ",'[2]Chi tiết'!$H$8:$H$300,"Chi")</f>
        <v>0</v>
      </c>
      <c r="J73" s="126">
        <f>SUMIFS('[2]Chi tiết'!$E$8:$E$300,'[2]Chi tiết'!$G$8:$G$300,J$9,'[2]Chi tiết'!$F$8:$F$300,"Công cụ dụng cụ",'[2]Chi tiết'!$H$8:$H$300,"Chi")</f>
        <v>0</v>
      </c>
      <c r="K73" s="126">
        <f>SUMIFS('[2]Chi tiết'!$E$8:$E$300,'[2]Chi tiết'!$G$8:$G$300,K$9,'[2]Chi tiết'!$F$8:$F$300,"Công cụ dụng cụ",'[2]Chi tiết'!$H$8:$H$300,"Chi")</f>
        <v>0</v>
      </c>
      <c r="L73" s="127">
        <f>SUM(F73:K73)</f>
        <v>33855000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f>SUM(F74:K74)</f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f>(SUM(C82:C84))*(SUM(C82:C84))</f>
        <v>0</v>
      </c>
      <c r="D81" s="136">
        <f>(SUM(D82:D84))*(SUM(D82:D84))</f>
        <v>0</v>
      </c>
      <c r="E81" s="136">
        <f>(SUM(E82:E84))*(SUM(E82:E84))</f>
        <v>0</v>
      </c>
      <c r="F81" s="136">
        <f t="shared" ref="F81:L81" si="6">SUM(F$82:F$85)</f>
        <v>0</v>
      </c>
      <c r="G81" s="136">
        <f t="shared" si="6"/>
        <v>0</v>
      </c>
      <c r="H81" s="136">
        <f t="shared" si="6"/>
        <v>0</v>
      </c>
      <c r="I81" s="136">
        <f t="shared" si="6"/>
        <v>0</v>
      </c>
      <c r="J81" s="136">
        <f t="shared" si="6"/>
        <v>0</v>
      </c>
      <c r="K81" s="136">
        <f t="shared" si="6"/>
        <v>0</v>
      </c>
      <c r="L81" s="137">
        <f t="shared" si="6"/>
        <v>0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/>
      <c r="G82" s="128"/>
      <c r="H82" s="120"/>
      <c r="I82" s="120"/>
      <c r="J82" s="120"/>
      <c r="K82" s="131"/>
      <c r="L82" s="122">
        <f t="shared" ref="L82:L93" si="7">SUM(F82:K82)</f>
        <v>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/>
      <c r="G83" s="128"/>
      <c r="H83" s="120"/>
      <c r="I83" s="120"/>
      <c r="J83" s="120"/>
      <c r="K83" s="131"/>
      <c r="L83" s="122">
        <f t="shared" si="7"/>
        <v>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126</v>
      </c>
      <c r="C84" s="120"/>
      <c r="D84" s="120"/>
      <c r="E84" s="120"/>
      <c r="F84" s="120"/>
      <c r="G84" s="128"/>
      <c r="H84" s="128"/>
      <c r="I84" s="128"/>
      <c r="J84" s="120"/>
      <c r="K84" s="131"/>
      <c r="L84" s="122">
        <f t="shared" si="7"/>
        <v>0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f t="shared" si="7"/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f>(SUM(C87:C93))*(SUM(C87:C93))</f>
        <v>0</v>
      </c>
      <c r="D86" s="136">
        <f>(SUM(D87:D93))*(SUM(D87:D93))</f>
        <v>0</v>
      </c>
      <c r="E86" s="136">
        <f>(SUM(E87:E93))*(SUM(E87:E93))</f>
        <v>0</v>
      </c>
      <c r="F86" s="136">
        <f t="shared" ref="F86:L86" si="8">SUM(F$87:F$93)</f>
        <v>6213600</v>
      </c>
      <c r="G86" s="136">
        <f t="shared" si="8"/>
        <v>0</v>
      </c>
      <c r="H86" s="136">
        <f t="shared" si="8"/>
        <v>0</v>
      </c>
      <c r="I86" s="136">
        <f t="shared" si="8"/>
        <v>0</v>
      </c>
      <c r="J86" s="136">
        <f t="shared" si="8"/>
        <v>0</v>
      </c>
      <c r="K86" s="136">
        <f t="shared" si="8"/>
        <v>0</v>
      </c>
      <c r="L86" s="137">
        <f t="shared" si="8"/>
        <v>6213600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>
        <v>550000</v>
      </c>
      <c r="G87" s="128"/>
      <c r="H87" s="128"/>
      <c r="I87" s="120"/>
      <c r="J87" s="120"/>
      <c r="K87" s="131"/>
      <c r="L87" s="122">
        <f t="shared" si="7"/>
        <v>550000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/>
      <c r="G88" s="128"/>
      <c r="H88" s="128"/>
      <c r="I88" s="120"/>
      <c r="J88" s="120"/>
      <c r="K88" s="131"/>
      <c r="L88" s="122">
        <f t="shared" si="7"/>
        <v>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/>
      <c r="I89" s="120"/>
      <c r="J89" s="120"/>
      <c r="K89" s="131"/>
      <c r="L89" s="122">
        <f t="shared" si="7"/>
        <v>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f>SUMIFS('[2]Chi tiết'!$E$8:$E$300,'[2]Chi tiết'!$G$8:$G$300,F$9,'[2]Chi tiết'!$F$8:$F$300,"Du lịch",'[2]Chi tiết'!$H$8:$H$300,"Chi")</f>
        <v>0</v>
      </c>
      <c r="G90" s="126">
        <f>SUMIFS('[2]Chi tiết'!$E$8:$E$300,'[2]Chi tiết'!$G$8:$G$300,G$9,'[2]Chi tiết'!$F$8:$F$300,"Du lịch",'[2]Chi tiết'!$H$8:$H$300,"Chi")</f>
        <v>0</v>
      </c>
      <c r="H90" s="126">
        <f>SUMIFS('[2]Chi tiết'!$E$8:$E$300,'[2]Chi tiết'!$G$8:$G$300,H$9,'[2]Chi tiết'!$F$8:$F$300,"Du lịch",'[2]Chi tiết'!$H$8:$H$300,"Chi")</f>
        <v>0</v>
      </c>
      <c r="I90" s="126">
        <f>SUMIFS('[2]Chi tiết'!$E$8:$E$300,'[2]Chi tiết'!$G$8:$G$300,I$9,'[2]Chi tiết'!$F$8:$F$300,"Du lịch",'[2]Chi tiết'!$H$8:$H$300,"Chi")</f>
        <v>0</v>
      </c>
      <c r="J90" s="126">
        <f>SUMIFS('[2]Chi tiết'!$E$8:$E$300,'[2]Chi tiết'!$G$8:$G$300,J$9,'[2]Chi tiết'!$F$8:$F$300,"Du lịch",'[2]Chi tiết'!$H$8:$H$300,"Chi")</f>
        <v>0</v>
      </c>
      <c r="K90" s="126">
        <f>SUMIFS('[2]Chi tiết'!$E$8:$E$300,'[2]Chi tiết'!$G$8:$G$300,K$9,'[2]Chi tiết'!$F$8:$F$300,"Du lịch",'[2]Chi tiết'!$H$8:$H$300,"Chi")</f>
        <v>0</v>
      </c>
      <c r="L90" s="127">
        <f t="shared" si="7"/>
        <v>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>
        <v>3663600</v>
      </c>
      <c r="G91" s="128"/>
      <c r="H91" s="128"/>
      <c r="I91" s="120"/>
      <c r="J91" s="128"/>
      <c r="K91" s="131"/>
      <c r="L91" s="122">
        <f t="shared" si="7"/>
        <v>3663600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f>SUMIFS('[2]Chi tiết'!$E$8:$E$300,'[2]Chi tiết'!$G$8:$G$300,F$9,'[2]Chi tiết'!$F$8:$F$300,"Cô tạp vụ",'[2]Chi tiết'!$H$8:$H$300,"Chi")</f>
        <v>0</v>
      </c>
      <c r="G92" s="126">
        <f>SUMIFS('[2]Chi tiết'!$E$8:$E$300,'[2]Chi tiết'!$G$8:$G$300,G$9,'[2]Chi tiết'!$F$8:$F$300,"Cô tạp vụ",'[2]Chi tiết'!$H$8:$H$300,"Chi")</f>
        <v>0</v>
      </c>
      <c r="H92" s="126">
        <f>SUMIFS('[2]Chi tiết'!$E$8:$E$300,'[2]Chi tiết'!$G$8:$G$300,H$9,'[2]Chi tiết'!$F$8:$F$300,"Cô tạp vụ",'[2]Chi tiết'!$H$8:$H$300,"Chi")</f>
        <v>0</v>
      </c>
      <c r="I92" s="126">
        <f>SUMIFS('[2]Chi tiết'!$E$8:$E$300,'[2]Chi tiết'!$G$8:$G$300,I$9,'[2]Chi tiết'!$F$8:$F$300,"Cô tạp vụ",'[2]Chi tiết'!$H$8:$H$300,"Chi")</f>
        <v>0</v>
      </c>
      <c r="J92" s="126">
        <f>SUMIFS('[2]Chi tiết'!$E$8:$E$300,'[2]Chi tiết'!$G$8:$G$300,J$9,'[2]Chi tiết'!$F$8:$F$300,"Cô tạp vụ",'[2]Chi tiết'!$H$8:$H$300,"Chi")</f>
        <v>0</v>
      </c>
      <c r="K92" s="126">
        <f>SUMIFS('[2]Chi tiết'!$E$8:$E$300,'[2]Chi tiết'!$G$8:$G$300,K$9,'[2]Chi tiết'!$F$8:$F$300,"Cô tạp vụ",'[2]Chi tiết'!$H$8:$H$300,"Chi")</f>
        <v>0</v>
      </c>
      <c r="L92" s="144">
        <f t="shared" si="7"/>
        <v>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153</v>
      </c>
      <c r="C93" s="120"/>
      <c r="D93" s="120"/>
      <c r="E93" s="120"/>
      <c r="F93" s="120">
        <f>1000000+1000000</f>
        <v>2000000</v>
      </c>
      <c r="G93" s="128"/>
      <c r="H93" s="128"/>
      <c r="I93" s="120"/>
      <c r="J93" s="120"/>
      <c r="K93" s="131"/>
      <c r="L93" s="122">
        <f t="shared" si="7"/>
        <v>2000000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f>(SUM(C95:C97))*(SUM(C95:C97))</f>
        <v>0</v>
      </c>
      <c r="D94" s="147">
        <f>(SUM(D95:D97))*(SUM(D95:D97))</f>
        <v>0</v>
      </c>
      <c r="E94" s="147">
        <f>(SUM(E95:E97))*(SUM(E95:E97))</f>
        <v>0</v>
      </c>
      <c r="F94" s="147">
        <f t="shared" ref="F94:L94" si="9">SUM(F$95:F$97)</f>
        <v>37837</v>
      </c>
      <c r="G94" s="147">
        <f t="shared" si="9"/>
        <v>0</v>
      </c>
      <c r="H94" s="147">
        <f t="shared" si="9"/>
        <v>0</v>
      </c>
      <c r="I94" s="147">
        <f t="shared" si="9"/>
        <v>0</v>
      </c>
      <c r="J94" s="147">
        <f t="shared" si="9"/>
        <v>0</v>
      </c>
      <c r="K94" s="147">
        <f t="shared" si="9"/>
        <v>0</v>
      </c>
      <c r="L94" s="148">
        <f t="shared" si="9"/>
        <v>37837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/>
      <c r="G95" s="128"/>
      <c r="H95" s="128"/>
      <c r="I95" s="120"/>
      <c r="J95" s="120"/>
      <c r="K95" s="131"/>
      <c r="L95" s="122">
        <f t="shared" ref="L95:L100" si="10">SUM(F95:K95)</f>
        <v>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f>SUMIFS('[2]Chi tiết'!$E$8:$E$300,'[2]Chi tiết'!$G$8:$G$300,F$9,'[2]Chi tiết'!$F$8:$F$300,"GTGT",'[2]Chi tiết'!$H$8:$H$300,"Chi")</f>
        <v>37837</v>
      </c>
      <c r="G96" s="126">
        <f>SUMIFS('[2]Chi tiết'!$E$8:$E$300,'[2]Chi tiết'!$G$8:$G$300,G$9,'[2]Chi tiết'!$F$8:$F$300,"GTGT",'[2]Chi tiết'!$H$8:$H$300,"Chi")</f>
        <v>0</v>
      </c>
      <c r="H96" s="126">
        <f>SUMIFS('[2]Chi tiết'!$E$8:$E$300,'[2]Chi tiết'!$G$8:$G$300,H$9,'[2]Chi tiết'!$F$8:$F$300,"GTGT",'[2]Chi tiết'!$H$8:$H$300,"Chi")</f>
        <v>0</v>
      </c>
      <c r="I96" s="126">
        <f>SUMIFS('[2]Chi tiết'!$E$8:$E$300,'[2]Chi tiết'!$G$8:$G$300,I$9,'[2]Chi tiết'!$F$8:$F$300,"GTGT",'[2]Chi tiết'!$H$8:$H$300,"Chi")</f>
        <v>0</v>
      </c>
      <c r="J96" s="126">
        <f>SUMIFS('[2]Chi tiết'!$E$8:$E$300,'[2]Chi tiết'!$G$8:$G$300,J$9,'[2]Chi tiết'!$F$8:$F$300,"GTGT",'[2]Chi tiết'!$H$8:$H$300,"Chi")</f>
        <v>0</v>
      </c>
      <c r="K96" s="126">
        <f>SUMIFS('[2]Chi tiết'!$E$8:$E$300,'[2]Chi tiết'!$G$8:$G$300,K$9,'[2]Chi tiết'!$F$8:$F$300,"GTGT",'[2]Chi tiết'!$H$8:$H$300,"Chi")</f>
        <v>0</v>
      </c>
      <c r="L96" s="127">
        <f t="shared" si="10"/>
        <v>37837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/>
      <c r="G97" s="128"/>
      <c r="H97" s="128"/>
      <c r="I97" s="120"/>
      <c r="J97" s="120"/>
      <c r="K97" s="131"/>
      <c r="L97" s="122">
        <f t="shared" si="10"/>
        <v>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2">
        <f t="shared" si="10"/>
        <v>0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f>(C99+D99)*(C99+D99)</f>
        <v>0</v>
      </c>
      <c r="F99" s="157">
        <f>SUMIFS('[2]Chi tiết'!$E$8:$E$300,'[2]Chi tiết'!$G$8:$G$300,F$9,'[2]Chi tiết'!$F$8:$F$300,"Ký quỹ thi công",'[2]Chi tiết'!$H$8:$H$300,"Chi")</f>
        <v>0</v>
      </c>
      <c r="G99" s="157">
        <f>SUMIFS('[2]Chi tiết'!$E$8:$E$300,'[2]Chi tiết'!$G$8:$G$300,G$9,'[2]Chi tiết'!$F$8:$F$300,"Ký quỹ thi công",'[2]Chi tiết'!$H$8:$H$300,"Chi")</f>
        <v>0</v>
      </c>
      <c r="H99" s="157">
        <f>SUMIFS('[2]Chi tiết'!$E$8:$E$300,'[2]Chi tiết'!$G$8:$G$300,H$9,'[2]Chi tiết'!$F$8:$F$300,"Ký quỹ thi công",'[2]Chi tiết'!$H$8:$H$300,"Chi")</f>
        <v>0</v>
      </c>
      <c r="I99" s="157">
        <f>SUMIFS('[2]Chi tiết'!$E$8:$E$300,'[2]Chi tiết'!$G$8:$G$300,I$9,'[2]Chi tiết'!$F$8:$F$300,"Ký quỹ thi công",'[2]Chi tiết'!$H$8:$H$300,"Chi")</f>
        <v>0</v>
      </c>
      <c r="J99" s="157">
        <f>SUMIFS('[2]Chi tiết'!$E$8:$E$300,'[2]Chi tiết'!$G$8:$G$300,J$9,'[2]Chi tiết'!$F$8:$F$300,"Ký quỹ thi công",'[2]Chi tiết'!$H$8:$H$300,"Chi")</f>
        <v>0</v>
      </c>
      <c r="K99" s="157">
        <f>SUMIFS('[2]Chi tiết'!$E$8:$E$300,'[2]Chi tiết'!$G$8:$G$300,K$9,'[2]Chi tiết'!$F$8:$F$300,"Ký quỹ thi công",'[2]Chi tiết'!$H$8:$H$300,"Chi")</f>
        <v>0</v>
      </c>
      <c r="L99" s="158">
        <f t="shared" si="10"/>
        <v>0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f>(C100+D100)*(C100+D100)</f>
        <v>0</v>
      </c>
      <c r="F100" s="161"/>
      <c r="G100" s="136"/>
      <c r="H100" s="136"/>
      <c r="I100" s="136"/>
      <c r="J100" s="136"/>
      <c r="K100" s="136"/>
      <c r="L100" s="152">
        <f t="shared" si="10"/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f>(SUM(C103:C104))*(SUM(C103:C104))</f>
        <v>0</v>
      </c>
      <c r="D102" s="166">
        <f>(SUM(D103:D104))*(SUM(D103:D104))</f>
        <v>0</v>
      </c>
      <c r="E102" s="166">
        <f>(SUM(E103:E104))*(SUM(E103:E104))</f>
        <v>0</v>
      </c>
      <c r="F102" s="167">
        <f t="shared" ref="F102:K102" si="11">SUM(F$103:F$104)</f>
        <v>28000000</v>
      </c>
      <c r="G102" s="167">
        <f t="shared" si="11"/>
        <v>0</v>
      </c>
      <c r="H102" s="167">
        <f t="shared" si="11"/>
        <v>0</v>
      </c>
      <c r="I102" s="167">
        <f t="shared" si="11"/>
        <v>0</v>
      </c>
      <c r="J102" s="167">
        <f t="shared" si="11"/>
        <v>0</v>
      </c>
      <c r="K102" s="167">
        <f t="shared" si="11"/>
        <v>0</v>
      </c>
      <c r="L102" s="168">
        <f>SUM(F102:K102)</f>
        <v>28000000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f>SUMIFS('[2]Chi tiết'!$E$8:$E$300,'[2]Chi tiết'!$G$8:$G$300,F$9,'[2]Chi tiết'!$F$8:$F$300,"Mua nhà của sếp",'[2]Chi tiết'!$H$8:$H$300,"Chi")</f>
        <v>28000000</v>
      </c>
      <c r="G103" s="126">
        <f>SUMIFS('[2]Chi tiết'!$E$8:$E$300,'[2]Chi tiết'!$G$8:$G$300,G$9,'[2]Chi tiết'!$F$8:$F$300,"Mua nhà của sếp",'[2]Chi tiết'!$H$8:$H$300,"Chi")</f>
        <v>0</v>
      </c>
      <c r="H103" s="126">
        <f>SUMIFS('[2]Chi tiết'!$E$8:$E$300,'[2]Chi tiết'!$G$8:$G$300,H$9,'[2]Chi tiết'!$F$8:$F$300,"Mua nhà của sếp",'[2]Chi tiết'!$H$8:$H$300,"Chi")</f>
        <v>0</v>
      </c>
      <c r="I103" s="126">
        <f>SUMIFS('[2]Chi tiết'!$E$8:$E$300,'[2]Chi tiết'!$G$8:$G$300,I$9,'[2]Chi tiết'!$F$8:$F$300,"Mua nhà của sếp",'[2]Chi tiết'!$H$8:$H$300,"Chi")</f>
        <v>0</v>
      </c>
      <c r="J103" s="126">
        <f>SUMIFS('[2]Chi tiết'!$E$8:$E$300,'[2]Chi tiết'!$G$8:$G$300,J$9,'[2]Chi tiết'!$F$8:$F$300,"Mua nhà của sếp",'[2]Chi tiết'!$H$8:$H$300,"Chi")</f>
        <v>0</v>
      </c>
      <c r="K103" s="126">
        <f>SUMIFS('[2]Chi tiết'!$E$8:$E$300,'[2]Chi tiết'!$G$8:$G$300,K$9,'[2]Chi tiết'!$F$8:$F$300,"Mua nhà của sếp",'[2]Chi tiết'!$H$8:$H$300,"Chi")</f>
        <v>0</v>
      </c>
      <c r="L103" s="127">
        <f>SUM(F103:K103)</f>
        <v>28000000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137</v>
      </c>
      <c r="C104" s="172"/>
      <c r="D104" s="172"/>
      <c r="E104" s="169"/>
      <c r="F104" s="172"/>
      <c r="G104" s="173"/>
      <c r="H104" s="173"/>
      <c r="I104" s="174"/>
      <c r="J104" s="174"/>
      <c r="K104" s="173"/>
      <c r="L104" s="175"/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2">
    <mergeCell ref="A1:L1"/>
    <mergeCell ref="A2:C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6"/>
  <sheetViews>
    <sheetView workbookViewId="0">
      <selection activeCell="L13" sqref="L13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hidden="1" customWidth="1"/>
    <col min="8" max="8" width="22" hidden="1" customWidth="1"/>
    <col min="9" max="9" width="25.7109375" hidden="1" customWidth="1"/>
    <col min="10" max="10" width="20.28515625" hidden="1" customWidth="1"/>
    <col min="11" max="11" width="19.42578125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77" t="s">
        <v>154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v>5568592476</v>
      </c>
      <c r="M4" s="67">
        <v>8959118891</v>
      </c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>
        <v>1761889030</v>
      </c>
      <c r="G5" s="88"/>
      <c r="H5" s="89"/>
      <c r="I5" s="89"/>
      <c r="J5" s="89"/>
      <c r="K5" s="88"/>
      <c r="L5" s="90">
        <v>1761889030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178"/>
      <c r="B6" s="84" t="s">
        <v>131</v>
      </c>
      <c r="C6" s="85"/>
      <c r="D6" s="86"/>
      <c r="E6" s="85"/>
      <c r="F6" s="86">
        <v>1060000000</v>
      </c>
      <c r="G6" s="88"/>
      <c r="H6" s="88"/>
      <c r="I6" s="94"/>
      <c r="J6" s="88"/>
      <c r="K6" s="88"/>
      <c r="L6" s="95">
        <v>1060000000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>
        <v>104145000</v>
      </c>
      <c r="G7" s="98"/>
      <c r="H7" s="98"/>
      <c r="I7" s="98"/>
      <c r="J7" s="98"/>
      <c r="K7" s="98"/>
      <c r="L7" s="90">
        <v>104145000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>
        <v>2642558446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95">
        <v>2642558446</v>
      </c>
      <c r="M8" s="91"/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 t="s">
        <v>155</v>
      </c>
      <c r="G9" s="108" t="s">
        <v>156</v>
      </c>
      <c r="H9" s="108" t="s">
        <v>156</v>
      </c>
      <c r="I9" s="108" t="s">
        <v>156</v>
      </c>
      <c r="J9" s="108" t="s">
        <v>156</v>
      </c>
      <c r="K9" s="108" t="s">
        <v>156</v>
      </c>
      <c r="L9" s="109" t="s">
        <v>100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v>1929619410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6">
        <v>1929619410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v>1875857442</v>
      </c>
      <c r="G11" s="121">
        <v>0</v>
      </c>
      <c r="H11" s="121">
        <v>0</v>
      </c>
      <c r="I11" s="121">
        <v>0</v>
      </c>
      <c r="J11" s="121">
        <v>0</v>
      </c>
      <c r="K11" s="121">
        <v>0</v>
      </c>
      <c r="L11" s="122">
        <v>1875857442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v>21860702</v>
      </c>
      <c r="G12" s="121">
        <v>0</v>
      </c>
      <c r="H12" s="121">
        <v>0</v>
      </c>
      <c r="I12" s="121">
        <v>0</v>
      </c>
      <c r="J12" s="121">
        <v>0</v>
      </c>
      <c r="K12" s="121">
        <v>0</v>
      </c>
      <c r="L12" s="122">
        <v>21860702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1">
        <v>12491266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2">
        <v>12491266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v>5310000</v>
      </c>
      <c r="G14" s="126">
        <v>0</v>
      </c>
      <c r="H14" s="126">
        <v>0</v>
      </c>
      <c r="I14" s="126">
        <v>0</v>
      </c>
      <c r="J14" s="126">
        <v>0</v>
      </c>
      <c r="K14" s="126">
        <v>0</v>
      </c>
      <c r="L14" s="127">
        <v>5310000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v>0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7">
        <v>0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v>5000000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7">
        <v>5000000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v>9100000</v>
      </c>
      <c r="G19" s="126">
        <v>0</v>
      </c>
      <c r="H19" s="126">
        <v>0</v>
      </c>
      <c r="I19" s="126">
        <v>0</v>
      </c>
      <c r="J19" s="126">
        <v>0</v>
      </c>
      <c r="K19" s="126">
        <v>0</v>
      </c>
      <c r="L19" s="127">
        <v>9100000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v>233471508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7">
        <v>233471508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110</v>
      </c>
      <c r="C32" s="140"/>
      <c r="D32" s="140"/>
      <c r="E32" s="140"/>
      <c r="F32" s="140"/>
      <c r="G32" s="128"/>
      <c r="H32" s="130"/>
      <c r="I32" s="130"/>
      <c r="J32" s="129"/>
      <c r="K32" s="131"/>
      <c r="L32" s="122">
        <v>0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v>44556800</v>
      </c>
      <c r="G33" s="126">
        <v>0</v>
      </c>
      <c r="H33" s="126">
        <v>0</v>
      </c>
      <c r="I33" s="126">
        <v>0</v>
      </c>
      <c r="J33" s="126">
        <v>0</v>
      </c>
      <c r="K33" s="126">
        <v>0</v>
      </c>
      <c r="L33" s="127">
        <v>44556800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v>14000000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7">
        <v>14000000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v>6000000</v>
      </c>
      <c r="G35" s="126">
        <v>0</v>
      </c>
      <c r="H35" s="126">
        <v>0</v>
      </c>
      <c r="I35" s="126">
        <v>0</v>
      </c>
      <c r="J35" s="126">
        <v>0</v>
      </c>
      <c r="K35" s="126">
        <v>0</v>
      </c>
      <c r="L35" s="127">
        <v>6000000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v>11692198</v>
      </c>
      <c r="G36" s="126">
        <v>0</v>
      </c>
      <c r="H36" s="126">
        <v>0</v>
      </c>
      <c r="I36" s="126">
        <v>0</v>
      </c>
      <c r="J36" s="126">
        <v>0</v>
      </c>
      <c r="K36" s="126">
        <v>0</v>
      </c>
      <c r="L36" s="127">
        <v>11692198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v>100000</v>
      </c>
      <c r="G37" s="126">
        <v>0</v>
      </c>
      <c r="H37" s="126">
        <v>0</v>
      </c>
      <c r="I37" s="126">
        <v>0</v>
      </c>
      <c r="J37" s="126">
        <v>0</v>
      </c>
      <c r="K37" s="126">
        <v>0</v>
      </c>
      <c r="L37" s="127">
        <v>100000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v>3003840</v>
      </c>
      <c r="G38" s="126">
        <v>0</v>
      </c>
      <c r="H38" s="126">
        <v>0</v>
      </c>
      <c r="I38" s="126">
        <v>0</v>
      </c>
      <c r="J38" s="126">
        <v>0</v>
      </c>
      <c r="K38" s="126">
        <v>0</v>
      </c>
      <c r="L38" s="127">
        <v>3003840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v>5563083</v>
      </c>
      <c r="G39" s="126">
        <v>0</v>
      </c>
      <c r="H39" s="126">
        <v>0</v>
      </c>
      <c r="I39" s="126">
        <v>0</v>
      </c>
      <c r="J39" s="126">
        <v>0</v>
      </c>
      <c r="K39" s="126">
        <v>0</v>
      </c>
      <c r="L39" s="127">
        <v>5563083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v>100000</v>
      </c>
      <c r="G40" s="126">
        <v>0</v>
      </c>
      <c r="H40" s="126">
        <v>0</v>
      </c>
      <c r="I40" s="126">
        <v>0</v>
      </c>
      <c r="J40" s="126">
        <v>0</v>
      </c>
      <c r="K40" s="126">
        <v>0</v>
      </c>
      <c r="L40" s="127">
        <v>100000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v>3228280</v>
      </c>
      <c r="G41" s="126">
        <v>0</v>
      </c>
      <c r="H41" s="126">
        <v>0</v>
      </c>
      <c r="I41" s="126">
        <v>0</v>
      </c>
      <c r="J41" s="126">
        <v>0</v>
      </c>
      <c r="K41" s="126">
        <v>0</v>
      </c>
      <c r="L41" s="127">
        <v>3228280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v>1885000</v>
      </c>
      <c r="G42" s="126">
        <v>0</v>
      </c>
      <c r="H42" s="126">
        <v>0</v>
      </c>
      <c r="I42" s="126">
        <v>0</v>
      </c>
      <c r="J42" s="126">
        <v>0</v>
      </c>
      <c r="K42" s="126">
        <v>0</v>
      </c>
      <c r="L42" s="127">
        <v>1885000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113</v>
      </c>
      <c r="C43" s="120"/>
      <c r="D43" s="120"/>
      <c r="E43" s="140"/>
      <c r="F43" s="126">
        <v>0</v>
      </c>
      <c r="G43" s="126">
        <v>0</v>
      </c>
      <c r="H43" s="126">
        <v>0</v>
      </c>
      <c r="I43" s="126">
        <v>0</v>
      </c>
      <c r="J43" s="126">
        <v>0</v>
      </c>
      <c r="K43" s="126">
        <v>0</v>
      </c>
      <c r="L43" s="127">
        <v>0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v>6802000</v>
      </c>
      <c r="G44" s="126">
        <v>0</v>
      </c>
      <c r="H44" s="126">
        <v>0</v>
      </c>
      <c r="I44" s="126">
        <v>0</v>
      </c>
      <c r="J44" s="126">
        <v>0</v>
      </c>
      <c r="K44" s="126">
        <v>0</v>
      </c>
      <c r="L44" s="127">
        <v>6802000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v>2775000</v>
      </c>
      <c r="G45" s="126">
        <v>0</v>
      </c>
      <c r="H45" s="126">
        <v>0</v>
      </c>
      <c r="I45" s="126">
        <v>0</v>
      </c>
      <c r="J45" s="126">
        <v>0</v>
      </c>
      <c r="K45" s="126">
        <v>0</v>
      </c>
      <c r="L45" s="127">
        <v>2775000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>
        <v>340000</v>
      </c>
      <c r="G46" s="128"/>
      <c r="H46" s="128"/>
      <c r="I46" s="128"/>
      <c r="J46" s="128"/>
      <c r="K46" s="128"/>
      <c r="L46" s="122">
        <v>340000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/>
      <c r="G47" s="120"/>
      <c r="H47" s="120"/>
      <c r="I47" s="120"/>
      <c r="J47" s="120"/>
      <c r="K47" s="120"/>
      <c r="L47" s="122">
        <v>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/>
      <c r="G48" s="120"/>
      <c r="H48" s="120"/>
      <c r="I48" s="120"/>
      <c r="J48" s="120"/>
      <c r="K48" s="120"/>
      <c r="L48" s="122">
        <v>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157</v>
      </c>
      <c r="C49" s="120"/>
      <c r="D49" s="120"/>
      <c r="E49" s="140"/>
      <c r="F49" s="126">
        <v>15312567</v>
      </c>
      <c r="G49" s="126">
        <v>0</v>
      </c>
      <c r="H49" s="126">
        <v>0</v>
      </c>
      <c r="I49" s="126">
        <v>0</v>
      </c>
      <c r="J49" s="126">
        <v>0</v>
      </c>
      <c r="K49" s="126">
        <v>0</v>
      </c>
      <c r="L49" s="122">
        <v>15312567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v>0</v>
      </c>
      <c r="G50" s="126">
        <v>0</v>
      </c>
      <c r="H50" s="126">
        <v>0</v>
      </c>
      <c r="I50" s="126">
        <v>0</v>
      </c>
      <c r="J50" s="126">
        <v>0</v>
      </c>
      <c r="K50" s="126">
        <v>0</v>
      </c>
      <c r="L50" s="122">
        <v>0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v>0</v>
      </c>
      <c r="G52" s="120">
        <v>0</v>
      </c>
      <c r="H52" s="120">
        <v>0</v>
      </c>
      <c r="I52" s="120">
        <v>0</v>
      </c>
      <c r="J52" s="120">
        <v>0</v>
      </c>
      <c r="K52" s="120">
        <v>0</v>
      </c>
      <c r="L52" s="122">
        <v>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v>6932689</v>
      </c>
      <c r="G54" s="126">
        <v>0</v>
      </c>
      <c r="H54" s="126">
        <v>0</v>
      </c>
      <c r="I54" s="126">
        <v>0</v>
      </c>
      <c r="J54" s="126">
        <v>0</v>
      </c>
      <c r="K54" s="126">
        <v>0</v>
      </c>
      <c r="L54" s="127">
        <v>6932689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v>16836613</v>
      </c>
      <c r="G55" s="126">
        <v>0</v>
      </c>
      <c r="H55" s="126">
        <v>0</v>
      </c>
      <c r="I55" s="126">
        <v>0</v>
      </c>
      <c r="J55" s="126">
        <v>0</v>
      </c>
      <c r="K55" s="126">
        <v>0</v>
      </c>
      <c r="L55" s="127">
        <v>16836613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20.25" customHeight="1" x14ac:dyDescent="0.25">
      <c r="A56" s="118">
        <v>25</v>
      </c>
      <c r="B56" s="119" t="s">
        <v>123</v>
      </c>
      <c r="C56" s="120"/>
      <c r="D56" s="120"/>
      <c r="E56" s="140"/>
      <c r="F56" s="126">
        <v>0</v>
      </c>
      <c r="G56" s="126">
        <v>0</v>
      </c>
      <c r="H56" s="126">
        <v>0</v>
      </c>
      <c r="I56" s="126">
        <v>0</v>
      </c>
      <c r="J56" s="126">
        <v>0</v>
      </c>
      <c r="K56" s="126">
        <v>0</v>
      </c>
      <c r="L56" s="127">
        <v>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5.75" customHeight="1" x14ac:dyDescent="0.25">
      <c r="A57" s="118">
        <v>26</v>
      </c>
      <c r="B57" s="119" t="s">
        <v>60</v>
      </c>
      <c r="C57" s="120"/>
      <c r="D57" s="120"/>
      <c r="E57" s="140"/>
      <c r="F57" s="126">
        <v>93405438</v>
      </c>
      <c r="G57" s="126">
        <v>0</v>
      </c>
      <c r="H57" s="126">
        <v>0</v>
      </c>
      <c r="I57" s="126">
        <v>0</v>
      </c>
      <c r="J57" s="126">
        <v>0</v>
      </c>
      <c r="K57" s="126">
        <v>0</v>
      </c>
      <c r="L57" s="122">
        <v>93405438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customHeight="1" x14ac:dyDescent="0.25">
      <c r="A58" s="118">
        <v>27</v>
      </c>
      <c r="B58" s="119" t="s">
        <v>146</v>
      </c>
      <c r="C58" s="120"/>
      <c r="D58" s="120"/>
      <c r="E58" s="140"/>
      <c r="F58" s="120">
        <v>938000</v>
      </c>
      <c r="G58" s="120"/>
      <c r="H58" s="120"/>
      <c r="I58" s="120"/>
      <c r="J58" s="120"/>
      <c r="K58" s="120"/>
      <c r="L58" s="122">
        <v>938000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customHeight="1" x14ac:dyDescent="0.25">
      <c r="A59" s="118"/>
      <c r="B59" s="119"/>
      <c r="C59" s="120"/>
      <c r="D59" s="120"/>
      <c r="E59" s="140"/>
      <c r="F59" s="120"/>
      <c r="G59" s="120"/>
      <c r="H59" s="120"/>
      <c r="I59" s="120"/>
      <c r="J59" s="120"/>
      <c r="K59" s="120"/>
      <c r="L59" s="122">
        <v>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33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v>0</v>
      </c>
      <c r="D71" s="136">
        <v>0</v>
      </c>
      <c r="E71" s="136">
        <v>0</v>
      </c>
      <c r="F71" s="136">
        <v>11805000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L71" s="137">
        <v>11805000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v>0</v>
      </c>
      <c r="F72" s="120"/>
      <c r="G72" s="128"/>
      <c r="H72" s="120"/>
      <c r="I72" s="120"/>
      <c r="J72" s="120"/>
      <c r="K72" s="131"/>
      <c r="L72" s="122">
        <v>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v>11805000</v>
      </c>
      <c r="G73" s="126">
        <v>0</v>
      </c>
      <c r="H73" s="126">
        <v>0</v>
      </c>
      <c r="I73" s="126">
        <v>0</v>
      </c>
      <c r="J73" s="126">
        <v>0</v>
      </c>
      <c r="K73" s="126">
        <v>0</v>
      </c>
      <c r="L73" s="127">
        <v>11805000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v>0</v>
      </c>
      <c r="D81" s="136">
        <v>0</v>
      </c>
      <c r="E81" s="136">
        <v>0</v>
      </c>
      <c r="F81" s="136">
        <v>485000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7">
        <v>485000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/>
      <c r="G82" s="128"/>
      <c r="H82" s="120"/>
      <c r="I82" s="120"/>
      <c r="J82" s="120"/>
      <c r="K82" s="131"/>
      <c r="L82" s="122">
        <v>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/>
      <c r="G83" s="128"/>
      <c r="H83" s="120"/>
      <c r="I83" s="120"/>
      <c r="J83" s="120"/>
      <c r="K83" s="131"/>
      <c r="L83" s="122">
        <v>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126</v>
      </c>
      <c r="C84" s="120"/>
      <c r="D84" s="120"/>
      <c r="E84" s="120"/>
      <c r="F84" s="120">
        <v>485000</v>
      </c>
      <c r="G84" s="128"/>
      <c r="H84" s="128"/>
      <c r="I84" s="128"/>
      <c r="J84" s="120"/>
      <c r="K84" s="131"/>
      <c r="L84" s="122">
        <v>485000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v>0</v>
      </c>
      <c r="D86" s="136">
        <v>0</v>
      </c>
      <c r="E86" s="136">
        <v>0</v>
      </c>
      <c r="F86" s="136">
        <v>1500000</v>
      </c>
      <c r="G86" s="136">
        <v>0</v>
      </c>
      <c r="H86" s="136">
        <v>0</v>
      </c>
      <c r="I86" s="136">
        <v>0</v>
      </c>
      <c r="J86" s="136">
        <v>0</v>
      </c>
      <c r="K86" s="136">
        <v>0</v>
      </c>
      <c r="L86" s="137">
        <v>1500000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/>
      <c r="G87" s="128"/>
      <c r="H87" s="128"/>
      <c r="I87" s="120"/>
      <c r="J87" s="120"/>
      <c r="K87" s="131"/>
      <c r="L87" s="122">
        <v>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>
        <v>1000000</v>
      </c>
      <c r="G88" s="128"/>
      <c r="H88" s="128"/>
      <c r="I88" s="120"/>
      <c r="J88" s="120"/>
      <c r="K88" s="131"/>
      <c r="L88" s="122">
        <v>1000000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/>
      <c r="I89" s="120"/>
      <c r="J89" s="120"/>
      <c r="K89" s="131"/>
      <c r="L89" s="122">
        <v>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v>0</v>
      </c>
      <c r="G90" s="126">
        <v>0</v>
      </c>
      <c r="H90" s="126">
        <v>0</v>
      </c>
      <c r="I90" s="126">
        <v>0</v>
      </c>
      <c r="J90" s="126">
        <v>0</v>
      </c>
      <c r="K90" s="126">
        <v>0</v>
      </c>
      <c r="L90" s="127">
        <v>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/>
      <c r="G91" s="128"/>
      <c r="H91" s="128"/>
      <c r="I91" s="120"/>
      <c r="J91" s="128"/>
      <c r="K91" s="131"/>
      <c r="L91" s="122">
        <v>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v>500000</v>
      </c>
      <c r="G92" s="126">
        <v>0</v>
      </c>
      <c r="H92" s="126">
        <v>0</v>
      </c>
      <c r="I92" s="126">
        <v>0</v>
      </c>
      <c r="J92" s="126">
        <v>0</v>
      </c>
      <c r="K92" s="126">
        <v>0</v>
      </c>
      <c r="L92" s="144">
        <v>500000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136</v>
      </c>
      <c r="C93" s="120"/>
      <c r="D93" s="120"/>
      <c r="E93" s="120"/>
      <c r="F93" s="120"/>
      <c r="G93" s="128"/>
      <c r="H93" s="128"/>
      <c r="I93" s="120"/>
      <c r="J93" s="120"/>
      <c r="K93" s="131"/>
      <c r="L93" s="122">
        <v>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v>0</v>
      </c>
      <c r="D94" s="147">
        <v>0</v>
      </c>
      <c r="E94" s="147">
        <v>0</v>
      </c>
      <c r="F94" s="147">
        <v>19241528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8">
        <v>19241528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/>
      <c r="G95" s="128"/>
      <c r="H95" s="128"/>
      <c r="I95" s="120"/>
      <c r="J95" s="120"/>
      <c r="K95" s="131"/>
      <c r="L95" s="122">
        <v>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v>19241528</v>
      </c>
      <c r="G96" s="126">
        <v>0</v>
      </c>
      <c r="H96" s="126">
        <v>0</v>
      </c>
      <c r="I96" s="126">
        <v>0</v>
      </c>
      <c r="J96" s="126">
        <v>0</v>
      </c>
      <c r="K96" s="126">
        <v>0</v>
      </c>
      <c r="L96" s="127">
        <v>19241528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/>
      <c r="G97" s="128"/>
      <c r="H97" s="128"/>
      <c r="I97" s="120"/>
      <c r="J97" s="120"/>
      <c r="K97" s="131"/>
      <c r="L97" s="122">
        <v>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>
        <v>11236000</v>
      </c>
      <c r="G98" s="151"/>
      <c r="H98" s="151"/>
      <c r="I98" s="151"/>
      <c r="J98" s="151"/>
      <c r="K98" s="151"/>
      <c r="L98" s="152">
        <v>11236000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v>0</v>
      </c>
      <c r="F99" s="157">
        <v>407200000</v>
      </c>
      <c r="G99" s="157">
        <v>0</v>
      </c>
      <c r="H99" s="157">
        <v>0</v>
      </c>
      <c r="I99" s="157">
        <v>0</v>
      </c>
      <c r="J99" s="157">
        <v>0</v>
      </c>
      <c r="K99" s="157">
        <v>0</v>
      </c>
      <c r="L99" s="158">
        <v>407200000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v>0</v>
      </c>
      <c r="F100" s="161"/>
      <c r="G100" s="136"/>
      <c r="H100" s="136"/>
      <c r="I100" s="136"/>
      <c r="J100" s="136"/>
      <c r="K100" s="136"/>
      <c r="L100" s="152"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v>0</v>
      </c>
      <c r="D102" s="166">
        <v>0</v>
      </c>
      <c r="E102" s="166">
        <v>0</v>
      </c>
      <c r="F102" s="167">
        <v>28000000</v>
      </c>
      <c r="G102" s="167">
        <v>0</v>
      </c>
      <c r="H102" s="167">
        <v>0</v>
      </c>
      <c r="I102" s="167">
        <v>0</v>
      </c>
      <c r="J102" s="167">
        <v>0</v>
      </c>
      <c r="K102" s="167">
        <v>0</v>
      </c>
      <c r="L102" s="168">
        <v>28000000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v>28000000</v>
      </c>
      <c r="G103" s="126">
        <v>0</v>
      </c>
      <c r="H103" s="126">
        <v>0</v>
      </c>
      <c r="I103" s="126">
        <v>0</v>
      </c>
      <c r="J103" s="126">
        <v>0</v>
      </c>
      <c r="K103" s="126">
        <v>0</v>
      </c>
      <c r="L103" s="127">
        <v>28000000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137</v>
      </c>
      <c r="C104" s="172"/>
      <c r="D104" s="172"/>
      <c r="E104" s="169"/>
      <c r="F104" s="172"/>
      <c r="G104" s="173"/>
      <c r="H104" s="173"/>
      <c r="I104" s="174"/>
      <c r="J104" s="174"/>
      <c r="K104" s="173"/>
      <c r="L104" s="175"/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2">
    <mergeCell ref="A1:L1"/>
    <mergeCell ref="A2:C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6"/>
  <sheetViews>
    <sheetView topLeftCell="A17" workbookViewId="0">
      <selection activeCell="F32" sqref="F32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hidden="1" customWidth="1"/>
    <col min="8" max="8" width="22" hidden="1" customWidth="1"/>
    <col min="9" max="9" width="25.7109375" hidden="1" customWidth="1"/>
    <col min="10" max="10" width="20.28515625" hidden="1" customWidth="1"/>
    <col min="11" max="11" width="19.42578125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77" t="s">
        <v>161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29" ht="25.5" x14ac:dyDescent="0.35">
      <c r="A2" s="78"/>
      <c r="B2" s="78"/>
      <c r="C2" s="78"/>
    </row>
    <row r="4" spans="1:29" s="2" customFormat="1" ht="24.75" customHeight="1" x14ac:dyDescent="0.35">
      <c r="A4" s="79"/>
      <c r="B4" s="80" t="s">
        <v>93</v>
      </c>
      <c r="C4" s="81"/>
      <c r="D4" s="81"/>
      <c r="E4" s="81"/>
      <c r="F4" s="81"/>
      <c r="G4" s="81"/>
      <c r="H4" s="81"/>
      <c r="I4" s="81"/>
      <c r="J4" s="81"/>
      <c r="K4" s="81"/>
      <c r="L4" s="82">
        <v>6164552732</v>
      </c>
      <c r="M4" s="67"/>
      <c r="N4" s="1"/>
      <c r="O4" s="1"/>
      <c r="P4" s="1"/>
      <c r="Q4" s="1"/>
      <c r="R4" s="1"/>
      <c r="S4" s="1"/>
    </row>
    <row r="5" spans="1:29" s="2" customFormat="1" ht="26.25" customHeight="1" x14ac:dyDescent="0.35">
      <c r="A5" s="83"/>
      <c r="B5" s="84" t="s">
        <v>94</v>
      </c>
      <c r="C5" s="85"/>
      <c r="D5" s="86"/>
      <c r="E5" s="85"/>
      <c r="F5" s="87"/>
      <c r="G5" s="88"/>
      <c r="H5" s="89"/>
      <c r="I5" s="89"/>
      <c r="J5" s="89"/>
      <c r="K5" s="88"/>
      <c r="L5" s="90">
        <v>0</v>
      </c>
      <c r="M5" s="91"/>
      <c r="N5" s="1"/>
      <c r="O5" s="1"/>
      <c r="P5" s="1"/>
      <c r="Q5" s="1"/>
      <c r="R5" s="1"/>
      <c r="S5" s="1"/>
    </row>
    <row r="6" spans="1:29" s="2" customFormat="1" ht="24.75" customHeight="1" x14ac:dyDescent="0.3">
      <c r="A6" s="178"/>
      <c r="B6" s="84" t="s">
        <v>131</v>
      </c>
      <c r="C6" s="85"/>
      <c r="D6" s="86"/>
      <c r="E6" s="85"/>
      <c r="F6" s="86">
        <v>3393948000</v>
      </c>
      <c r="G6" s="88"/>
      <c r="H6" s="88"/>
      <c r="I6" s="94"/>
      <c r="J6" s="88"/>
      <c r="K6" s="88"/>
      <c r="L6" s="95">
        <v>3393948000</v>
      </c>
      <c r="M6" s="91"/>
      <c r="N6" s="1"/>
      <c r="O6" s="1"/>
      <c r="P6" s="1"/>
      <c r="Q6" s="1"/>
      <c r="R6" s="1"/>
      <c r="S6" s="1"/>
    </row>
    <row r="7" spans="1:29" s="2" customFormat="1" ht="19.5" customHeight="1" x14ac:dyDescent="0.3">
      <c r="A7" s="96"/>
      <c r="B7" s="97" t="s">
        <v>96</v>
      </c>
      <c r="C7" s="98"/>
      <c r="D7" s="99"/>
      <c r="E7" s="98"/>
      <c r="F7" s="99">
        <v>200000000</v>
      </c>
      <c r="G7" s="98"/>
      <c r="H7" s="98"/>
      <c r="I7" s="98"/>
      <c r="J7" s="98"/>
      <c r="K7" s="98"/>
      <c r="L7" s="90">
        <v>200000000</v>
      </c>
      <c r="M7" s="91"/>
      <c r="N7" s="1"/>
      <c r="O7" s="1"/>
      <c r="P7" s="1"/>
      <c r="Q7" s="1"/>
      <c r="R7" s="1"/>
      <c r="S7" s="1"/>
    </row>
    <row r="8" spans="1:29" s="2" customFormat="1" ht="19.5" customHeight="1" x14ac:dyDescent="0.3">
      <c r="A8" s="100"/>
      <c r="B8" s="101" t="s">
        <v>97</v>
      </c>
      <c r="C8" s="102"/>
      <c r="D8" s="103"/>
      <c r="E8" s="102"/>
      <c r="F8" s="103">
        <v>2570604732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95">
        <v>2570604732</v>
      </c>
      <c r="M8" s="91"/>
      <c r="N8" s="1"/>
      <c r="O8" s="1"/>
      <c r="P8" s="1"/>
      <c r="Q8" s="1"/>
      <c r="R8" s="1"/>
      <c r="S8" s="1"/>
    </row>
    <row r="9" spans="1:29" s="2" customFormat="1" ht="22.5" customHeight="1" x14ac:dyDescent="0.2">
      <c r="A9" s="104" t="s">
        <v>1</v>
      </c>
      <c r="B9" s="105" t="s">
        <v>2</v>
      </c>
      <c r="C9" s="106"/>
      <c r="D9" s="107"/>
      <c r="E9" s="107"/>
      <c r="F9" s="108" t="s">
        <v>158</v>
      </c>
      <c r="G9" s="108" t="s">
        <v>159</v>
      </c>
      <c r="H9" s="108" t="s">
        <v>159</v>
      </c>
      <c r="I9" s="108" t="s">
        <v>159</v>
      </c>
      <c r="J9" s="108" t="s">
        <v>159</v>
      </c>
      <c r="K9" s="108" t="s">
        <v>159</v>
      </c>
      <c r="L9" s="109" t="s">
        <v>100</v>
      </c>
      <c r="M9" s="110" t="s">
        <v>101</v>
      </c>
      <c r="N9" s="1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s="2" customFormat="1" ht="18" customHeight="1" x14ac:dyDescent="0.3">
      <c r="A10" s="112" t="s">
        <v>42</v>
      </c>
      <c r="B10" s="113" t="s">
        <v>10</v>
      </c>
      <c r="C10" s="114"/>
      <c r="D10" s="114"/>
      <c r="E10" s="114"/>
      <c r="F10" s="115">
        <v>2335955052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6">
        <v>2335955052</v>
      </c>
      <c r="M10" s="1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s="2" customFormat="1" ht="18" customHeight="1" x14ac:dyDescent="0.25">
      <c r="A11" s="118">
        <v>1</v>
      </c>
      <c r="B11" s="119" t="s">
        <v>102</v>
      </c>
      <c r="C11" s="120"/>
      <c r="D11" s="120"/>
      <c r="E11" s="120"/>
      <c r="F11" s="121">
        <v>2205417384</v>
      </c>
      <c r="G11" s="121">
        <v>0</v>
      </c>
      <c r="H11" s="121">
        <v>0</v>
      </c>
      <c r="I11" s="121">
        <v>0</v>
      </c>
      <c r="J11" s="121">
        <v>0</v>
      </c>
      <c r="K11" s="121">
        <v>0</v>
      </c>
      <c r="L11" s="122">
        <v>2205417384</v>
      </c>
      <c r="M11" s="1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s="2" customFormat="1" ht="18" customHeight="1" x14ac:dyDescent="0.25">
      <c r="A12" s="118">
        <v>2</v>
      </c>
      <c r="B12" s="119" t="s">
        <v>103</v>
      </c>
      <c r="C12" s="120"/>
      <c r="D12" s="120"/>
      <c r="E12" s="120"/>
      <c r="F12" s="121">
        <v>73786339</v>
      </c>
      <c r="G12" s="121">
        <v>0</v>
      </c>
      <c r="H12" s="121">
        <v>0</v>
      </c>
      <c r="I12" s="121">
        <v>0</v>
      </c>
      <c r="J12" s="121">
        <v>0</v>
      </c>
      <c r="K12" s="121">
        <v>0</v>
      </c>
      <c r="L12" s="122">
        <v>73786339</v>
      </c>
      <c r="M12" s="117"/>
      <c r="N12" s="12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s="2" customFormat="1" ht="18" customHeight="1" x14ac:dyDescent="0.25">
      <c r="A13" s="118">
        <v>3</v>
      </c>
      <c r="B13" s="124" t="s">
        <v>104</v>
      </c>
      <c r="C13" s="125"/>
      <c r="D13" s="125"/>
      <c r="E13" s="120"/>
      <c r="F13" s="121">
        <v>3957000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2">
        <v>3957000</v>
      </c>
      <c r="M13" s="1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s="2" customFormat="1" ht="18" customHeight="1" x14ac:dyDescent="0.25">
      <c r="A14" s="118">
        <v>4</v>
      </c>
      <c r="B14" s="119" t="s">
        <v>11</v>
      </c>
      <c r="C14" s="125"/>
      <c r="D14" s="125"/>
      <c r="E14" s="120"/>
      <c r="F14" s="126">
        <v>14994000</v>
      </c>
      <c r="G14" s="126">
        <v>0</v>
      </c>
      <c r="H14" s="126">
        <v>0</v>
      </c>
      <c r="I14" s="126">
        <v>0</v>
      </c>
      <c r="J14" s="126">
        <v>0</v>
      </c>
      <c r="K14" s="126">
        <v>0</v>
      </c>
      <c r="L14" s="127">
        <v>14994000</v>
      </c>
      <c r="M14" s="1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s="2" customFormat="1" ht="18" customHeight="1" x14ac:dyDescent="0.25">
      <c r="A15" s="118">
        <v>5</v>
      </c>
      <c r="B15" s="119" t="s">
        <v>105</v>
      </c>
      <c r="C15" s="120"/>
      <c r="D15" s="120"/>
      <c r="E15" s="120"/>
      <c r="F15" s="120"/>
      <c r="G15" s="128"/>
      <c r="H15" s="129"/>
      <c r="I15" s="130"/>
      <c r="J15" s="129"/>
      <c r="K15" s="131"/>
      <c r="L15" s="122">
        <v>0</v>
      </c>
      <c r="M15" s="1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2" customFormat="1" ht="18" customHeight="1" x14ac:dyDescent="0.25">
      <c r="A16" s="118">
        <v>6</v>
      </c>
      <c r="B16" s="119" t="s">
        <v>106</v>
      </c>
      <c r="C16" s="120"/>
      <c r="D16" s="120"/>
      <c r="E16" s="120"/>
      <c r="F16" s="120"/>
      <c r="G16" s="128"/>
      <c r="H16" s="130"/>
      <c r="I16" s="130"/>
      <c r="J16" s="129"/>
      <c r="K16" s="131"/>
      <c r="L16" s="122">
        <v>0</v>
      </c>
      <c r="M16" s="1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s="2" customFormat="1" ht="15" customHeight="1" x14ac:dyDescent="0.25">
      <c r="A17" s="118">
        <v>7</v>
      </c>
      <c r="B17" s="119" t="s">
        <v>107</v>
      </c>
      <c r="C17" s="120"/>
      <c r="D17" s="120"/>
      <c r="E17" s="120"/>
      <c r="F17" s="126">
        <v>5903016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7">
        <v>5903016</v>
      </c>
      <c r="M17" s="1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s="2" customFormat="1" ht="15.75" customHeight="1" x14ac:dyDescent="0.25">
      <c r="A18" s="118">
        <v>8</v>
      </c>
      <c r="B18" s="119" t="s">
        <v>108</v>
      </c>
      <c r="C18" s="120"/>
      <c r="D18" s="120"/>
      <c r="E18" s="120"/>
      <c r="F18" s="126">
        <v>0</v>
      </c>
      <c r="G18" s="126">
        <v>0</v>
      </c>
      <c r="H18" s="126">
        <v>0</v>
      </c>
      <c r="I18" s="126">
        <v>0</v>
      </c>
      <c r="J18" s="126">
        <v>0</v>
      </c>
      <c r="K18" s="126">
        <v>0</v>
      </c>
      <c r="L18" s="127">
        <v>0</v>
      </c>
      <c r="M18" s="1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s="2" customFormat="1" ht="15.75" customHeight="1" x14ac:dyDescent="0.25">
      <c r="A19" s="118">
        <v>9</v>
      </c>
      <c r="B19" s="119" t="s">
        <v>109</v>
      </c>
      <c r="C19" s="120"/>
      <c r="D19" s="120"/>
      <c r="E19" s="120"/>
      <c r="F19" s="126">
        <v>31897313</v>
      </c>
      <c r="G19" s="126">
        <v>0</v>
      </c>
      <c r="H19" s="126">
        <v>0</v>
      </c>
      <c r="I19" s="126">
        <v>0</v>
      </c>
      <c r="J19" s="126">
        <v>0</v>
      </c>
      <c r="K19" s="126">
        <v>0</v>
      </c>
      <c r="L19" s="127">
        <v>31897313</v>
      </c>
      <c r="M19" s="1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s="2" customFormat="1" ht="15.75" hidden="1" customHeight="1" x14ac:dyDescent="0.25">
      <c r="A20" s="118"/>
      <c r="B20" s="119"/>
      <c r="C20" s="120"/>
      <c r="D20" s="120"/>
      <c r="E20" s="120"/>
      <c r="F20" s="120"/>
      <c r="G20" s="128"/>
      <c r="H20" s="130"/>
      <c r="I20" s="130"/>
      <c r="J20" s="129"/>
      <c r="K20" s="131"/>
      <c r="L20" s="132"/>
      <c r="M20" s="1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2" customFormat="1" ht="15.75" hidden="1" customHeight="1" x14ac:dyDescent="0.25">
      <c r="A21" s="118"/>
      <c r="B21" s="119"/>
      <c r="C21" s="120"/>
      <c r="D21" s="120"/>
      <c r="E21" s="120"/>
      <c r="F21" s="120"/>
      <c r="G21" s="128"/>
      <c r="H21" s="130"/>
      <c r="I21" s="130"/>
      <c r="J21" s="129"/>
      <c r="K21" s="131"/>
      <c r="L21" s="132"/>
      <c r="M21" s="1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2" customFormat="1" ht="15.75" hidden="1" customHeight="1" x14ac:dyDescent="0.25">
      <c r="A22" s="118"/>
      <c r="B22" s="119"/>
      <c r="C22" s="120"/>
      <c r="D22" s="120"/>
      <c r="E22" s="120"/>
      <c r="F22" s="120"/>
      <c r="G22" s="128"/>
      <c r="H22" s="130"/>
      <c r="I22" s="130"/>
      <c r="J22" s="129"/>
      <c r="K22" s="131"/>
      <c r="L22" s="132"/>
      <c r="M22" s="1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s="2" customFormat="1" ht="15.75" hidden="1" customHeight="1" x14ac:dyDescent="0.25">
      <c r="A23" s="118"/>
      <c r="B23" s="119"/>
      <c r="C23" s="120"/>
      <c r="D23" s="120"/>
      <c r="E23" s="120"/>
      <c r="F23" s="120"/>
      <c r="G23" s="128"/>
      <c r="H23" s="130"/>
      <c r="I23" s="130"/>
      <c r="J23" s="129"/>
      <c r="K23" s="131"/>
      <c r="L23" s="132"/>
      <c r="M23" s="1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s="2" customFormat="1" ht="15.75" hidden="1" customHeight="1" x14ac:dyDescent="0.25">
      <c r="A24" s="118"/>
      <c r="B24" s="119"/>
      <c r="C24" s="120"/>
      <c r="D24" s="120"/>
      <c r="E24" s="120"/>
      <c r="F24" s="120"/>
      <c r="G24" s="128"/>
      <c r="H24" s="130"/>
      <c r="I24" s="130"/>
      <c r="J24" s="129"/>
      <c r="K24" s="131"/>
      <c r="L24" s="132"/>
      <c r="M24" s="1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s="2" customFormat="1" ht="15.75" hidden="1" customHeight="1" x14ac:dyDescent="0.25">
      <c r="A25" s="118"/>
      <c r="B25" s="119"/>
      <c r="C25" s="120"/>
      <c r="D25" s="120"/>
      <c r="E25" s="120"/>
      <c r="F25" s="120"/>
      <c r="G25" s="128"/>
      <c r="H25" s="130"/>
      <c r="I25" s="130"/>
      <c r="J25" s="129"/>
      <c r="K25" s="131"/>
      <c r="L25" s="132"/>
      <c r="M25" s="1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s="2" customFormat="1" ht="15.75" hidden="1" customHeight="1" x14ac:dyDescent="0.25">
      <c r="A26" s="118"/>
      <c r="B26" s="119"/>
      <c r="C26" s="120"/>
      <c r="D26" s="120"/>
      <c r="E26" s="120"/>
      <c r="F26" s="120"/>
      <c r="G26" s="128"/>
      <c r="H26" s="130"/>
      <c r="I26" s="130"/>
      <c r="J26" s="129"/>
      <c r="K26" s="131"/>
      <c r="L26" s="132"/>
      <c r="M26" s="1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s="2" customFormat="1" ht="15.75" hidden="1" customHeight="1" x14ac:dyDescent="0.25">
      <c r="A27" s="118"/>
      <c r="B27" s="119"/>
      <c r="C27" s="120"/>
      <c r="D27" s="120"/>
      <c r="E27" s="120"/>
      <c r="F27" s="120"/>
      <c r="G27" s="128"/>
      <c r="H27" s="130"/>
      <c r="I27" s="130"/>
      <c r="J27" s="129"/>
      <c r="K27" s="131"/>
      <c r="L27" s="132"/>
      <c r="M27" s="1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s="2" customFormat="1" ht="15.75" hidden="1" customHeight="1" x14ac:dyDescent="0.25">
      <c r="A28" s="118"/>
      <c r="B28" s="119"/>
      <c r="C28" s="120"/>
      <c r="D28" s="120"/>
      <c r="E28" s="120"/>
      <c r="F28" s="120"/>
      <c r="G28" s="128"/>
      <c r="H28" s="130"/>
      <c r="I28" s="130"/>
      <c r="J28" s="129"/>
      <c r="K28" s="131"/>
      <c r="L28" s="132"/>
      <c r="M28" s="1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s="2" customFormat="1" ht="15.75" hidden="1" customHeight="1" x14ac:dyDescent="0.25">
      <c r="A29" s="118"/>
      <c r="B29" s="119"/>
      <c r="C29" s="120"/>
      <c r="D29" s="120"/>
      <c r="E29" s="120"/>
      <c r="F29" s="120"/>
      <c r="G29" s="128"/>
      <c r="H29" s="130"/>
      <c r="I29" s="130"/>
      <c r="J29" s="129"/>
      <c r="K29" s="131"/>
      <c r="L29" s="132"/>
      <c r="M29" s="1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s="2" customFormat="1" ht="15.75" hidden="1" customHeight="1" x14ac:dyDescent="0.25">
      <c r="A30" s="118"/>
      <c r="B30" s="119"/>
      <c r="C30" s="120"/>
      <c r="D30" s="120"/>
      <c r="E30" s="120"/>
      <c r="F30" s="120"/>
      <c r="G30" s="128"/>
      <c r="H30" s="130"/>
      <c r="I30" s="130"/>
      <c r="J30" s="129"/>
      <c r="K30" s="131"/>
      <c r="L30" s="132"/>
      <c r="M30" s="1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s="2" customFormat="1" ht="15.75" customHeight="1" x14ac:dyDescent="0.3">
      <c r="A31" s="133" t="s">
        <v>43</v>
      </c>
      <c r="B31" s="134" t="s">
        <v>13</v>
      </c>
      <c r="C31" s="135"/>
      <c r="D31" s="135"/>
      <c r="E31" s="135"/>
      <c r="F31" s="136">
        <v>193311633</v>
      </c>
      <c r="G31" s="136">
        <v>0</v>
      </c>
      <c r="H31" s="136">
        <v>0</v>
      </c>
      <c r="I31" s="136">
        <v>0</v>
      </c>
      <c r="J31" s="136">
        <v>0</v>
      </c>
      <c r="K31" s="136">
        <v>0</v>
      </c>
      <c r="L31" s="137">
        <v>193311633</v>
      </c>
      <c r="M31" s="138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spans="1:29" s="2" customFormat="1" ht="18" customHeight="1" x14ac:dyDescent="0.25">
      <c r="A32" s="118">
        <v>1</v>
      </c>
      <c r="B32" s="139" t="s">
        <v>160</v>
      </c>
      <c r="C32" s="140"/>
      <c r="D32" s="140"/>
      <c r="E32" s="140"/>
      <c r="F32" s="140">
        <v>29534615</v>
      </c>
      <c r="G32" s="128"/>
      <c r="H32" s="130"/>
      <c r="I32" s="130"/>
      <c r="J32" s="129"/>
      <c r="K32" s="131"/>
      <c r="L32" s="122">
        <v>29534615</v>
      </c>
      <c r="M32" s="1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s="2" customFormat="1" ht="18" customHeight="1" x14ac:dyDescent="0.25">
      <c r="A33" s="118">
        <v>2</v>
      </c>
      <c r="B33" s="119" t="s">
        <v>14</v>
      </c>
      <c r="C33" s="120"/>
      <c r="D33" s="120"/>
      <c r="E33" s="140"/>
      <c r="F33" s="126">
        <v>44717160</v>
      </c>
      <c r="G33" s="126">
        <v>0</v>
      </c>
      <c r="H33" s="126">
        <v>0</v>
      </c>
      <c r="I33" s="126">
        <v>0</v>
      </c>
      <c r="J33" s="126">
        <v>0</v>
      </c>
      <c r="K33" s="126">
        <v>0</v>
      </c>
      <c r="L33" s="127">
        <v>44717160</v>
      </c>
      <c r="M33" s="1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s="2" customFormat="1" ht="18" customHeight="1" x14ac:dyDescent="0.25">
      <c r="A34" s="118">
        <v>3</v>
      </c>
      <c r="B34" s="119" t="s">
        <v>15</v>
      </c>
      <c r="C34" s="120"/>
      <c r="D34" s="120"/>
      <c r="E34" s="140"/>
      <c r="F34" s="126">
        <v>17960000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7">
        <v>17960000</v>
      </c>
      <c r="M34" s="1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s="2" customFormat="1" ht="18" customHeight="1" x14ac:dyDescent="0.25">
      <c r="A35" s="118">
        <v>4</v>
      </c>
      <c r="B35" s="119" t="s">
        <v>16</v>
      </c>
      <c r="C35" s="120"/>
      <c r="D35" s="120"/>
      <c r="E35" s="140"/>
      <c r="F35" s="126">
        <v>6000000</v>
      </c>
      <c r="G35" s="126">
        <v>0</v>
      </c>
      <c r="H35" s="126">
        <v>0</v>
      </c>
      <c r="I35" s="126">
        <v>0</v>
      </c>
      <c r="J35" s="126">
        <v>0</v>
      </c>
      <c r="K35" s="126">
        <v>0</v>
      </c>
      <c r="L35" s="127">
        <v>6000000</v>
      </c>
      <c r="M35" s="1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s="2" customFormat="1" ht="18" customHeight="1" x14ac:dyDescent="0.25">
      <c r="A36" s="118">
        <v>5</v>
      </c>
      <c r="B36" s="119" t="s">
        <v>111</v>
      </c>
      <c r="C36" s="120"/>
      <c r="D36" s="120"/>
      <c r="E36" s="140"/>
      <c r="F36" s="126">
        <v>11171806</v>
      </c>
      <c r="G36" s="126">
        <v>0</v>
      </c>
      <c r="H36" s="126">
        <v>0</v>
      </c>
      <c r="I36" s="126">
        <v>0</v>
      </c>
      <c r="J36" s="126">
        <v>0</v>
      </c>
      <c r="K36" s="126">
        <v>0</v>
      </c>
      <c r="L36" s="127">
        <v>11171806</v>
      </c>
      <c r="M36" s="14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2" customFormat="1" ht="18" customHeight="1" x14ac:dyDescent="0.25">
      <c r="A37" s="118">
        <v>6</v>
      </c>
      <c r="B37" s="119" t="s">
        <v>112</v>
      </c>
      <c r="C37" s="120"/>
      <c r="D37" s="120"/>
      <c r="E37" s="140"/>
      <c r="F37" s="126">
        <v>1297000</v>
      </c>
      <c r="G37" s="126">
        <v>0</v>
      </c>
      <c r="H37" s="126">
        <v>0</v>
      </c>
      <c r="I37" s="126">
        <v>0</v>
      </c>
      <c r="J37" s="126">
        <v>0</v>
      </c>
      <c r="K37" s="126">
        <v>0</v>
      </c>
      <c r="L37" s="127">
        <v>1297000</v>
      </c>
      <c r="M37" s="14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2" customFormat="1" ht="18" customHeight="1" x14ac:dyDescent="0.25">
      <c r="A38" s="118">
        <v>7</v>
      </c>
      <c r="B38" s="119" t="s">
        <v>61</v>
      </c>
      <c r="C38" s="120"/>
      <c r="D38" s="120"/>
      <c r="E38" s="140"/>
      <c r="F38" s="126">
        <v>1648000</v>
      </c>
      <c r="G38" s="126">
        <v>0</v>
      </c>
      <c r="H38" s="126">
        <v>0</v>
      </c>
      <c r="I38" s="126">
        <v>0</v>
      </c>
      <c r="J38" s="126">
        <v>0</v>
      </c>
      <c r="K38" s="126">
        <v>0</v>
      </c>
      <c r="L38" s="127">
        <v>1648000</v>
      </c>
      <c r="M38" s="1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s="2" customFormat="1" ht="18" customHeight="1" x14ac:dyDescent="0.25">
      <c r="A39" s="118">
        <v>8</v>
      </c>
      <c r="B39" s="119" t="s">
        <v>18</v>
      </c>
      <c r="C39" s="120"/>
      <c r="D39" s="120"/>
      <c r="E39" s="140"/>
      <c r="F39" s="126">
        <v>6094014</v>
      </c>
      <c r="G39" s="126">
        <v>0</v>
      </c>
      <c r="H39" s="126">
        <v>0</v>
      </c>
      <c r="I39" s="126">
        <v>0</v>
      </c>
      <c r="J39" s="126">
        <v>0</v>
      </c>
      <c r="K39" s="126">
        <v>0</v>
      </c>
      <c r="L39" s="127">
        <v>6094014</v>
      </c>
      <c r="M39" s="14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2" customFormat="1" ht="18" customHeight="1" x14ac:dyDescent="0.25">
      <c r="A40" s="118">
        <v>9</v>
      </c>
      <c r="B40" s="119" t="s">
        <v>19</v>
      </c>
      <c r="C40" s="120"/>
      <c r="D40" s="120"/>
      <c r="E40" s="140"/>
      <c r="F40" s="126">
        <v>100000</v>
      </c>
      <c r="G40" s="126">
        <v>0</v>
      </c>
      <c r="H40" s="126">
        <v>0</v>
      </c>
      <c r="I40" s="126">
        <v>0</v>
      </c>
      <c r="J40" s="126">
        <v>0</v>
      </c>
      <c r="K40" s="126">
        <v>0</v>
      </c>
      <c r="L40" s="127">
        <v>100000</v>
      </c>
      <c r="M40" s="14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2" customFormat="1" ht="18" customHeight="1" x14ac:dyDescent="0.25">
      <c r="A41" s="118">
        <v>10</v>
      </c>
      <c r="B41" s="119" t="s">
        <v>66</v>
      </c>
      <c r="C41" s="120"/>
      <c r="D41" s="120"/>
      <c r="E41" s="140"/>
      <c r="F41" s="126">
        <v>3581779</v>
      </c>
      <c r="G41" s="126">
        <v>0</v>
      </c>
      <c r="H41" s="126">
        <v>0</v>
      </c>
      <c r="I41" s="126">
        <v>0</v>
      </c>
      <c r="J41" s="126">
        <v>0</v>
      </c>
      <c r="K41" s="126">
        <v>0</v>
      </c>
      <c r="L41" s="127">
        <v>3581779</v>
      </c>
      <c r="M41" s="14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2" customFormat="1" ht="18.75" customHeight="1" x14ac:dyDescent="0.25">
      <c r="A42" s="118">
        <v>11</v>
      </c>
      <c r="B42" s="119" t="s">
        <v>20</v>
      </c>
      <c r="C42" s="120"/>
      <c r="D42" s="120"/>
      <c r="E42" s="140"/>
      <c r="F42" s="126">
        <v>1935000</v>
      </c>
      <c r="G42" s="126">
        <v>0</v>
      </c>
      <c r="H42" s="126">
        <v>0</v>
      </c>
      <c r="I42" s="126">
        <v>0</v>
      </c>
      <c r="J42" s="126">
        <v>0</v>
      </c>
      <c r="K42" s="126">
        <v>0</v>
      </c>
      <c r="L42" s="127">
        <v>1935000</v>
      </c>
      <c r="M42" s="14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2" customFormat="1" ht="18" customHeight="1" x14ac:dyDescent="0.25">
      <c r="A43" s="118">
        <v>12</v>
      </c>
      <c r="B43" s="119" t="s">
        <v>113</v>
      </c>
      <c r="C43" s="120"/>
      <c r="D43" s="120"/>
      <c r="E43" s="140"/>
      <c r="F43" s="126">
        <v>1465000</v>
      </c>
      <c r="G43" s="126">
        <v>0</v>
      </c>
      <c r="H43" s="126">
        <v>0</v>
      </c>
      <c r="I43" s="126">
        <v>0</v>
      </c>
      <c r="J43" s="126">
        <v>0</v>
      </c>
      <c r="K43" s="126">
        <v>0</v>
      </c>
      <c r="L43" s="127">
        <v>1465000</v>
      </c>
      <c r="M43" s="1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s="2" customFormat="1" ht="18" customHeight="1" x14ac:dyDescent="0.25">
      <c r="A44" s="118">
        <v>13</v>
      </c>
      <c r="B44" s="119" t="s">
        <v>114</v>
      </c>
      <c r="C44" s="120"/>
      <c r="D44" s="120"/>
      <c r="E44" s="140"/>
      <c r="F44" s="126">
        <v>5619000</v>
      </c>
      <c r="G44" s="126">
        <v>0</v>
      </c>
      <c r="H44" s="126">
        <v>0</v>
      </c>
      <c r="I44" s="126">
        <v>0</v>
      </c>
      <c r="J44" s="126">
        <v>0</v>
      </c>
      <c r="K44" s="126">
        <v>0</v>
      </c>
      <c r="L44" s="127">
        <v>5619000</v>
      </c>
      <c r="M44" s="1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s="2" customFormat="1" ht="18" customHeight="1" x14ac:dyDescent="0.25">
      <c r="A45" s="118">
        <v>14</v>
      </c>
      <c r="B45" s="124" t="s">
        <v>115</v>
      </c>
      <c r="C45" s="120"/>
      <c r="D45" s="120"/>
      <c r="E45" s="140"/>
      <c r="F45" s="126">
        <v>6680000</v>
      </c>
      <c r="G45" s="126">
        <v>0</v>
      </c>
      <c r="H45" s="126">
        <v>0</v>
      </c>
      <c r="I45" s="126">
        <v>0</v>
      </c>
      <c r="J45" s="126">
        <v>0</v>
      </c>
      <c r="K45" s="126">
        <v>0</v>
      </c>
      <c r="L45" s="127">
        <v>6680000</v>
      </c>
      <c r="M45" s="1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s="2" customFormat="1" ht="18" customHeight="1" x14ac:dyDescent="0.25">
      <c r="A46" s="118">
        <v>15</v>
      </c>
      <c r="B46" s="124" t="s">
        <v>116</v>
      </c>
      <c r="C46" s="142"/>
      <c r="D46" s="142"/>
      <c r="E46" s="140"/>
      <c r="F46" s="128"/>
      <c r="G46" s="128"/>
      <c r="H46" s="128"/>
      <c r="I46" s="128"/>
      <c r="J46" s="128"/>
      <c r="K46" s="128"/>
      <c r="L46" s="122">
        <v>0</v>
      </c>
      <c r="M46" s="1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s="2" customFormat="1" ht="18" customHeight="1" x14ac:dyDescent="0.25">
      <c r="A47" s="118">
        <v>16</v>
      </c>
      <c r="B47" s="119" t="s">
        <v>72</v>
      </c>
      <c r="C47" s="120"/>
      <c r="D47" s="120"/>
      <c r="E47" s="140"/>
      <c r="F47" s="120"/>
      <c r="G47" s="120"/>
      <c r="H47" s="120"/>
      <c r="I47" s="120"/>
      <c r="J47" s="120"/>
      <c r="K47" s="120"/>
      <c r="L47" s="122">
        <v>0</v>
      </c>
      <c r="M47" s="1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s="2" customFormat="1" ht="18" customHeight="1" x14ac:dyDescent="0.25">
      <c r="A48" s="118">
        <v>17</v>
      </c>
      <c r="B48" s="119" t="s">
        <v>21</v>
      </c>
      <c r="C48" s="120"/>
      <c r="D48" s="120"/>
      <c r="E48" s="140"/>
      <c r="F48" s="120"/>
      <c r="G48" s="120"/>
      <c r="H48" s="120"/>
      <c r="I48" s="120"/>
      <c r="J48" s="120"/>
      <c r="K48" s="120"/>
      <c r="L48" s="122">
        <v>0</v>
      </c>
      <c r="M48" s="1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s="2" customFormat="1" ht="33" x14ac:dyDescent="0.25">
      <c r="A49" s="118">
        <v>18</v>
      </c>
      <c r="B49" s="119" t="s">
        <v>117</v>
      </c>
      <c r="C49" s="120"/>
      <c r="D49" s="120"/>
      <c r="E49" s="140"/>
      <c r="F49" s="126">
        <v>18352000</v>
      </c>
      <c r="G49" s="126">
        <v>0</v>
      </c>
      <c r="H49" s="126">
        <v>0</v>
      </c>
      <c r="I49" s="126">
        <v>0</v>
      </c>
      <c r="J49" s="126">
        <v>0</v>
      </c>
      <c r="K49" s="126">
        <v>0</v>
      </c>
      <c r="L49" s="122">
        <v>18352000</v>
      </c>
      <c r="M49" s="1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s="2" customFormat="1" ht="18" customHeight="1" x14ac:dyDescent="0.25">
      <c r="A50" s="118">
        <v>19</v>
      </c>
      <c r="B50" s="119" t="s">
        <v>118</v>
      </c>
      <c r="C50" s="120"/>
      <c r="D50" s="120"/>
      <c r="E50" s="140"/>
      <c r="F50" s="126">
        <v>16801092</v>
      </c>
      <c r="G50" s="126">
        <v>0</v>
      </c>
      <c r="H50" s="126">
        <v>0</v>
      </c>
      <c r="I50" s="126">
        <v>0</v>
      </c>
      <c r="J50" s="126">
        <v>0</v>
      </c>
      <c r="K50" s="126">
        <v>0</v>
      </c>
      <c r="L50" s="122">
        <v>16801092</v>
      </c>
      <c r="M50" s="1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s="2" customFormat="1" ht="18" customHeight="1" x14ac:dyDescent="0.25">
      <c r="A51" s="118">
        <v>20</v>
      </c>
      <c r="B51" s="119" t="s">
        <v>119</v>
      </c>
      <c r="C51" s="120"/>
      <c r="D51" s="120"/>
      <c r="E51" s="140"/>
      <c r="F51" s="120"/>
      <c r="G51" s="120"/>
      <c r="H51" s="120"/>
      <c r="I51" s="120"/>
      <c r="J51" s="120"/>
      <c r="K51" s="120"/>
      <c r="L51" s="122">
        <v>0</v>
      </c>
      <c r="M51" s="1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s="2" customFormat="1" ht="18" customHeight="1" x14ac:dyDescent="0.25">
      <c r="A52" s="118">
        <v>21</v>
      </c>
      <c r="B52" s="119" t="s">
        <v>63</v>
      </c>
      <c r="C52" s="120"/>
      <c r="D52" s="120"/>
      <c r="E52" s="140"/>
      <c r="F52" s="120">
        <v>0</v>
      </c>
      <c r="G52" s="120">
        <v>0</v>
      </c>
      <c r="H52" s="120">
        <v>0</v>
      </c>
      <c r="I52" s="120">
        <v>0</v>
      </c>
      <c r="J52" s="120">
        <v>0</v>
      </c>
      <c r="K52" s="120">
        <v>0</v>
      </c>
      <c r="L52" s="122">
        <v>0</v>
      </c>
      <c r="M52" s="1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s="2" customFormat="1" ht="18" customHeight="1" x14ac:dyDescent="0.25">
      <c r="A53" s="118">
        <v>22</v>
      </c>
      <c r="B53" s="119" t="s">
        <v>120</v>
      </c>
      <c r="C53" s="120"/>
      <c r="D53" s="120"/>
      <c r="E53" s="140"/>
      <c r="F53" s="120"/>
      <c r="G53" s="120"/>
      <c r="H53" s="120"/>
      <c r="I53" s="120"/>
      <c r="J53" s="120"/>
      <c r="K53" s="120"/>
      <c r="L53" s="122">
        <v>0</v>
      </c>
      <c r="M53" s="1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s="2" customFormat="1" ht="18" customHeight="1" x14ac:dyDescent="0.25">
      <c r="A54" s="118">
        <v>23</v>
      </c>
      <c r="B54" s="119" t="s">
        <v>121</v>
      </c>
      <c r="C54" s="120"/>
      <c r="D54" s="120"/>
      <c r="E54" s="140"/>
      <c r="F54" s="126">
        <v>2809963</v>
      </c>
      <c r="G54" s="126">
        <v>0</v>
      </c>
      <c r="H54" s="126">
        <v>0</v>
      </c>
      <c r="I54" s="126">
        <v>0</v>
      </c>
      <c r="J54" s="126">
        <v>0</v>
      </c>
      <c r="K54" s="126">
        <v>0</v>
      </c>
      <c r="L54" s="127">
        <v>2809963</v>
      </c>
      <c r="M54" s="1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s="2" customFormat="1" ht="18" customHeight="1" x14ac:dyDescent="0.25">
      <c r="A55" s="118">
        <v>24</v>
      </c>
      <c r="B55" s="119" t="s">
        <v>122</v>
      </c>
      <c r="C55" s="120"/>
      <c r="D55" s="120"/>
      <c r="E55" s="140"/>
      <c r="F55" s="126">
        <v>16401204</v>
      </c>
      <c r="G55" s="126">
        <v>0</v>
      </c>
      <c r="H55" s="126">
        <v>0</v>
      </c>
      <c r="I55" s="126">
        <v>0</v>
      </c>
      <c r="J55" s="126">
        <v>0</v>
      </c>
      <c r="K55" s="126">
        <v>0</v>
      </c>
      <c r="L55" s="127">
        <v>16401204</v>
      </c>
      <c r="M55" s="1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s="2" customFormat="1" ht="20.25" customHeight="1" x14ac:dyDescent="0.25">
      <c r="A56" s="118">
        <v>25</v>
      </c>
      <c r="B56" s="119" t="s">
        <v>123</v>
      </c>
      <c r="C56" s="120"/>
      <c r="D56" s="120"/>
      <c r="E56" s="140"/>
      <c r="F56" s="126">
        <v>0</v>
      </c>
      <c r="G56" s="126">
        <v>0</v>
      </c>
      <c r="H56" s="126">
        <v>0</v>
      </c>
      <c r="I56" s="126">
        <v>0</v>
      </c>
      <c r="J56" s="126">
        <v>0</v>
      </c>
      <c r="K56" s="126">
        <v>0</v>
      </c>
      <c r="L56" s="127">
        <v>0</v>
      </c>
      <c r="M56" s="1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s="2" customFormat="1" ht="15.75" customHeight="1" x14ac:dyDescent="0.25">
      <c r="A57" s="118">
        <v>26</v>
      </c>
      <c r="B57" s="119" t="s">
        <v>60</v>
      </c>
      <c r="C57" s="120"/>
      <c r="D57" s="120"/>
      <c r="E57" s="140"/>
      <c r="F57" s="126">
        <v>0</v>
      </c>
      <c r="G57" s="126">
        <v>0</v>
      </c>
      <c r="H57" s="126">
        <v>0</v>
      </c>
      <c r="I57" s="126">
        <v>0</v>
      </c>
      <c r="J57" s="126">
        <v>0</v>
      </c>
      <c r="K57" s="126">
        <v>0</v>
      </c>
      <c r="L57" s="122">
        <v>0</v>
      </c>
      <c r="M57" s="1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s="2" customFormat="1" ht="18" customHeight="1" x14ac:dyDescent="0.25">
      <c r="A58" s="118">
        <v>27</v>
      </c>
      <c r="B58" s="119" t="s">
        <v>146</v>
      </c>
      <c r="C58" s="120"/>
      <c r="D58" s="120"/>
      <c r="E58" s="140"/>
      <c r="F58" s="120">
        <v>1144000</v>
      </c>
      <c r="G58" s="120"/>
      <c r="H58" s="120"/>
      <c r="I58" s="120"/>
      <c r="J58" s="120"/>
      <c r="K58" s="120"/>
      <c r="L58" s="122">
        <v>1144000</v>
      </c>
      <c r="M58" s="1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2" customFormat="1" ht="18" customHeight="1" x14ac:dyDescent="0.25">
      <c r="A59" s="118"/>
      <c r="B59" s="119"/>
      <c r="C59" s="120"/>
      <c r="D59" s="120"/>
      <c r="E59" s="140"/>
      <c r="F59" s="120"/>
      <c r="G59" s="120"/>
      <c r="H59" s="120"/>
      <c r="I59" s="120"/>
      <c r="J59" s="120"/>
      <c r="K59" s="120"/>
      <c r="L59" s="122">
        <v>0</v>
      </c>
      <c r="M59" s="11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s="2" customFormat="1" ht="18" customHeight="1" x14ac:dyDescent="0.25">
      <c r="A60" s="118"/>
      <c r="B60" s="119"/>
      <c r="C60" s="120"/>
      <c r="D60" s="120"/>
      <c r="E60" s="140"/>
      <c r="F60" s="120"/>
      <c r="G60" s="120"/>
      <c r="H60" s="120"/>
      <c r="I60" s="120"/>
      <c r="J60" s="120"/>
      <c r="K60" s="120"/>
      <c r="L60" s="122">
        <v>0</v>
      </c>
      <c r="M60" s="11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s="2" customFormat="1" ht="18" customHeight="1" x14ac:dyDescent="0.25">
      <c r="A61" s="118"/>
      <c r="B61" s="119"/>
      <c r="C61" s="120"/>
      <c r="D61" s="120"/>
      <c r="E61" s="140"/>
      <c r="F61" s="120"/>
      <c r="G61" s="120"/>
      <c r="H61" s="120"/>
      <c r="I61" s="120"/>
      <c r="J61" s="120"/>
      <c r="K61" s="120"/>
      <c r="L61" s="122">
        <v>0</v>
      </c>
      <c r="M61" s="11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s="2" customFormat="1" ht="18" customHeight="1" x14ac:dyDescent="0.25">
      <c r="A62" s="118"/>
      <c r="B62" s="119"/>
      <c r="C62" s="120"/>
      <c r="D62" s="120"/>
      <c r="E62" s="140"/>
      <c r="F62" s="120"/>
      <c r="G62" s="120"/>
      <c r="H62" s="120"/>
      <c r="I62" s="120"/>
      <c r="J62" s="120"/>
      <c r="K62" s="120"/>
      <c r="L62" s="122">
        <v>0</v>
      </c>
      <c r="M62" s="11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2" customFormat="1" ht="18" customHeight="1" x14ac:dyDescent="0.25">
      <c r="A63" s="118"/>
      <c r="B63" s="119"/>
      <c r="C63" s="120"/>
      <c r="D63" s="120"/>
      <c r="E63" s="140"/>
      <c r="F63" s="120"/>
      <c r="G63" s="120"/>
      <c r="H63" s="120"/>
      <c r="I63" s="120"/>
      <c r="J63" s="120"/>
      <c r="K63" s="120"/>
      <c r="L63" s="122">
        <v>0</v>
      </c>
      <c r="M63" s="11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s="2" customFormat="1" ht="18" customHeight="1" x14ac:dyDescent="0.25">
      <c r="A64" s="118"/>
      <c r="B64" s="119"/>
      <c r="C64" s="120"/>
      <c r="D64" s="120"/>
      <c r="E64" s="140"/>
      <c r="F64" s="120"/>
      <c r="G64" s="120"/>
      <c r="H64" s="120"/>
      <c r="I64" s="120"/>
      <c r="J64" s="120"/>
      <c r="K64" s="120"/>
      <c r="L64" s="122">
        <v>0</v>
      </c>
      <c r="M64" s="11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s="2" customFormat="1" ht="12" customHeight="1" x14ac:dyDescent="0.25">
      <c r="A65" s="118"/>
      <c r="B65" s="119"/>
      <c r="C65" s="120"/>
      <c r="D65" s="120"/>
      <c r="E65" s="140"/>
      <c r="F65" s="120"/>
      <c r="G65" s="120"/>
      <c r="H65" s="120"/>
      <c r="I65" s="120"/>
      <c r="J65" s="120"/>
      <c r="K65" s="120"/>
      <c r="L65" s="122">
        <v>0</v>
      </c>
      <c r="M65" s="11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s="2" customFormat="1" ht="18" customHeight="1" x14ac:dyDescent="0.25">
      <c r="A66" s="118"/>
      <c r="B66" s="119"/>
      <c r="C66" s="120"/>
      <c r="D66" s="120"/>
      <c r="E66" s="140"/>
      <c r="F66" s="120"/>
      <c r="G66" s="120"/>
      <c r="H66" s="120"/>
      <c r="I66" s="120"/>
      <c r="J66" s="120"/>
      <c r="K66" s="120"/>
      <c r="L66" s="122">
        <v>0</v>
      </c>
      <c r="M66" s="11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s="2" customFormat="1" ht="18" customHeight="1" x14ac:dyDescent="0.25">
      <c r="A67" s="118"/>
      <c r="B67" s="119"/>
      <c r="C67" s="120"/>
      <c r="D67" s="120"/>
      <c r="E67" s="140"/>
      <c r="F67" s="120"/>
      <c r="G67" s="120"/>
      <c r="H67" s="120"/>
      <c r="I67" s="120"/>
      <c r="J67" s="120"/>
      <c r="K67" s="120"/>
      <c r="L67" s="122">
        <v>0</v>
      </c>
      <c r="M67" s="11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s="2" customFormat="1" ht="18" customHeight="1" x14ac:dyDescent="0.25">
      <c r="A68" s="118"/>
      <c r="B68" s="119"/>
      <c r="C68" s="120"/>
      <c r="D68" s="120"/>
      <c r="E68" s="140"/>
      <c r="F68" s="120"/>
      <c r="G68" s="120"/>
      <c r="H68" s="120"/>
      <c r="I68" s="120"/>
      <c r="J68" s="120"/>
      <c r="K68" s="120"/>
      <c r="L68" s="122">
        <v>0</v>
      </c>
      <c r="M68" s="11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s="2" customFormat="1" ht="18" customHeight="1" x14ac:dyDescent="0.25">
      <c r="A69" s="118"/>
      <c r="B69" s="119"/>
      <c r="C69" s="120"/>
      <c r="D69" s="120"/>
      <c r="E69" s="140"/>
      <c r="F69" s="120"/>
      <c r="G69" s="120"/>
      <c r="H69" s="120"/>
      <c r="I69" s="120"/>
      <c r="J69" s="120"/>
      <c r="K69" s="120"/>
      <c r="L69" s="122">
        <v>0</v>
      </c>
      <c r="M69" s="11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s="2" customFormat="1" ht="33" customHeight="1" x14ac:dyDescent="0.25">
      <c r="A70" s="118"/>
      <c r="B70" s="119"/>
      <c r="C70" s="120"/>
      <c r="D70" s="120"/>
      <c r="E70" s="140"/>
      <c r="F70" s="120"/>
      <c r="G70" s="120"/>
      <c r="H70" s="120"/>
      <c r="I70" s="120"/>
      <c r="J70" s="120"/>
      <c r="K70" s="120"/>
      <c r="L70" s="122">
        <v>0</v>
      </c>
      <c r="M70" s="11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s="2" customFormat="1" ht="18" customHeight="1" x14ac:dyDescent="0.3">
      <c r="A71" s="133" t="s">
        <v>44</v>
      </c>
      <c r="B71" s="134" t="s">
        <v>26</v>
      </c>
      <c r="C71" s="136">
        <v>0</v>
      </c>
      <c r="D71" s="136">
        <v>0</v>
      </c>
      <c r="E71" s="136">
        <v>0</v>
      </c>
      <c r="F71" s="136">
        <v>4590000</v>
      </c>
      <c r="G71" s="136">
        <v>0</v>
      </c>
      <c r="H71" s="136">
        <v>0</v>
      </c>
      <c r="I71" s="136">
        <v>0</v>
      </c>
      <c r="J71" s="136">
        <v>0</v>
      </c>
      <c r="K71" s="136">
        <v>0</v>
      </c>
      <c r="L71" s="137">
        <v>4590000</v>
      </c>
      <c r="M71" s="143"/>
      <c r="N71" s="1"/>
      <c r="O71" s="1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</row>
    <row r="72" spans="1:29" s="2" customFormat="1" ht="18" customHeight="1" x14ac:dyDescent="0.25">
      <c r="A72" s="118">
        <v>1</v>
      </c>
      <c r="B72" s="119" t="s">
        <v>27</v>
      </c>
      <c r="C72" s="120"/>
      <c r="D72" s="120"/>
      <c r="E72" s="128">
        <v>0</v>
      </c>
      <c r="F72" s="120"/>
      <c r="G72" s="128"/>
      <c r="H72" s="120"/>
      <c r="I72" s="120"/>
      <c r="J72" s="120"/>
      <c r="K72" s="131"/>
      <c r="L72" s="122">
        <v>0</v>
      </c>
      <c r="M72" s="11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s="2" customFormat="1" ht="36.75" customHeight="1" x14ac:dyDescent="0.25">
      <c r="A73" s="118">
        <v>2</v>
      </c>
      <c r="B73" s="119" t="s">
        <v>125</v>
      </c>
      <c r="C73" s="120"/>
      <c r="D73" s="120"/>
      <c r="E73" s="120"/>
      <c r="F73" s="126">
        <v>4590000</v>
      </c>
      <c r="G73" s="126">
        <v>0</v>
      </c>
      <c r="H73" s="126">
        <v>0</v>
      </c>
      <c r="I73" s="126">
        <v>0</v>
      </c>
      <c r="J73" s="126">
        <v>0</v>
      </c>
      <c r="K73" s="126">
        <v>0</v>
      </c>
      <c r="L73" s="127">
        <v>4590000</v>
      </c>
      <c r="M73" s="11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s="2" customFormat="1" ht="18" customHeight="1" x14ac:dyDescent="0.25">
      <c r="A74" s="118">
        <v>3</v>
      </c>
      <c r="B74" s="119" t="s">
        <v>29</v>
      </c>
      <c r="C74" s="120"/>
      <c r="D74" s="120"/>
      <c r="E74" s="120"/>
      <c r="F74" s="120"/>
      <c r="G74" s="128"/>
      <c r="H74" s="120"/>
      <c r="I74" s="120"/>
      <c r="J74" s="120"/>
      <c r="K74" s="131"/>
      <c r="L74" s="122">
        <v>0</v>
      </c>
      <c r="M74" s="11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s="2" customFormat="1" ht="1.5" customHeight="1" x14ac:dyDescent="0.25">
      <c r="A75" s="118"/>
      <c r="B75" s="119"/>
      <c r="C75" s="120"/>
      <c r="D75" s="120"/>
      <c r="E75" s="120"/>
      <c r="F75" s="120"/>
      <c r="G75" s="128"/>
      <c r="H75" s="120"/>
      <c r="I75" s="120"/>
      <c r="J75" s="120"/>
      <c r="K75" s="131"/>
      <c r="L75" s="132"/>
      <c r="M75" s="11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s="2" customFormat="1" ht="18" hidden="1" customHeight="1" x14ac:dyDescent="0.25">
      <c r="A76" s="118"/>
      <c r="B76" s="119"/>
      <c r="C76" s="120"/>
      <c r="D76" s="120"/>
      <c r="E76" s="120"/>
      <c r="F76" s="120"/>
      <c r="G76" s="128"/>
      <c r="H76" s="120"/>
      <c r="I76" s="120"/>
      <c r="J76" s="120"/>
      <c r="K76" s="131"/>
      <c r="L76" s="132"/>
      <c r="M76" s="11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s="2" customFormat="1" ht="18" hidden="1" customHeight="1" x14ac:dyDescent="0.25">
      <c r="A77" s="118"/>
      <c r="B77" s="119"/>
      <c r="C77" s="120"/>
      <c r="D77" s="120"/>
      <c r="E77" s="120"/>
      <c r="F77" s="120"/>
      <c r="G77" s="128"/>
      <c r="H77" s="120"/>
      <c r="I77" s="120"/>
      <c r="J77" s="120"/>
      <c r="K77" s="131"/>
      <c r="L77" s="132"/>
      <c r="M77" s="11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s="2" customFormat="1" ht="18" hidden="1" customHeight="1" x14ac:dyDescent="0.25">
      <c r="A78" s="118"/>
      <c r="B78" s="119"/>
      <c r="C78" s="120"/>
      <c r="D78" s="120"/>
      <c r="E78" s="120"/>
      <c r="F78" s="120"/>
      <c r="G78" s="128"/>
      <c r="H78" s="120"/>
      <c r="I78" s="120"/>
      <c r="J78" s="120"/>
      <c r="K78" s="131"/>
      <c r="L78" s="132"/>
      <c r="M78" s="11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s="2" customFormat="1" ht="18" hidden="1" customHeight="1" x14ac:dyDescent="0.25">
      <c r="A79" s="118"/>
      <c r="B79" s="119"/>
      <c r="C79" s="120"/>
      <c r="D79" s="120"/>
      <c r="E79" s="120"/>
      <c r="F79" s="120"/>
      <c r="G79" s="128"/>
      <c r="H79" s="120"/>
      <c r="I79" s="120"/>
      <c r="J79" s="120"/>
      <c r="K79" s="131"/>
      <c r="L79" s="132"/>
      <c r="M79" s="11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s="2" customFormat="1" ht="18" hidden="1" customHeight="1" x14ac:dyDescent="0.25">
      <c r="A80" s="118"/>
      <c r="B80" s="119"/>
      <c r="C80" s="120"/>
      <c r="D80" s="120"/>
      <c r="E80" s="120"/>
      <c r="F80" s="120"/>
      <c r="G80" s="128"/>
      <c r="H80" s="120"/>
      <c r="I80" s="120"/>
      <c r="J80" s="120"/>
      <c r="K80" s="131"/>
      <c r="L80" s="132"/>
      <c r="M80" s="11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s="2" customFormat="1" ht="18" customHeight="1" x14ac:dyDescent="0.3">
      <c r="A81" s="133" t="s">
        <v>45</v>
      </c>
      <c r="B81" s="134" t="s">
        <v>30</v>
      </c>
      <c r="C81" s="136">
        <v>0</v>
      </c>
      <c r="D81" s="136">
        <v>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7">
        <v>0</v>
      </c>
      <c r="M81" s="14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</row>
    <row r="82" spans="1:29" s="2" customFormat="1" ht="18" customHeight="1" x14ac:dyDescent="0.25">
      <c r="A82" s="118">
        <v>1</v>
      </c>
      <c r="B82" s="119" t="s">
        <v>31</v>
      </c>
      <c r="C82" s="120"/>
      <c r="D82" s="120"/>
      <c r="E82" s="120"/>
      <c r="F82" s="120"/>
      <c r="G82" s="128"/>
      <c r="H82" s="120"/>
      <c r="I82" s="120"/>
      <c r="J82" s="120"/>
      <c r="K82" s="131"/>
      <c r="L82" s="122">
        <v>0</v>
      </c>
      <c r="M82" s="117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s="2" customFormat="1" ht="18" customHeight="1" x14ac:dyDescent="0.25">
      <c r="A83" s="118">
        <v>2</v>
      </c>
      <c r="B83" s="119" t="s">
        <v>32</v>
      </c>
      <c r="C83" s="120"/>
      <c r="D83" s="120"/>
      <c r="E83" s="120"/>
      <c r="F83" s="120"/>
      <c r="G83" s="128"/>
      <c r="H83" s="120"/>
      <c r="I83" s="120"/>
      <c r="J83" s="120"/>
      <c r="K83" s="131"/>
      <c r="L83" s="122">
        <v>0</v>
      </c>
      <c r="M83" s="117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s="2" customFormat="1" ht="18" customHeight="1" x14ac:dyDescent="0.25">
      <c r="A84" s="118">
        <v>3</v>
      </c>
      <c r="B84" s="119" t="s">
        <v>126</v>
      </c>
      <c r="C84" s="120"/>
      <c r="D84" s="120"/>
      <c r="E84" s="120"/>
      <c r="F84" s="120"/>
      <c r="G84" s="128"/>
      <c r="H84" s="128"/>
      <c r="I84" s="128"/>
      <c r="J84" s="120"/>
      <c r="K84" s="131"/>
      <c r="L84" s="122">
        <v>0</v>
      </c>
      <c r="M84" s="117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s="2" customFormat="1" ht="18" customHeight="1" x14ac:dyDescent="0.25">
      <c r="A85" s="118"/>
      <c r="B85" s="119"/>
      <c r="C85" s="120"/>
      <c r="D85" s="120"/>
      <c r="E85" s="120"/>
      <c r="F85" s="120"/>
      <c r="G85" s="128"/>
      <c r="H85" s="128"/>
      <c r="I85" s="128"/>
      <c r="J85" s="120"/>
      <c r="K85" s="131"/>
      <c r="L85" s="122">
        <v>0</v>
      </c>
      <c r="M85" s="117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2" customFormat="1" ht="18" customHeight="1" x14ac:dyDescent="0.3">
      <c r="A86" s="133" t="s">
        <v>46</v>
      </c>
      <c r="B86" s="134" t="s">
        <v>34</v>
      </c>
      <c r="C86" s="136">
        <v>0</v>
      </c>
      <c r="D86" s="136">
        <v>0</v>
      </c>
      <c r="E86" s="136">
        <v>0</v>
      </c>
      <c r="F86" s="136">
        <v>0</v>
      </c>
      <c r="G86" s="136">
        <v>0</v>
      </c>
      <c r="H86" s="136">
        <v>0</v>
      </c>
      <c r="I86" s="136">
        <v>0</v>
      </c>
      <c r="J86" s="136">
        <v>0</v>
      </c>
      <c r="K86" s="136">
        <v>0</v>
      </c>
      <c r="L86" s="137">
        <v>0</v>
      </c>
      <c r="M86" s="117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s="2" customFormat="1" ht="18" customHeight="1" x14ac:dyDescent="0.25">
      <c r="A87" s="118">
        <v>1</v>
      </c>
      <c r="B87" s="119" t="s">
        <v>35</v>
      </c>
      <c r="C87" s="120"/>
      <c r="D87" s="120"/>
      <c r="E87" s="120"/>
      <c r="F87" s="120"/>
      <c r="G87" s="128"/>
      <c r="H87" s="128"/>
      <c r="I87" s="120"/>
      <c r="J87" s="120"/>
      <c r="K87" s="131"/>
      <c r="L87" s="122">
        <v>0</v>
      </c>
      <c r="M87" s="117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s="2" customFormat="1" ht="18" customHeight="1" x14ac:dyDescent="0.25">
      <c r="A88" s="118">
        <v>2</v>
      </c>
      <c r="B88" s="119" t="s">
        <v>36</v>
      </c>
      <c r="C88" s="120"/>
      <c r="D88" s="120"/>
      <c r="E88" s="120"/>
      <c r="F88" s="120"/>
      <c r="G88" s="128"/>
      <c r="H88" s="128"/>
      <c r="I88" s="120"/>
      <c r="J88" s="120"/>
      <c r="K88" s="131"/>
      <c r="L88" s="122">
        <v>0</v>
      </c>
      <c r="M88" s="117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s="2" customFormat="1" ht="18" customHeight="1" x14ac:dyDescent="0.25">
      <c r="A89" s="118">
        <v>3</v>
      </c>
      <c r="B89" s="119" t="s">
        <v>56</v>
      </c>
      <c r="C89" s="120"/>
      <c r="D89" s="120"/>
      <c r="E89" s="120"/>
      <c r="F89" s="120"/>
      <c r="G89" s="128"/>
      <c r="H89" s="128"/>
      <c r="I89" s="120"/>
      <c r="J89" s="120"/>
      <c r="K89" s="131"/>
      <c r="L89" s="122">
        <v>0</v>
      </c>
      <c r="M89" s="117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s="2" customFormat="1" ht="18" customHeight="1" x14ac:dyDescent="0.25">
      <c r="A90" s="118">
        <v>4</v>
      </c>
      <c r="B90" s="119" t="s">
        <v>59</v>
      </c>
      <c r="C90" s="120"/>
      <c r="D90" s="120"/>
      <c r="E90" s="120"/>
      <c r="F90" s="126">
        <v>0</v>
      </c>
      <c r="G90" s="126">
        <v>0</v>
      </c>
      <c r="H90" s="126">
        <v>0</v>
      </c>
      <c r="I90" s="126">
        <v>0</v>
      </c>
      <c r="J90" s="126">
        <v>0</v>
      </c>
      <c r="K90" s="126">
        <v>0</v>
      </c>
      <c r="L90" s="127">
        <v>0</v>
      </c>
      <c r="M90" s="117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s="2" customFormat="1" ht="18" customHeight="1" x14ac:dyDescent="0.25">
      <c r="A91" s="118">
        <v>5</v>
      </c>
      <c r="B91" s="119" t="s">
        <v>71</v>
      </c>
      <c r="C91" s="120"/>
      <c r="D91" s="120"/>
      <c r="E91" s="120"/>
      <c r="F91" s="120"/>
      <c r="G91" s="128"/>
      <c r="H91" s="128"/>
      <c r="I91" s="120"/>
      <c r="J91" s="128"/>
      <c r="K91" s="131"/>
      <c r="L91" s="122">
        <v>0</v>
      </c>
      <c r="M91" s="117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s="2" customFormat="1" ht="18" customHeight="1" x14ac:dyDescent="0.25">
      <c r="A92" s="118">
        <v>6</v>
      </c>
      <c r="B92" s="119" t="s">
        <v>64</v>
      </c>
      <c r="C92" s="120"/>
      <c r="D92" s="120"/>
      <c r="E92" s="120"/>
      <c r="F92" s="126">
        <v>0</v>
      </c>
      <c r="G92" s="126">
        <v>0</v>
      </c>
      <c r="H92" s="126">
        <v>0</v>
      </c>
      <c r="I92" s="126">
        <v>0</v>
      </c>
      <c r="J92" s="126">
        <v>0</v>
      </c>
      <c r="K92" s="126">
        <v>0</v>
      </c>
      <c r="L92" s="144">
        <v>0</v>
      </c>
      <c r="M92" s="117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s="2" customFormat="1" ht="18" customHeight="1" x14ac:dyDescent="0.25">
      <c r="A93" s="118">
        <v>7</v>
      </c>
      <c r="B93" s="119" t="s">
        <v>136</v>
      </c>
      <c r="C93" s="120"/>
      <c r="D93" s="120"/>
      <c r="E93" s="120"/>
      <c r="F93" s="120"/>
      <c r="G93" s="128"/>
      <c r="H93" s="128"/>
      <c r="I93" s="120"/>
      <c r="J93" s="120"/>
      <c r="K93" s="131"/>
      <c r="L93" s="122">
        <v>0</v>
      </c>
      <c r="M93" s="117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s="2" customFormat="1" ht="18" customHeight="1" x14ac:dyDescent="0.25">
      <c r="A94" s="145" t="s">
        <v>47</v>
      </c>
      <c r="B94" s="146" t="s">
        <v>37</v>
      </c>
      <c r="C94" s="147">
        <v>0</v>
      </c>
      <c r="D94" s="147">
        <v>0</v>
      </c>
      <c r="E94" s="147">
        <v>0</v>
      </c>
      <c r="F94" s="147">
        <v>8748047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8">
        <v>8748047</v>
      </c>
      <c r="M94" s="1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s="2" customFormat="1" ht="18" customHeight="1" x14ac:dyDescent="0.25">
      <c r="A95" s="118">
        <v>1</v>
      </c>
      <c r="B95" s="119" t="s">
        <v>38</v>
      </c>
      <c r="C95" s="125"/>
      <c r="D95" s="125"/>
      <c r="E95" s="125"/>
      <c r="F95" s="125"/>
      <c r="G95" s="128"/>
      <c r="H95" s="128"/>
      <c r="I95" s="120"/>
      <c r="J95" s="120"/>
      <c r="K95" s="131"/>
      <c r="L95" s="122">
        <v>0</v>
      </c>
      <c r="M95" s="117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s="2" customFormat="1" ht="18" customHeight="1" x14ac:dyDescent="0.25">
      <c r="A96" s="118">
        <v>2</v>
      </c>
      <c r="B96" s="119" t="s">
        <v>39</v>
      </c>
      <c r="C96" s="125"/>
      <c r="D96" s="125"/>
      <c r="E96" s="125"/>
      <c r="F96" s="126">
        <v>8748047</v>
      </c>
      <c r="G96" s="126">
        <v>0</v>
      </c>
      <c r="H96" s="126">
        <v>0</v>
      </c>
      <c r="I96" s="126">
        <v>0</v>
      </c>
      <c r="J96" s="126">
        <v>0</v>
      </c>
      <c r="K96" s="126">
        <v>0</v>
      </c>
      <c r="L96" s="127">
        <v>8748047</v>
      </c>
      <c r="M96" s="117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30" s="2" customFormat="1" ht="16.5" x14ac:dyDescent="0.25">
      <c r="A97" s="118">
        <v>3</v>
      </c>
      <c r="B97" s="119" t="s">
        <v>40</v>
      </c>
      <c r="C97" s="125"/>
      <c r="D97" s="125"/>
      <c r="E97" s="125"/>
      <c r="F97" s="125"/>
      <c r="G97" s="128"/>
      <c r="H97" s="128"/>
      <c r="I97" s="120"/>
      <c r="J97" s="120"/>
      <c r="K97" s="131"/>
      <c r="L97" s="122">
        <v>0</v>
      </c>
      <c r="M97" s="117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30" s="2" customFormat="1" ht="18" customHeight="1" x14ac:dyDescent="0.25">
      <c r="A98" s="149" t="s">
        <v>48</v>
      </c>
      <c r="B98" s="150" t="s">
        <v>79</v>
      </c>
      <c r="C98" s="151"/>
      <c r="D98" s="151"/>
      <c r="E98" s="151"/>
      <c r="F98" s="151"/>
      <c r="G98" s="151"/>
      <c r="H98" s="151"/>
      <c r="I98" s="151"/>
      <c r="J98" s="151"/>
      <c r="K98" s="151"/>
      <c r="L98" s="152">
        <v>0</v>
      </c>
      <c r="M98" s="117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30" s="48" customFormat="1" ht="21" customHeight="1" x14ac:dyDescent="0.25">
      <c r="A99" s="153" t="s">
        <v>49</v>
      </c>
      <c r="B99" s="154" t="s">
        <v>74</v>
      </c>
      <c r="C99" s="155"/>
      <c r="D99" s="155"/>
      <c r="E99" s="156">
        <v>0</v>
      </c>
      <c r="F99" s="157">
        <v>0</v>
      </c>
      <c r="G99" s="157">
        <v>0</v>
      </c>
      <c r="H99" s="157">
        <v>0</v>
      </c>
      <c r="I99" s="157">
        <v>0</v>
      </c>
      <c r="J99" s="157">
        <v>0</v>
      </c>
      <c r="K99" s="157">
        <v>0</v>
      </c>
      <c r="L99" s="158">
        <v>0</v>
      </c>
      <c r="M99" s="11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</row>
    <row r="100" spans="1:30" s="48" customFormat="1" ht="21" customHeight="1" x14ac:dyDescent="0.3">
      <c r="A100" s="159" t="s">
        <v>9</v>
      </c>
      <c r="B100" s="160" t="s">
        <v>128</v>
      </c>
      <c r="C100" s="161"/>
      <c r="D100" s="161"/>
      <c r="E100" s="156">
        <v>0</v>
      </c>
      <c r="F100" s="161"/>
      <c r="G100" s="136"/>
      <c r="H100" s="136"/>
      <c r="I100" s="136"/>
      <c r="J100" s="136"/>
      <c r="K100" s="136"/>
      <c r="L100" s="152">
        <v>0</v>
      </c>
      <c r="M100" s="1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</row>
    <row r="101" spans="1:30" s="48" customFormat="1" ht="21" customHeight="1" x14ac:dyDescent="0.25">
      <c r="A101" s="162">
        <v>1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"/>
      <c r="M101" s="11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</row>
    <row r="102" spans="1:30" s="48" customFormat="1" ht="21" customHeight="1" x14ac:dyDescent="0.25">
      <c r="A102" s="164" t="s">
        <v>50</v>
      </c>
      <c r="B102" s="165" t="s">
        <v>41</v>
      </c>
      <c r="C102" s="166">
        <v>0</v>
      </c>
      <c r="D102" s="166">
        <v>0</v>
      </c>
      <c r="E102" s="166">
        <v>0</v>
      </c>
      <c r="F102" s="167">
        <v>28000000</v>
      </c>
      <c r="G102" s="167">
        <v>0</v>
      </c>
      <c r="H102" s="167">
        <v>0</v>
      </c>
      <c r="I102" s="167">
        <v>0</v>
      </c>
      <c r="J102" s="167">
        <v>0</v>
      </c>
      <c r="K102" s="167">
        <v>0</v>
      </c>
      <c r="L102" s="168">
        <v>28000000</v>
      </c>
      <c r="M102" s="11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</row>
    <row r="103" spans="1:30" s="48" customFormat="1" ht="21" customHeight="1" x14ac:dyDescent="0.25">
      <c r="A103" s="162">
        <v>1</v>
      </c>
      <c r="B103" s="35" t="s">
        <v>129</v>
      </c>
      <c r="C103" s="169"/>
      <c r="D103" s="169"/>
      <c r="E103" s="169"/>
      <c r="F103" s="126">
        <v>28000000</v>
      </c>
      <c r="G103" s="126">
        <v>0</v>
      </c>
      <c r="H103" s="126">
        <v>0</v>
      </c>
      <c r="I103" s="126">
        <v>0</v>
      </c>
      <c r="J103" s="126">
        <v>0</v>
      </c>
      <c r="K103" s="126">
        <v>0</v>
      </c>
      <c r="L103" s="127">
        <v>28000000</v>
      </c>
      <c r="M103" s="11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</row>
    <row r="104" spans="1:30" s="48" customFormat="1" ht="21" customHeight="1" x14ac:dyDescent="0.25">
      <c r="A104" s="170">
        <v>2</v>
      </c>
      <c r="B104" s="171" t="s">
        <v>137</v>
      </c>
      <c r="C104" s="172"/>
      <c r="D104" s="172"/>
      <c r="E104" s="169"/>
      <c r="F104" s="172"/>
      <c r="G104" s="173"/>
      <c r="H104" s="173"/>
      <c r="I104" s="174"/>
      <c r="J104" s="174"/>
      <c r="K104" s="173"/>
      <c r="L104" s="175"/>
      <c r="M104" s="11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</row>
    <row r="106" spans="1:30" x14ac:dyDescent="0.2">
      <c r="B106" s="176"/>
    </row>
  </sheetData>
  <mergeCells count="2">
    <mergeCell ref="A1:L1"/>
    <mergeCell ref="A2:C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BC CHI PHÍ T01-T12.2020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Hoang Duy. Nguyen</cp:lastModifiedBy>
  <cp:lastPrinted>2020-07-06T09:42:19Z</cp:lastPrinted>
  <dcterms:created xsi:type="dcterms:W3CDTF">2020-06-24T07:36:09Z</dcterms:created>
  <dcterms:modified xsi:type="dcterms:W3CDTF">2021-01-17T11:34:55Z</dcterms:modified>
</cp:coreProperties>
</file>