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xr:revisionPtr revIDLastSave="0" documentId="8_{9A3ED522-3FEC-D841-9E29-92D158A9EB8F}" xr6:coauthVersionLast="45" xr6:coauthVersionMax="45" xr10:uidLastSave="{00000000-0000-0000-0000-000000000000}"/>
  <bookViews>
    <workbookView xWindow="0" yWindow="0" windowWidth="28800" windowHeight="12030" xr2:uid="{00000000-000D-0000-FFFF-FFFF00000000}"/>
  </bookViews>
  <sheets>
    <sheet name="BC CHI PHÍ T01-T06.2020" sheetId="3" r:id="rId1"/>
    <sheet name="BC CHI PHÍ T01-T06.2020 (2)" sheetId="5" r:id="rId2"/>
    <sheet name="BC QT 6 THANG" sheetId="4" r:id="rId3"/>
    <sheet name="BC QT 6 THANG (ok)" sheetId="6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12" i="3"/>
  <c r="C38" i="3"/>
  <c r="C45" i="3"/>
  <c r="C42" i="3"/>
  <c r="C53" i="3"/>
  <c r="C46" i="3"/>
  <c r="C57" i="3"/>
  <c r="C54" i="3"/>
  <c r="C11" i="3"/>
  <c r="C5" i="3"/>
  <c r="C62" i="3"/>
  <c r="C67" i="3"/>
  <c r="C65" i="3"/>
  <c r="C72" i="3"/>
  <c r="D13" i="3"/>
  <c r="D16" i="3"/>
  <c r="D12" i="3"/>
  <c r="D38" i="3"/>
  <c r="D42" i="3"/>
  <c r="D46" i="3"/>
  <c r="D54" i="3"/>
  <c r="D5" i="3"/>
  <c r="D62" i="3"/>
  <c r="D67" i="3"/>
  <c r="D65" i="3"/>
  <c r="D72" i="3"/>
  <c r="E13" i="3"/>
  <c r="E12" i="3"/>
  <c r="E38" i="3"/>
  <c r="E42" i="3"/>
  <c r="E46" i="3"/>
  <c r="E54" i="3"/>
  <c r="E9" i="3"/>
  <c r="E5" i="3"/>
  <c r="E62" i="3"/>
  <c r="E67" i="3"/>
  <c r="E65" i="3"/>
  <c r="E72" i="3"/>
  <c r="F13" i="3"/>
  <c r="F12" i="3"/>
  <c r="F38" i="3"/>
  <c r="F42" i="3"/>
  <c r="F46" i="3"/>
  <c r="F54" i="3"/>
  <c r="F5" i="3"/>
  <c r="F62" i="3"/>
  <c r="F67" i="3"/>
  <c r="F65" i="3"/>
  <c r="F72" i="3"/>
  <c r="G13" i="3"/>
  <c r="G29" i="3"/>
  <c r="G12" i="3"/>
  <c r="G38" i="3"/>
  <c r="G42" i="3"/>
  <c r="G46" i="3"/>
  <c r="G54" i="3"/>
  <c r="G11" i="3"/>
  <c r="G5" i="3"/>
  <c r="G62" i="3"/>
  <c r="G67" i="3"/>
  <c r="G65" i="3"/>
  <c r="G72" i="3"/>
  <c r="H13" i="3"/>
  <c r="H12" i="3"/>
  <c r="H38" i="3"/>
  <c r="H42" i="3"/>
  <c r="H46" i="3"/>
  <c r="H54" i="3"/>
  <c r="H6" i="3"/>
  <c r="H5" i="3"/>
  <c r="H62" i="3"/>
  <c r="H67" i="3"/>
  <c r="H65" i="3"/>
  <c r="H72" i="3"/>
  <c r="I12" i="3"/>
  <c r="I38" i="3"/>
  <c r="I42" i="3"/>
  <c r="I46" i="3"/>
  <c r="I54" i="3"/>
  <c r="I5" i="3"/>
  <c r="I62" i="3"/>
  <c r="I67" i="3"/>
  <c r="I65" i="3"/>
  <c r="I72" i="3"/>
  <c r="J12" i="3"/>
  <c r="J38" i="3"/>
  <c r="J42" i="3"/>
  <c r="J46" i="3"/>
  <c r="J54" i="3"/>
  <c r="J5" i="3"/>
  <c r="J62" i="3"/>
  <c r="J67" i="3"/>
  <c r="J65" i="3"/>
  <c r="J72" i="3"/>
  <c r="K12" i="3"/>
  <c r="K38" i="3"/>
  <c r="K42" i="3"/>
  <c r="K46" i="3"/>
  <c r="K54" i="3"/>
  <c r="K5" i="3"/>
  <c r="K62" i="3"/>
  <c r="K67" i="3"/>
  <c r="K65" i="3"/>
  <c r="K72" i="3"/>
  <c r="L12" i="3"/>
  <c r="L38" i="3"/>
  <c r="L42" i="3"/>
  <c r="L46" i="3"/>
  <c r="L54" i="3"/>
  <c r="L5" i="3"/>
  <c r="L62" i="3"/>
  <c r="L67" i="3"/>
  <c r="L65" i="3"/>
  <c r="L72" i="3"/>
  <c r="M72" i="3"/>
  <c r="H6" i="5"/>
  <c r="B35" i="6"/>
  <c r="C35" i="6"/>
  <c r="D35" i="6"/>
  <c r="E35" i="6"/>
  <c r="F35" i="6"/>
  <c r="G35" i="6"/>
  <c r="H35" i="6"/>
  <c r="H36" i="6"/>
  <c r="H38" i="6"/>
  <c r="H39" i="6"/>
  <c r="H40" i="6"/>
  <c r="H41" i="6"/>
  <c r="H42" i="6"/>
  <c r="B43" i="6"/>
  <c r="H43" i="6"/>
  <c r="H44" i="6"/>
  <c r="H46" i="6"/>
  <c r="C47" i="6"/>
  <c r="H47" i="6"/>
  <c r="H48" i="6"/>
  <c r="H49" i="6"/>
  <c r="H50" i="6"/>
  <c r="H51" i="6"/>
  <c r="H52" i="6"/>
  <c r="H53" i="6"/>
  <c r="H54" i="6"/>
  <c r="H55" i="6"/>
  <c r="H56" i="6"/>
  <c r="H57" i="6"/>
  <c r="H58" i="6"/>
  <c r="F59" i="6"/>
  <c r="H59" i="6"/>
  <c r="H60" i="6"/>
  <c r="H61" i="6"/>
  <c r="H62" i="6"/>
  <c r="H63" i="6"/>
  <c r="H64" i="6"/>
  <c r="H66" i="6"/>
  <c r="H67" i="6"/>
  <c r="B68" i="6"/>
  <c r="H68" i="6"/>
  <c r="H69" i="6"/>
  <c r="H70" i="6"/>
  <c r="H72" i="6"/>
  <c r="H73" i="6"/>
  <c r="H74" i="6"/>
  <c r="H75" i="6"/>
  <c r="H77" i="6"/>
  <c r="H78" i="6"/>
  <c r="H79" i="6"/>
  <c r="H81" i="6"/>
  <c r="H82" i="6"/>
  <c r="H83" i="6"/>
  <c r="H84" i="6"/>
  <c r="H86" i="6"/>
  <c r="H87" i="6"/>
  <c r="H88" i="6"/>
  <c r="H89" i="6"/>
  <c r="H90" i="6"/>
  <c r="H91" i="6"/>
  <c r="H92" i="6"/>
  <c r="H93" i="6"/>
  <c r="H94" i="6"/>
  <c r="H96" i="6"/>
  <c r="H97" i="6"/>
  <c r="H98" i="6"/>
  <c r="H99" i="6"/>
  <c r="H100" i="6"/>
  <c r="B100" i="6"/>
  <c r="C100" i="6"/>
  <c r="D100" i="6"/>
  <c r="E100" i="6"/>
  <c r="F100" i="6"/>
  <c r="G100" i="6"/>
  <c r="D119" i="6"/>
  <c r="B17" i="6"/>
  <c r="B18" i="6"/>
  <c r="B26" i="6"/>
  <c r="B30" i="6"/>
  <c r="B32" i="6"/>
  <c r="B101" i="6"/>
  <c r="C17" i="6"/>
  <c r="C18" i="6"/>
  <c r="C30" i="6"/>
  <c r="C32" i="6"/>
  <c r="C101" i="6"/>
  <c r="D17" i="6"/>
  <c r="D18" i="6"/>
  <c r="D24" i="6"/>
  <c r="D30" i="6"/>
  <c r="D32" i="6"/>
  <c r="D101" i="6"/>
  <c r="E17" i="6"/>
  <c r="E18" i="6"/>
  <c r="E30" i="6"/>
  <c r="E32" i="6"/>
  <c r="E101" i="6"/>
  <c r="F17" i="6"/>
  <c r="F18" i="6"/>
  <c r="F26" i="6"/>
  <c r="F30" i="6"/>
  <c r="F32" i="6"/>
  <c r="F101" i="6"/>
  <c r="B109" i="6"/>
  <c r="B113" i="6"/>
  <c r="B115" i="6"/>
  <c r="C109" i="6"/>
  <c r="C113" i="6"/>
  <c r="C115" i="6"/>
  <c r="D109" i="6"/>
  <c r="D113" i="6"/>
  <c r="D115" i="6"/>
  <c r="E109" i="6"/>
  <c r="E113" i="6"/>
  <c r="E115" i="6"/>
  <c r="F109" i="6"/>
  <c r="F113" i="6"/>
  <c r="F115" i="6"/>
  <c r="G109" i="6"/>
  <c r="G113" i="6"/>
  <c r="G115" i="6"/>
  <c r="G17" i="6"/>
  <c r="G18" i="6"/>
  <c r="H104" i="6"/>
  <c r="H105" i="6"/>
  <c r="H106" i="6"/>
  <c r="H107" i="6"/>
  <c r="H108" i="6"/>
  <c r="H109" i="6"/>
  <c r="H111" i="6"/>
  <c r="H112" i="6"/>
  <c r="H113" i="6"/>
  <c r="H115" i="6"/>
  <c r="H17" i="6"/>
  <c r="H22" i="6"/>
  <c r="H23" i="6"/>
  <c r="H25" i="6"/>
  <c r="H27" i="6"/>
  <c r="H28" i="6"/>
  <c r="H29" i="6"/>
  <c r="H12" i="6"/>
  <c r="H13" i="6"/>
  <c r="H14" i="6"/>
  <c r="H15" i="6"/>
  <c r="H16" i="6"/>
  <c r="H11" i="6"/>
  <c r="H18" i="6"/>
  <c r="H24" i="6"/>
  <c r="G30" i="6"/>
  <c r="H21" i="6"/>
  <c r="H26" i="6"/>
  <c r="H30" i="6"/>
  <c r="B3" i="6"/>
  <c r="B2" i="6"/>
  <c r="B1" i="6"/>
  <c r="H32" i="6"/>
  <c r="H101" i="6"/>
  <c r="H117" i="6"/>
  <c r="H118" i="6"/>
  <c r="G32" i="6"/>
  <c r="G101" i="6"/>
  <c r="E117" i="6"/>
  <c r="C57" i="5"/>
  <c r="C54" i="5"/>
  <c r="I71" i="5"/>
  <c r="I68" i="5"/>
  <c r="H67" i="5"/>
  <c r="G67" i="5"/>
  <c r="F67" i="5"/>
  <c r="E67" i="5"/>
  <c r="D67" i="5"/>
  <c r="C67" i="5"/>
  <c r="I67" i="5"/>
  <c r="I66" i="5"/>
  <c r="H65" i="5"/>
  <c r="G65" i="5"/>
  <c r="F65" i="5"/>
  <c r="E65" i="5"/>
  <c r="D65" i="5"/>
  <c r="C65" i="5"/>
  <c r="I65" i="5"/>
  <c r="I61" i="5"/>
  <c r="I60" i="5"/>
  <c r="I59" i="5"/>
  <c r="I58" i="5"/>
  <c r="I57" i="5"/>
  <c r="I56" i="5"/>
  <c r="I55" i="5"/>
  <c r="H54" i="5"/>
  <c r="G54" i="5"/>
  <c r="F54" i="5"/>
  <c r="E54" i="5"/>
  <c r="D54" i="5"/>
  <c r="I54" i="5"/>
  <c r="C53" i="5"/>
  <c r="I53" i="5"/>
  <c r="I52" i="5"/>
  <c r="I51" i="5"/>
  <c r="I50" i="5"/>
  <c r="I49" i="5"/>
  <c r="I48" i="5"/>
  <c r="I47" i="5"/>
  <c r="H46" i="5"/>
  <c r="G46" i="5"/>
  <c r="F46" i="5"/>
  <c r="E46" i="5"/>
  <c r="D46" i="5"/>
  <c r="C46" i="5"/>
  <c r="I46" i="5"/>
  <c r="C45" i="5"/>
  <c r="C42" i="5"/>
  <c r="D42" i="5"/>
  <c r="E42" i="5"/>
  <c r="F42" i="5"/>
  <c r="G42" i="5"/>
  <c r="H42" i="5"/>
  <c r="I42" i="5"/>
  <c r="I44" i="5"/>
  <c r="I43" i="5"/>
  <c r="I41" i="5"/>
  <c r="I40" i="5"/>
  <c r="I39" i="5"/>
  <c r="H38" i="5"/>
  <c r="G38" i="5"/>
  <c r="F38" i="5"/>
  <c r="E38" i="5"/>
  <c r="D38" i="5"/>
  <c r="C38" i="5"/>
  <c r="I38" i="5"/>
  <c r="I37" i="5"/>
  <c r="I36" i="5"/>
  <c r="I35" i="5"/>
  <c r="I34" i="5"/>
  <c r="I33" i="5"/>
  <c r="I32" i="5"/>
  <c r="I31" i="5"/>
  <c r="I30" i="5"/>
  <c r="G29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D16" i="5"/>
  <c r="D13" i="5"/>
  <c r="D12" i="5"/>
  <c r="D5" i="5"/>
  <c r="D62" i="5"/>
  <c r="D72" i="5"/>
  <c r="I15" i="5"/>
  <c r="I14" i="5"/>
  <c r="H13" i="5"/>
  <c r="G13" i="5"/>
  <c r="F13" i="5"/>
  <c r="E13" i="5"/>
  <c r="E12" i="5"/>
  <c r="E9" i="5"/>
  <c r="E5" i="5"/>
  <c r="E62" i="5"/>
  <c r="E72" i="5"/>
  <c r="C13" i="5"/>
  <c r="I13" i="5"/>
  <c r="H12" i="5"/>
  <c r="G12" i="5"/>
  <c r="F12" i="5"/>
  <c r="F5" i="5"/>
  <c r="F62" i="5"/>
  <c r="F72" i="5"/>
  <c r="C12" i="5"/>
  <c r="G11" i="5"/>
  <c r="G5" i="5"/>
  <c r="C11" i="5"/>
  <c r="C5" i="5"/>
  <c r="I10" i="5"/>
  <c r="I9" i="5"/>
  <c r="I8" i="5"/>
  <c r="I7" i="5"/>
  <c r="I6" i="5"/>
  <c r="H5" i="5"/>
  <c r="G45" i="4"/>
  <c r="F45" i="4"/>
  <c r="E45" i="4"/>
  <c r="E107" i="4"/>
  <c r="D45" i="4"/>
  <c r="C45" i="4"/>
  <c r="B45" i="4"/>
  <c r="B107" i="4"/>
  <c r="G122" i="4"/>
  <c r="F122" i="4"/>
  <c r="E122" i="4"/>
  <c r="D122" i="4"/>
  <c r="C122" i="4"/>
  <c r="B122" i="4"/>
  <c r="H121" i="4"/>
  <c r="H120" i="4"/>
  <c r="H122" i="4"/>
  <c r="G117" i="4"/>
  <c r="F117" i="4"/>
  <c r="F124" i="4"/>
  <c r="E117" i="4"/>
  <c r="E124" i="4"/>
  <c r="D117" i="4"/>
  <c r="C117" i="4"/>
  <c r="B117" i="4"/>
  <c r="H116" i="4"/>
  <c r="H115" i="4"/>
  <c r="H114" i="4"/>
  <c r="H113" i="4"/>
  <c r="H112" i="4"/>
  <c r="G107" i="4"/>
  <c r="F107" i="4"/>
  <c r="D107" i="4"/>
  <c r="C107" i="4"/>
  <c r="H106" i="4"/>
  <c r="H105" i="4"/>
  <c r="H104" i="4"/>
  <c r="H103" i="4"/>
  <c r="H102" i="4"/>
  <c r="H98" i="4"/>
  <c r="H97" i="4"/>
  <c r="H96" i="4"/>
  <c r="H95" i="4"/>
  <c r="H94" i="4"/>
  <c r="H93" i="4"/>
  <c r="H91" i="4"/>
  <c r="H90" i="4"/>
  <c r="H89" i="4"/>
  <c r="H88" i="4"/>
  <c r="H86" i="4"/>
  <c r="H85" i="4"/>
  <c r="H84" i="4"/>
  <c r="H83" i="4"/>
  <c r="H82" i="4"/>
  <c r="H80" i="4"/>
  <c r="H79" i="4"/>
  <c r="H78" i="4"/>
  <c r="H77" i="4"/>
  <c r="H75" i="4"/>
  <c r="H74" i="4"/>
  <c r="H73" i="4"/>
  <c r="H72" i="4"/>
  <c r="H71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3" i="4"/>
  <c r="H42" i="4"/>
  <c r="H41" i="4"/>
  <c r="H40" i="4"/>
  <c r="A40" i="4"/>
  <c r="H39" i="4"/>
  <c r="H38" i="4"/>
  <c r="H37" i="4"/>
  <c r="A37" i="4"/>
  <c r="H36" i="4"/>
  <c r="A36" i="4"/>
  <c r="H35" i="4"/>
  <c r="A35" i="4"/>
  <c r="G29" i="4"/>
  <c r="F29" i="4"/>
  <c r="E29" i="4"/>
  <c r="D29" i="4"/>
  <c r="C29" i="4"/>
  <c r="B29" i="4"/>
  <c r="H28" i="4"/>
  <c r="H27" i="4"/>
  <c r="H26" i="4"/>
  <c r="H25" i="4"/>
  <c r="H24" i="4"/>
  <c r="H23" i="4"/>
  <c r="H22" i="4"/>
  <c r="H21" i="4"/>
  <c r="H20" i="4"/>
  <c r="H19" i="4"/>
  <c r="G16" i="4"/>
  <c r="F16" i="4"/>
  <c r="E16" i="4"/>
  <c r="D16" i="4"/>
  <c r="C16" i="4"/>
  <c r="C31" i="4"/>
  <c r="C109" i="4"/>
  <c r="B16" i="4"/>
  <c r="B31" i="4"/>
  <c r="H15" i="4"/>
  <c r="H14" i="4"/>
  <c r="H13" i="4"/>
  <c r="H12" i="4"/>
  <c r="H11" i="4"/>
  <c r="B3" i="4"/>
  <c r="B2" i="4"/>
  <c r="B1" i="4"/>
  <c r="H62" i="5"/>
  <c r="H72" i="5"/>
  <c r="I5" i="5"/>
  <c r="G117" i="6"/>
  <c r="D117" i="6"/>
  <c r="C117" i="6"/>
  <c r="B117" i="6"/>
  <c r="F117" i="6"/>
  <c r="H16" i="4"/>
  <c r="C62" i="5"/>
  <c r="C72" i="5"/>
  <c r="G62" i="5"/>
  <c r="G72" i="5"/>
  <c r="I11" i="5"/>
  <c r="I16" i="5"/>
  <c r="I12" i="5"/>
  <c r="I62" i="5"/>
  <c r="I45" i="5"/>
  <c r="B109" i="4"/>
  <c r="D31" i="4"/>
  <c r="D109" i="4"/>
  <c r="E31" i="4"/>
  <c r="E109" i="4"/>
  <c r="E126" i="4"/>
  <c r="F31" i="4"/>
  <c r="F109" i="4"/>
  <c r="F126" i="4"/>
  <c r="H117" i="4"/>
  <c r="C124" i="4"/>
  <c r="C126" i="4"/>
  <c r="G124" i="4"/>
  <c r="G31" i="4"/>
  <c r="G109" i="4"/>
  <c r="G126" i="4"/>
  <c r="D124" i="4"/>
  <c r="B124" i="4"/>
  <c r="B126" i="4"/>
  <c r="H29" i="4"/>
  <c r="H124" i="4"/>
  <c r="H45" i="4"/>
  <c r="H107" i="4"/>
  <c r="H31" i="4"/>
  <c r="H109" i="4"/>
  <c r="H126" i="4"/>
  <c r="I72" i="5"/>
  <c r="D126" i="4"/>
  <c r="M13" i="3"/>
  <c r="M14" i="3"/>
  <c r="M15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3" i="3"/>
  <c r="M34" i="3"/>
  <c r="M35" i="3"/>
  <c r="M36" i="3"/>
  <c r="M37" i="3"/>
  <c r="M39" i="3"/>
  <c r="M40" i="3"/>
  <c r="M41" i="3"/>
  <c r="M43" i="3"/>
  <c r="M44" i="3"/>
  <c r="M47" i="3"/>
  <c r="M48" i="3"/>
  <c r="M49" i="3"/>
  <c r="M50" i="3"/>
  <c r="M51" i="3"/>
  <c r="M52" i="3"/>
  <c r="M55" i="3"/>
  <c r="M56" i="3"/>
  <c r="M57" i="3"/>
  <c r="M58" i="3"/>
  <c r="M59" i="3"/>
  <c r="M60" i="3"/>
  <c r="M61" i="3"/>
  <c r="M68" i="3"/>
  <c r="M71" i="3"/>
  <c r="M66" i="3"/>
  <c r="M7" i="3"/>
  <c r="M8" i="3"/>
  <c r="M9" i="3"/>
  <c r="M10" i="3"/>
  <c r="M6" i="3"/>
  <c r="M65" i="3"/>
  <c r="M67" i="3"/>
  <c r="M53" i="3"/>
  <c r="M45" i="3"/>
  <c r="M16" i="3"/>
  <c r="M29" i="3"/>
  <c r="M11" i="3"/>
  <c r="M5" i="3"/>
  <c r="M42" i="3"/>
  <c r="M54" i="3"/>
  <c r="M38" i="3"/>
  <c r="M12" i="3"/>
  <c r="M46" i="3"/>
  <c r="M6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HPZ400</author>
  </authors>
  <commentList>
    <comment ref="G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Chi BQL tòa nhà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lương NV + 50TR lương sếp</t>
        </r>
      </text>
    </comment>
    <comment ref="D1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CÓ THÊM CP THUÊ VP ĐÀ NẴNG 6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co them CP thue vp ngoai HN
</t>
        </r>
      </text>
    </comment>
    <comment ref="D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Thuê kho tháng 10+11/2019 &amp; 01+02/2020 (đc giảm t12.2019)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T12.2019 + T01.2020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CÓ THANG 11,12/2019</t>
        </r>
      </text>
    </comment>
    <comment ref="C2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mua token, đky dv hóa đơn điện tử</t>
        </r>
      </text>
    </comment>
    <comment ref="D2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Tiền trông coi ngay Tet
</t>
        </r>
      </text>
    </comment>
    <comment ref="E2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Lam giay phep VP Da Nang
</t>
        </r>
      </text>
    </comment>
    <comment ref="G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CP goi hoi vien cong trinh xanh + dung thu may pha ca phe
+ mua hoa mung khai truong
</t>
        </r>
      </text>
    </comment>
    <comment ref="H2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cho công đoàn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Máy giặt thảm, lắp camera
</t>
        </r>
      </text>
    </comment>
    <comment ref="D49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Thanh thi cong
</t>
        </r>
      </text>
    </comment>
    <comment ref="F4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Ms Thao 2019
</t>
        </r>
      </text>
    </comment>
    <comment ref="G49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Phuc loi Mr Tung Linh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HPZ400</author>
  </authors>
  <commentList>
    <comment ref="G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Chi BQL tòa nhà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lương NV + 50TR lương sếp</t>
        </r>
      </text>
    </comment>
    <comment ref="D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CÓ THÊM CP THUÊ VP ĐÀ NẴNG 6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co them CP thue vp ngoai HN
</t>
        </r>
      </text>
    </comment>
    <comment ref="D1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Thuê kho tháng 10+11/2019 &amp; 01+02/2020 (đc giảm t12.2019)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T12.2019 + T01.2020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CÓ THANG 11,12/2019</t>
        </r>
      </text>
    </comment>
    <comment ref="C2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mua token, đky dv hóa đơn điện tử</t>
        </r>
      </text>
    </comment>
    <comment ref="D29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Tiền trông coi ngay Tet
</t>
        </r>
      </text>
    </comment>
    <comment ref="E2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Lam giay phep VP Da Nang
</t>
        </r>
      </text>
    </comment>
    <comment ref="G2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CP goi hoi vien cong trinh xanh + dung thu may pha ca phe
+ mua hoa mung khai truong
</t>
        </r>
      </text>
    </comment>
    <comment ref="H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cho công đoàn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Máy giặt thảm, lắp camera
</t>
        </r>
      </text>
    </comment>
    <comment ref="D49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Thanh thi cong
</t>
        </r>
      </text>
    </comment>
    <comment ref="F4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Ms Thao 2019
</t>
        </r>
      </text>
    </comment>
    <comment ref="G49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Phuc loi Mr Tung Linh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HPZ400</author>
  </authors>
  <commentList>
    <comment ref="F2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Chi BQL tòa nhà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lương NV + 50TR lương sếp</t>
        </r>
      </text>
    </comment>
    <comment ref="C40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Thanh thi cong
</t>
        </r>
      </text>
    </comment>
    <comment ref="E4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Ms Thao 2019
</t>
        </r>
      </text>
    </comment>
    <comment ref="F40" authorId="0" shapeId="0" xr:uid="{00000000-0006-0000-0300-000005000000}">
      <text>
        <r>
          <rPr>
            <sz val="9"/>
            <color indexed="81"/>
            <rFont val="Tahoma"/>
            <family val="2"/>
          </rPr>
          <t xml:space="preserve">Phuc loi Mr Tung Linh
</t>
        </r>
      </text>
    </comment>
    <comment ref="C4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CÓ THÊM CP THUÊ VP ĐÀ NẴNG 6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co them CP thue vp ngoai HN
</t>
        </r>
      </text>
    </comment>
    <comment ref="C4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Thuê kho tháng 10+11/2019 &amp; 01+02/2020 (đc giảm t12.2019)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T12.2019 + T01.2020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00000000-0006-0000-0300-00000A000000}">
      <text>
        <r>
          <rPr>
            <sz val="9"/>
            <color indexed="81"/>
            <rFont val="Tahoma"/>
            <family val="2"/>
          </rPr>
          <t xml:space="preserve">Tiền trông coi ngay Tet
</t>
        </r>
      </text>
    </comment>
    <comment ref="D5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Lam giay phep VP Da Nang
</t>
        </r>
      </text>
    </comment>
    <comment ref="F5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CP goi hoi vien cong trinh xanh + dung thu may pha ca phe
+ mua hoa mung khai truong
</t>
        </r>
      </text>
    </comment>
    <comment ref="G5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cho công đoàn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CÓ THANG 11,12/2019</t>
        </r>
      </text>
    </comment>
  </commentList>
</comments>
</file>

<file path=xl/sharedStrings.xml><?xml version="1.0" encoding="utf-8"?>
<sst xmlns="http://schemas.openxmlformats.org/spreadsheetml/2006/main" count="414" uniqueCount="219">
  <si>
    <t>BÁO CÁO CHI PHÍ</t>
  </si>
  <si>
    <t>STT</t>
  </si>
  <si>
    <t>NỘI DUNG</t>
  </si>
  <si>
    <t>THÁNG 1</t>
  </si>
  <si>
    <t>THÁNG 2</t>
  </si>
  <si>
    <t>THÁNG 3</t>
  </si>
  <si>
    <t>THÁNG 4</t>
  </si>
  <si>
    <t>THÁNG 5</t>
  </si>
  <si>
    <t>THÁNG 6</t>
  </si>
  <si>
    <t>I</t>
  </si>
  <si>
    <t>CHI PHÍ CÔNG TRÌNH</t>
  </si>
  <si>
    <t>Lương thợ phụ các công trình</t>
  </si>
  <si>
    <t>Chi phí phường, phạt, khác,…</t>
  </si>
  <si>
    <t>CHI PHÍ VĂN PHÒNG</t>
  </si>
  <si>
    <t>BHXH</t>
  </si>
  <si>
    <t>Thuê văn phòng</t>
  </si>
  <si>
    <t>Thuê kho</t>
  </si>
  <si>
    <t>Điện nước</t>
  </si>
  <si>
    <t>Internet</t>
  </si>
  <si>
    <t>Điện thoại</t>
  </si>
  <si>
    <t>Rác</t>
  </si>
  <si>
    <t>Giữ xe nhân viên</t>
  </si>
  <si>
    <t>Chuyển phát nhanh</t>
  </si>
  <si>
    <t>Chi phi tuyển dụng nhân sự</t>
  </si>
  <si>
    <t>Chi phí phát sinh khác</t>
  </si>
  <si>
    <t>Phí ngân hàng</t>
  </si>
  <si>
    <t>Đồng phục</t>
  </si>
  <si>
    <t>Lãi gốc vay mua xe</t>
  </si>
  <si>
    <t>MUA SẮM TRANG THIẾT BỊ</t>
  </si>
  <si>
    <t>Máy tính</t>
  </si>
  <si>
    <t>Mực in</t>
  </si>
  <si>
    <t>Công cụ, dụng Cụ</t>
  </si>
  <si>
    <t>Khác,…</t>
  </si>
  <si>
    <t>CÔNG TÁC PHÍ</t>
  </si>
  <si>
    <t>Thuê xe, xăng xe</t>
  </si>
  <si>
    <t>Khách sạn, phòng nghỉ</t>
  </si>
  <si>
    <t>Tiếp khách</t>
  </si>
  <si>
    <t>PHÚC LỢI</t>
  </si>
  <si>
    <t>Chi sinh nhật</t>
  </si>
  <si>
    <t>Chi tiền cưới hỏi, thăm bệnh, tang lễ, …</t>
  </si>
  <si>
    <t>THUẾ, PHÍ, LỆ PHÍ</t>
  </si>
  <si>
    <t>Thuế môn bài</t>
  </si>
  <si>
    <t>Thuế GTGT</t>
  </si>
  <si>
    <t>Khác</t>
  </si>
  <si>
    <t>CÁ NHÂN SẾP MỸ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</si>
  <si>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</si>
  <si>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</si>
  <si>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</si>
  <si>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</si>
  <si>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</si>
  <si>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</si>
  <si>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</si>
  <si>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</si>
  <si>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</si>
  <si>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CHI HỘ </t>
  </si>
  <si>
    <t>Bảo hiểm xã hội</t>
  </si>
  <si>
    <t>TỔNG CỘNG CHI PHÍ :</t>
  </si>
  <si>
    <t>TỔNG CHI:</t>
  </si>
  <si>
    <t>Lãi vay mua nhà</t>
  </si>
  <si>
    <t>Chi tiền thưởng, quà tặng nhân viên</t>
  </si>
  <si>
    <t>Chi chiết khấu</t>
  </si>
  <si>
    <t>Chi mua trang thiết bị vật tư ( thi công phụ trách gồm tạm ứng và giải chi ) ( BP THI CONG)</t>
  </si>
  <si>
    <t>Chi phí liên hoan, du lịch, …</t>
  </si>
  <si>
    <t>Dịch vụ VAT</t>
  </si>
  <si>
    <t>Internet, gia hạn tên miền</t>
  </si>
  <si>
    <t>Sữa chữa máy tính, máy in, bơm mực</t>
  </si>
  <si>
    <t>Từ thiện</t>
  </si>
  <si>
    <t>Phụ cấp cô dọn vệ sinh</t>
  </si>
  <si>
    <t>Đồ dùng văn phòng, đồ cúng …</t>
  </si>
  <si>
    <t>Vệ sinh văn phòng</t>
  </si>
  <si>
    <t>In ấn hồ sơ dự thầu, in bao thư, công chứng hồ sơ</t>
  </si>
  <si>
    <t>Phí vận chuyển: Chuyển phát nhanh, Grab</t>
  </si>
  <si>
    <t>Mua sắm, ăn uống tiếp khách qua máy Pos</t>
  </si>
  <si>
    <t>CP tài chính: bảo lãnh</t>
  </si>
  <si>
    <t>Khám sức khỏe, bảo hiểm, hoàn tiền bảo hiểm,..</t>
  </si>
  <si>
    <t>Sữa chữa kho, văn phòng</t>
  </si>
  <si>
    <t>Chi trả cho Nhà cung cấp (QS + TK + KD + KT)</t>
  </si>
  <si>
    <t>KÝ QUỸ TÒA NHÀ, ĐẶT CỌC THI CÔNG CÔNG TRÌNH</t>
  </si>
  <si>
    <t>CỌC DỰ THẦU</t>
  </si>
  <si>
    <t>Sửa xe, Bảo dưỡng xe</t>
  </si>
  <si>
    <t>Chi phí tổ chức tiệc tất niên 2019</t>
  </si>
  <si>
    <t>Thực phẩm, nước chia tay</t>
  </si>
  <si>
    <t>CHI KHÁC: QUẢNG BÁ THƯƠNG HIỆU</t>
  </si>
  <si>
    <t>Khác (Lì xì, vé xe tết cho thợ phụ)</t>
  </si>
  <si>
    <t>O</t>
  </si>
  <si>
    <t>TỔNG</t>
  </si>
  <si>
    <t>Trả tiền thanh lý xe o to</t>
  </si>
  <si>
    <t>(Từ Tháng 01 - Tháng 06 năm 2020)</t>
  </si>
  <si>
    <t>Anh Mỹ gửi anh Vũ</t>
  </si>
  <si>
    <t>Lương nhân viên + lương GĐ 50TR</t>
  </si>
  <si>
    <t>BÁO  CÁO QUẢN TRỊ THU CHI DOANH NGHIỆP</t>
  </si>
  <si>
    <t>Ngân Sách Điều Hành</t>
  </si>
  <si>
    <t>Pro tem     /      200-     til       /      200- • Thời gian từ ngày… đến ngày…</t>
  </si>
  <si>
    <t xml:space="preserve">T 01 </t>
  </si>
  <si>
    <t>T 02</t>
  </si>
  <si>
    <t>T 03</t>
  </si>
  <si>
    <t>T 04</t>
  </si>
  <si>
    <t>T 05</t>
  </si>
  <si>
    <t>T 06</t>
  </si>
  <si>
    <t>12 month total</t>
  </si>
  <si>
    <t>A/ Dòng Tiền Vào:</t>
  </si>
  <si>
    <t>Doanh thu hoạt động kinh doanh</t>
  </si>
  <si>
    <t>Doanh thu thiết kế nội thất VP</t>
  </si>
  <si>
    <t>Doanh thu hoạt động xây dựng</t>
  </si>
  <si>
    <t>Doanh thu khác</t>
  </si>
  <si>
    <t>Doanh thu hoạt động tài chính</t>
  </si>
  <si>
    <t>Thu nhập khác</t>
  </si>
  <si>
    <t xml:space="preserve">Cộng doanh thu </t>
  </si>
  <si>
    <t>B/ Dòng Tiền Ra:</t>
  </si>
  <si>
    <t>Các biến phí / hàng hóa được sử dụng</t>
  </si>
  <si>
    <t>Tiền phụ cấp ( nước,café,cơm...) cho nhân công</t>
  </si>
  <si>
    <t>Chi phí lương - công nhân thuê ngoài</t>
  </si>
  <si>
    <t>Chi phí nguyên vật liệu - hoạt động xây dựng công trình dân dụng và công nghiệp</t>
  </si>
  <si>
    <t>Chi phí vật tư cho công trình nội thất VP.</t>
  </si>
  <si>
    <t>Chi phí vận chuyển – và các chi phí liên quan đến việc vận chuyển nguyên vật liệu thô và thành phẩm &amp; phí dọn rác công trình.</t>
  </si>
  <si>
    <t>Chi phí điện nước sử dụng trong tòa nhà</t>
  </si>
  <si>
    <t>Chi phí bảo hiểm công trình</t>
  </si>
  <si>
    <t>Thưởng các loại và lương doanh số KPI</t>
  </si>
  <si>
    <t>CP Trả lương đối tác</t>
  </si>
  <si>
    <t>Các biến phí khác</t>
  </si>
  <si>
    <t>Lợi nhuận rồng:Doanh số / Doanh thu - Các biến phí</t>
  </si>
  <si>
    <t>Chi phí cố định ( CP QLDN)</t>
  </si>
  <si>
    <t>Lương – cho nhân viên ở văn phòng</t>
  </si>
  <si>
    <t>BỘ PHẬN QS</t>
  </si>
  <si>
    <t>BỘ PHẬN THIẾT KẾ</t>
  </si>
  <si>
    <t>BỘ PHẬN THI CÔNG</t>
  </si>
  <si>
    <t>BHXH – cho nhân viên ở văn phòng</t>
  </si>
  <si>
    <t xml:space="preserve">QUỸ PHÚC LỢI cho nhân viên </t>
  </si>
  <si>
    <t>CP Văn phòng</t>
  </si>
  <si>
    <t>Chi phí thuê kho, mặt bằng</t>
  </si>
  <si>
    <t>Sửa văn phòng, phân xưởng sản xuất</t>
  </si>
  <si>
    <t>Điện sinh hoạt</t>
  </si>
  <si>
    <t>Nước sinh hoạt</t>
  </si>
  <si>
    <t>Văn phòng phẩm</t>
  </si>
  <si>
    <t>Điện thoại bàn,ĐTDĐ</t>
  </si>
  <si>
    <t>Thẻ điện thoại,CP dọn vệ sinh rác...</t>
  </si>
  <si>
    <t>Pho to tài liệu, In ấn, Khắc dấu</t>
  </si>
  <si>
    <t>Mua lẵng hoa mừng khai trương, khánh thành</t>
  </si>
  <si>
    <t>Truyền hình cáp</t>
  </si>
  <si>
    <t>Công chứng hồ sơ</t>
  </si>
  <si>
    <t>Chi phí sửa chữa điện,nước tại văn phòng.</t>
  </si>
  <si>
    <t xml:space="preserve">Chi phí sửa chữa xe ô tô </t>
  </si>
  <si>
    <t>Chi phí sửa chữa máy in,máy tính VP( đổ mực in + sửa chữa mạng , máy tính)</t>
  </si>
  <si>
    <t>Chi phí bảo vệ trông xe cty.</t>
  </si>
  <si>
    <t>CP nhập hàng ngoài</t>
  </si>
  <si>
    <t>Cardvisit</t>
  </si>
  <si>
    <t>Quan hệ đối ngoại</t>
  </si>
  <si>
    <t>Chi phí tất niên, du lịch, teambuilding của công ty</t>
  </si>
  <si>
    <t xml:space="preserve">Chi phí mua đồ cúng lễ tại Công ty </t>
  </si>
  <si>
    <t>Chi phí tuyển dụng nhân sự cho Công ty</t>
  </si>
  <si>
    <t>CP Phúc lợi (cưới hỏi,đám tang,ốm đau, sinh nhật,liên hoan nhân dịp)</t>
  </si>
  <si>
    <t>CP khác…..(quản lý chung).</t>
  </si>
  <si>
    <t>Công tác phí NV + QL</t>
  </si>
  <si>
    <t>TIếp khách</t>
  </si>
  <si>
    <t>Ăn uống….</t>
  </si>
  <si>
    <t>Cp GRAB</t>
  </si>
  <si>
    <t>Thuế, phí, lệ phí</t>
  </si>
  <si>
    <t>Thuế TNDN</t>
  </si>
  <si>
    <t>CP bồi dưỡng thuế</t>
  </si>
  <si>
    <t>MUA SẮM THIẾT BỊ,MÁY MÓC</t>
  </si>
  <si>
    <t>Máy ảnh</t>
  </si>
  <si>
    <t>CP TSCĐ &amp; CCDC</t>
  </si>
  <si>
    <t>Chi phí khác</t>
  </si>
  <si>
    <t>Vật dụng vệ sinh</t>
  </si>
  <si>
    <t>Đào tạo nhân viên</t>
  </si>
  <si>
    <t>Chi phí diệt côn trùng</t>
  </si>
  <si>
    <t>CHI PHÍ DỰ ÁN</t>
  </si>
  <si>
    <t>Thưởng ngoài doanh số các bộ phận Sale</t>
  </si>
  <si>
    <t>Chi phí khác liên quan đến  Marketing</t>
  </si>
  <si>
    <t>Chi phí quà tặng</t>
  </si>
  <si>
    <t xml:space="preserve">Chi phí thuê xe ôm, ba gác...vận chuyển </t>
  </si>
  <si>
    <t>Chi phí công tác SALES</t>
  </si>
  <si>
    <t>Chi phí tiếp khách SALES</t>
  </si>
  <si>
    <t>Chi phí phạt lỗi vi phạm thi công dự án</t>
  </si>
  <si>
    <t>Lệ phí phường,quận</t>
  </si>
  <si>
    <t>CHI PHÍ TÀI CHÍNH</t>
  </si>
  <si>
    <t>Chênh lệch lỗ tỷ giá phát sinh trong kỳ</t>
  </si>
  <si>
    <t>Chi phí lãi vay cá nhân</t>
  </si>
  <si>
    <t xml:space="preserve">Chi phí vốn+ lãi vay ngân hàng SHB </t>
  </si>
  <si>
    <t>Chi phí chuyển tiền ngân hàng tk 6425</t>
  </si>
  <si>
    <t>Tổng chi phí cố định</t>
  </si>
  <si>
    <t>Kết quả trước khi tính Lãi xuất và Khấu trừ / Khấu hao</t>
  </si>
  <si>
    <t>Lãi suất</t>
  </si>
  <si>
    <t>Lãi suất tiền vay ngân hàng</t>
  </si>
  <si>
    <t>- Trả lãi và gốc theo phương thức kỳ khoản cố định</t>
  </si>
  <si>
    <t>- Trả lãi và gốc theo phương thức kỳ khoản giảm dần</t>
  </si>
  <si>
    <t>Lãi suất phải trả cho nợ thấu chi của ngân hàng</t>
  </si>
  <si>
    <t>Các món lãi suất khác phải thanh toán</t>
  </si>
  <si>
    <t>Tổng lãi xuất</t>
  </si>
  <si>
    <t>Khấu trừ / khấu hao</t>
  </si>
  <si>
    <t>Nhà xưởng hay máy móc ( PEUGEOT)</t>
  </si>
  <si>
    <t>Các hạng mục khác</t>
  </si>
  <si>
    <t>Tổng khấu trừ / khấu hao</t>
  </si>
  <si>
    <t>Chi phí : Lãi xuất và Khấu hao</t>
  </si>
  <si>
    <t>C/ Kết Quả: Lãi / Lỗ.</t>
  </si>
  <si>
    <t>Lợi nhuận (Lợi nhuận rồng - Chi phí cố định - Lãi xuất và Khấu hao</t>
  </si>
  <si>
    <t>Từ ngày 01/01/2020   đến 30/06/2020</t>
  </si>
  <si>
    <t xml:space="preserve">CP bồi dưỡng </t>
  </si>
  <si>
    <t xml:space="preserve">Chi chiết khấu DV </t>
  </si>
  <si>
    <t>CP Phúc lợi (cưới hỏi,đám tang,ốm đau, sinh nhật,...)</t>
  </si>
  <si>
    <t>Chi phí vốn+ lãi vay ngân hàng SHB ( Xe ô tô)</t>
  </si>
  <si>
    <t>Dịch vụ mua hàng ngoài</t>
  </si>
  <si>
    <t>Khoản phải thu từ ký quỹ tòa nhà,cọc dự thầu</t>
  </si>
  <si>
    <t>Khoản tạm ứng,ứng đặt cọc thi công công trình</t>
  </si>
  <si>
    <t>Chi trả cho Nhà cung cấp (QS + TK + KD + KT) trong đó có phí bảo hiểm công trình.</t>
  </si>
  <si>
    <t>Lương – cho nhân viên ở văn phòng + lương GD</t>
  </si>
  <si>
    <t>TOTAL</t>
  </si>
  <si>
    <t>Chi phí liên hoan 8/3, du lịch, …</t>
  </si>
  <si>
    <t xml:space="preserve">Ghi chú: </t>
  </si>
  <si>
    <t>Các hạng mục khác về CCDC</t>
  </si>
  <si>
    <t>Trong tổng Lợi nhuận thì khoản phải thu CÔNG NỢ KHÁCH HÀNG</t>
  </si>
  <si>
    <t>TB tháng</t>
  </si>
  <si>
    <t>• Thời gian từ ngày 01/01/2020 đến ngày 30/06/2020…</t>
  </si>
  <si>
    <t>Khoản phải thu từ khách hàng TB tháng</t>
  </si>
  <si>
    <t>LN thực</t>
  </si>
  <si>
    <t>THÁNG 7</t>
  </si>
  <si>
    <t>THÁNG 8</t>
  </si>
  <si>
    <t>THÁNG 9</t>
  </si>
  <si>
    <t>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</si>
</sst>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_);_(* \(#,##0\);_(* &quot;-&quot;??_);_(@_)"/>
  </numFmts>
  <fonts count="38" x14ac:knownFonts="1">
    <font>
      <sz val="10"/>
      <color rgb="FF000000"/>
      <name val="Arial"/>
    </font>
    <font>
      <sz val="11"/>
      <color theme="1"/>
      <name val="Arial"/>
      <family val="2"/>
      <charset val="163"/>
      <scheme val="minor"/>
    </font>
    <font>
      <sz val="10"/>
      <name val="Arial"/>
      <family val="2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u/>
      <sz val="16"/>
      <name val="Times New Roman"/>
      <family val="1"/>
    </font>
    <font>
      <b/>
      <u/>
      <sz val="16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0000FF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i/>
      <sz val="12"/>
      <name val="Times New Roman"/>
      <family val="1"/>
    </font>
    <font>
      <b/>
      <sz val="10"/>
      <color rgb="FFFF0000"/>
      <name val="Times New Roman"/>
      <family val="1"/>
    </font>
    <font>
      <b/>
      <u/>
      <sz val="14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Arial"/>
      <family val="2"/>
    </font>
    <font>
      <i/>
      <sz val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7A45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3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65" fontId="4" fillId="0" borderId="0" xfId="1" applyNumberFormat="1" applyFont="1" applyAlignment="1">
      <alignment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wrapText="1"/>
    </xf>
    <xf numFmtId="165" fontId="9" fillId="2" borderId="4" xfId="1" applyNumberFormat="1" applyFont="1" applyFill="1" applyBorder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165" fontId="4" fillId="0" borderId="6" xfId="1" applyNumberFormat="1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12" fillId="0" borderId="0" xfId="0" applyFont="1" applyAlignme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 wrapText="1"/>
    </xf>
    <xf numFmtId="165" fontId="9" fillId="2" borderId="2" xfId="1" applyNumberFormat="1" applyFont="1" applyFill="1" applyBorder="1" applyAlignment="1">
      <alignment horizontal="left" wrapText="1"/>
    </xf>
    <xf numFmtId="0" fontId="9" fillId="0" borderId="0" xfId="0" applyFont="1" applyAlignment="1"/>
    <xf numFmtId="0" fontId="4" fillId="0" borderId="6" xfId="0" applyFont="1" applyBorder="1" applyAlignment="1">
      <alignment horizontal="left"/>
    </xf>
    <xf numFmtId="165" fontId="4" fillId="0" borderId="6" xfId="1" applyNumberFormat="1" applyFont="1" applyBorder="1" applyAlignment="1">
      <alignment horizontal="left"/>
    </xf>
    <xf numFmtId="0" fontId="10" fillId="0" borderId="0" xfId="0" applyFont="1" applyAlignment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wrapText="1"/>
    </xf>
    <xf numFmtId="165" fontId="12" fillId="2" borderId="2" xfId="1" applyNumberFormat="1" applyFont="1" applyFill="1" applyBorder="1" applyAlignment="1">
      <alignment horizontal="left" wrapText="1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left" wrapText="1"/>
    </xf>
    <xf numFmtId="165" fontId="13" fillId="4" borderId="2" xfId="1" applyNumberFormat="1" applyFont="1" applyFill="1" applyBorder="1" applyAlignment="1">
      <alignment horizontal="left" wrapText="1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left" wrapText="1"/>
    </xf>
    <xf numFmtId="165" fontId="13" fillId="4" borderId="4" xfId="1" applyNumberFormat="1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wrapText="1"/>
    </xf>
    <xf numFmtId="165" fontId="13" fillId="0" borderId="4" xfId="1" applyNumberFormat="1" applyFont="1" applyFill="1" applyBorder="1" applyAlignment="1">
      <alignment horizontal="left" wrapText="1"/>
    </xf>
    <xf numFmtId="165" fontId="11" fillId="0" borderId="4" xfId="1" applyNumberFormat="1" applyFont="1" applyFill="1" applyBorder="1" applyAlignment="1">
      <alignment horizontal="left" wrapText="1"/>
    </xf>
    <xf numFmtId="0" fontId="14" fillId="5" borderId="3" xfId="0" applyFont="1" applyFill="1" applyBorder="1" applyAlignment="1"/>
    <xf numFmtId="0" fontId="15" fillId="5" borderId="4" xfId="0" applyFont="1" applyFill="1" applyBorder="1" applyAlignment="1">
      <alignment horizontal="center" wrapText="1"/>
    </xf>
    <xf numFmtId="165" fontId="15" fillId="5" borderId="4" xfId="1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165" fontId="16" fillId="0" borderId="0" xfId="1" applyNumberFormat="1" applyFont="1" applyAlignment="1">
      <alignment horizontal="left" wrapText="1"/>
    </xf>
    <xf numFmtId="165" fontId="5" fillId="0" borderId="0" xfId="1" applyNumberFormat="1" applyFont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165" fontId="16" fillId="0" borderId="0" xfId="1" applyNumberFormat="1" applyFont="1" applyFill="1" applyAlignment="1">
      <alignment wrapText="1"/>
    </xf>
    <xf numFmtId="0" fontId="5" fillId="0" borderId="0" xfId="0" applyFont="1" applyFill="1" applyAlignment="1"/>
    <xf numFmtId="0" fontId="13" fillId="4" borderId="1" xfId="0" applyFont="1" applyFill="1" applyBorder="1" applyAlignment="1">
      <alignment horizontal="center" vertical="center"/>
    </xf>
    <xf numFmtId="165" fontId="4" fillId="6" borderId="6" xfId="1" applyNumberFormat="1" applyFont="1" applyFill="1" applyBorder="1" applyAlignment="1">
      <alignment horizontal="left" wrapText="1"/>
    </xf>
    <xf numFmtId="165" fontId="4" fillId="0" borderId="6" xfId="1" applyNumberFormat="1" applyFont="1" applyFill="1" applyBorder="1" applyAlignment="1">
      <alignment horizontal="left" wrapText="1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left" wrapText="1"/>
    </xf>
    <xf numFmtId="165" fontId="13" fillId="4" borderId="8" xfId="1" applyNumberFormat="1" applyFont="1" applyFill="1" applyBorder="1" applyAlignment="1">
      <alignment horizontal="left" wrapText="1"/>
    </xf>
    <xf numFmtId="0" fontId="14" fillId="7" borderId="3" xfId="0" applyFont="1" applyFill="1" applyBorder="1" applyAlignment="1"/>
    <xf numFmtId="0" fontId="15" fillId="7" borderId="4" xfId="0" applyFont="1" applyFill="1" applyBorder="1" applyAlignment="1">
      <alignment horizontal="center" wrapText="1"/>
    </xf>
    <xf numFmtId="165" fontId="15" fillId="7" borderId="4" xfId="1" applyNumberFormat="1" applyFont="1" applyFill="1" applyBorder="1" applyAlignment="1">
      <alignment horizontal="center" wrapText="1"/>
    </xf>
    <xf numFmtId="165" fontId="12" fillId="0" borderId="6" xfId="1" applyNumberFormat="1" applyFont="1" applyBorder="1" applyAlignment="1">
      <alignment horizontal="left" wrapText="1"/>
    </xf>
    <xf numFmtId="165" fontId="12" fillId="0" borderId="6" xfId="1" applyNumberFormat="1" applyFont="1" applyFill="1" applyBorder="1" applyAlignment="1">
      <alignment horizontal="left" wrapText="1"/>
    </xf>
    <xf numFmtId="165" fontId="12" fillId="0" borderId="6" xfId="1" applyNumberFormat="1" applyFont="1" applyBorder="1" applyAlignment="1">
      <alignment horizontal="left"/>
    </xf>
    <xf numFmtId="165" fontId="4" fillId="0" borderId="0" xfId="0" applyNumberFormat="1" applyFont="1" applyAlignment="1"/>
    <xf numFmtId="165" fontId="4" fillId="0" borderId="6" xfId="1" applyNumberFormat="1" applyFont="1" applyFill="1" applyBorder="1" applyAlignment="1">
      <alignment horizontal="right" wrapText="1"/>
    </xf>
    <xf numFmtId="165" fontId="4" fillId="8" borderId="6" xfId="1" applyNumberFormat="1" applyFont="1" applyFill="1" applyBorder="1" applyAlignment="1">
      <alignment horizontal="right" wrapText="1"/>
    </xf>
    <xf numFmtId="165" fontId="12" fillId="8" borderId="6" xfId="1" applyNumberFormat="1" applyFont="1" applyFill="1" applyBorder="1" applyAlignment="1">
      <alignment wrapText="1"/>
    </xf>
    <xf numFmtId="3" fontId="20" fillId="9" borderId="0" xfId="0" applyNumberFormat="1" applyFont="1" applyFill="1"/>
    <xf numFmtId="3" fontId="21" fillId="9" borderId="0" xfId="0" applyNumberFormat="1" applyFont="1" applyFill="1"/>
    <xf numFmtId="3" fontId="22" fillId="9" borderId="0" xfId="0" applyNumberFormat="1" applyFont="1" applyFill="1"/>
    <xf numFmtId="3" fontId="23" fillId="9" borderId="0" xfId="0" applyNumberFormat="1" applyFont="1" applyFill="1"/>
    <xf numFmtId="3" fontId="24" fillId="9" borderId="9" xfId="0" applyNumberFormat="1" applyFont="1" applyFill="1" applyBorder="1"/>
    <xf numFmtId="3" fontId="20" fillId="9" borderId="9" xfId="0" applyNumberFormat="1" applyFont="1" applyFill="1" applyBorder="1"/>
    <xf numFmtId="3" fontId="20" fillId="9" borderId="9" xfId="0" applyNumberFormat="1" applyFont="1" applyFill="1" applyBorder="1" applyAlignment="1">
      <alignment horizontal="center"/>
    </xf>
    <xf numFmtId="3" fontId="21" fillId="9" borderId="9" xfId="0" applyNumberFormat="1" applyFont="1" applyFill="1" applyBorder="1"/>
    <xf numFmtId="3" fontId="20" fillId="10" borderId="9" xfId="0" applyNumberFormat="1" applyFont="1" applyFill="1" applyBorder="1"/>
    <xf numFmtId="3" fontId="21" fillId="10" borderId="9" xfId="0" applyNumberFormat="1" applyFont="1" applyFill="1" applyBorder="1" applyAlignment="1">
      <alignment horizontal="center"/>
    </xf>
    <xf numFmtId="3" fontId="25" fillId="9" borderId="9" xfId="0" applyNumberFormat="1" applyFont="1" applyFill="1" applyBorder="1"/>
    <xf numFmtId="3" fontId="21" fillId="11" borderId="9" xfId="0" applyNumberFormat="1" applyFont="1" applyFill="1" applyBorder="1"/>
    <xf numFmtId="0" fontId="21" fillId="12" borderId="9" xfId="2" applyFont="1" applyFill="1" applyBorder="1"/>
    <xf numFmtId="3" fontId="20" fillId="12" borderId="9" xfId="0" applyNumberFormat="1" applyFont="1" applyFill="1" applyBorder="1"/>
    <xf numFmtId="3" fontId="21" fillId="12" borderId="9" xfId="0" applyNumberFormat="1" applyFont="1" applyFill="1" applyBorder="1"/>
    <xf numFmtId="3" fontId="20" fillId="0" borderId="0" xfId="0" applyNumberFormat="1" applyFont="1"/>
    <xf numFmtId="3" fontId="20" fillId="9" borderId="9" xfId="0" applyNumberFormat="1" applyFont="1" applyFill="1" applyBorder="1" applyAlignment="1">
      <alignment wrapText="1"/>
    </xf>
    <xf numFmtId="3" fontId="20" fillId="9" borderId="9" xfId="0" applyNumberFormat="1" applyFont="1" applyFill="1" applyBorder="1" applyProtection="1">
      <protection locked="0"/>
    </xf>
    <xf numFmtId="0" fontId="21" fillId="12" borderId="9" xfId="2" applyFont="1" applyFill="1" applyBorder="1" applyAlignment="1">
      <alignment horizontal="left"/>
    </xf>
    <xf numFmtId="3" fontId="20" fillId="12" borderId="9" xfId="0" applyNumberFormat="1" applyFont="1" applyFill="1" applyBorder="1" applyProtection="1">
      <protection locked="0"/>
    </xf>
    <xf numFmtId="3" fontId="26" fillId="13" borderId="9" xfId="0" applyNumberFormat="1" applyFont="1" applyFill="1" applyBorder="1" applyAlignment="1">
      <alignment wrapText="1"/>
    </xf>
    <xf numFmtId="3" fontId="26" fillId="13" borderId="9" xfId="0" applyNumberFormat="1" applyFont="1" applyFill="1" applyBorder="1"/>
    <xf numFmtId="3" fontId="27" fillId="11" borderId="9" xfId="0" applyNumberFormat="1" applyFont="1" applyFill="1" applyBorder="1"/>
    <xf numFmtId="3" fontId="20" fillId="11" borderId="9" xfId="0" applyNumberFormat="1" applyFont="1" applyFill="1" applyBorder="1"/>
    <xf numFmtId="3" fontId="28" fillId="9" borderId="9" xfId="0" applyNumberFormat="1" applyFont="1" applyFill="1" applyBorder="1" applyAlignment="1">
      <alignment wrapText="1"/>
    </xf>
    <xf numFmtId="3" fontId="28" fillId="9" borderId="9" xfId="0" applyNumberFormat="1" applyFont="1" applyFill="1" applyBorder="1"/>
    <xf numFmtId="49" fontId="28" fillId="8" borderId="9" xfId="0" applyNumberFormat="1" applyFont="1" applyFill="1" applyBorder="1" applyAlignment="1">
      <alignment horizontal="left" vertical="center" wrapText="1"/>
    </xf>
    <xf numFmtId="3" fontId="20" fillId="8" borderId="9" xfId="0" applyNumberFormat="1" applyFont="1" applyFill="1" applyBorder="1"/>
    <xf numFmtId="9" fontId="21" fillId="8" borderId="9" xfId="0" applyNumberFormat="1" applyFont="1" applyFill="1" applyBorder="1"/>
    <xf numFmtId="3" fontId="29" fillId="9" borderId="9" xfId="0" applyNumberFormat="1" applyFont="1" applyFill="1" applyBorder="1"/>
    <xf numFmtId="3" fontId="21" fillId="8" borderId="9" xfId="0" applyNumberFormat="1" applyFont="1" applyFill="1" applyBorder="1"/>
    <xf numFmtId="3" fontId="25" fillId="12" borderId="9" xfId="0" applyNumberFormat="1" applyFont="1" applyFill="1" applyBorder="1"/>
    <xf numFmtId="0" fontId="28" fillId="0" borderId="9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wrapText="1"/>
    </xf>
    <xf numFmtId="0" fontId="30" fillId="8" borderId="9" xfId="0" applyFont="1" applyFill="1" applyBorder="1"/>
    <xf numFmtId="3" fontId="25" fillId="14" borderId="9" xfId="0" applyNumberFormat="1" applyFont="1" applyFill="1" applyBorder="1"/>
    <xf numFmtId="3" fontId="20" fillId="14" borderId="9" xfId="0" applyNumberFormat="1" applyFont="1" applyFill="1" applyBorder="1" applyProtection="1">
      <protection locked="0"/>
    </xf>
    <xf numFmtId="3" fontId="21" fillId="14" borderId="9" xfId="0" applyNumberFormat="1" applyFont="1" applyFill="1" applyBorder="1"/>
    <xf numFmtId="0" fontId="29" fillId="14" borderId="9" xfId="0" applyFont="1" applyFill="1" applyBorder="1" applyAlignment="1">
      <alignment horizontal="left"/>
    </xf>
    <xf numFmtId="49" fontId="29" fillId="14" borderId="9" xfId="0" applyNumberFormat="1" applyFont="1" applyFill="1" applyBorder="1"/>
    <xf numFmtId="3" fontId="31" fillId="13" borderId="9" xfId="0" applyNumberFormat="1" applyFont="1" applyFill="1" applyBorder="1" applyAlignment="1">
      <alignment wrapText="1"/>
    </xf>
    <xf numFmtId="3" fontId="20" fillId="15" borderId="9" xfId="0" applyNumberFormat="1" applyFont="1" applyFill="1" applyBorder="1"/>
    <xf numFmtId="3" fontId="27" fillId="9" borderId="9" xfId="0" applyNumberFormat="1" applyFont="1" applyFill="1" applyBorder="1" applyAlignment="1">
      <alignment wrapText="1"/>
    </xf>
    <xf numFmtId="3" fontId="32" fillId="9" borderId="9" xfId="0" quotePrefix="1" applyNumberFormat="1" applyFont="1" applyFill="1" applyBorder="1" applyAlignment="1">
      <alignment wrapText="1"/>
    </xf>
    <xf numFmtId="3" fontId="25" fillId="13" borderId="9" xfId="0" applyNumberFormat="1" applyFont="1" applyFill="1" applyBorder="1" applyAlignment="1">
      <alignment wrapText="1"/>
    </xf>
    <xf numFmtId="3" fontId="25" fillId="13" borderId="9" xfId="0" applyNumberFormat="1" applyFont="1" applyFill="1" applyBorder="1"/>
    <xf numFmtId="3" fontId="33" fillId="9" borderId="0" xfId="0" applyNumberFormat="1" applyFont="1" applyFill="1"/>
    <xf numFmtId="3" fontId="28" fillId="9" borderId="0" xfId="0" applyNumberFormat="1" applyFont="1" applyFill="1"/>
    <xf numFmtId="0" fontId="34" fillId="7" borderId="4" xfId="0" applyFont="1" applyFill="1" applyBorder="1" applyAlignment="1">
      <alignment horizontal="center" wrapText="1"/>
    </xf>
    <xf numFmtId="165" fontId="34" fillId="7" borderId="4" xfId="1" applyNumberFormat="1" applyFont="1" applyFill="1" applyBorder="1" applyAlignment="1">
      <alignment horizontal="center" wrapText="1"/>
    </xf>
    <xf numFmtId="0" fontId="34" fillId="5" borderId="4" xfId="0" applyFont="1" applyFill="1" applyBorder="1" applyAlignment="1">
      <alignment horizontal="center" wrapText="1"/>
    </xf>
    <xf numFmtId="165" fontId="34" fillId="5" borderId="4" xfId="1" applyNumberFormat="1" applyFont="1" applyFill="1" applyBorder="1" applyAlignment="1">
      <alignment horizontal="center" wrapText="1"/>
    </xf>
    <xf numFmtId="165" fontId="30" fillId="0" borderId="6" xfId="1" applyNumberFormat="1" applyFont="1" applyBorder="1" applyAlignment="1">
      <alignment horizontal="left" wrapText="1"/>
    </xf>
    <xf numFmtId="3" fontId="28" fillId="9" borderId="9" xfId="0" applyNumberFormat="1" applyFont="1" applyFill="1" applyBorder="1" applyProtection="1">
      <protection locked="0"/>
    </xf>
    <xf numFmtId="0" fontId="30" fillId="0" borderId="9" xfId="0" applyFont="1" applyBorder="1" applyAlignment="1">
      <alignment horizontal="left" wrapText="1"/>
    </xf>
    <xf numFmtId="165" fontId="30" fillId="0" borderId="9" xfId="1" applyNumberFormat="1" applyFont="1" applyBorder="1" applyAlignment="1">
      <alignment horizontal="left" wrapText="1"/>
    </xf>
    <xf numFmtId="165" fontId="30" fillId="0" borderId="9" xfId="1" applyNumberFormat="1" applyFont="1" applyFill="1" applyBorder="1" applyAlignment="1">
      <alignment horizontal="left" wrapText="1"/>
    </xf>
    <xf numFmtId="3" fontId="25" fillId="2" borderId="9" xfId="0" applyNumberFormat="1" applyFont="1" applyFill="1" applyBorder="1"/>
    <xf numFmtId="3" fontId="25" fillId="16" borderId="9" xfId="0" applyNumberFormat="1" applyFont="1" applyFill="1" applyBorder="1"/>
    <xf numFmtId="0" fontId="25" fillId="16" borderId="9" xfId="0" applyFont="1" applyFill="1" applyBorder="1" applyAlignment="1">
      <alignment horizontal="left"/>
    </xf>
    <xf numFmtId="49" fontId="25" fillId="16" borderId="9" xfId="0" applyNumberFormat="1" applyFont="1" applyFill="1" applyBorder="1"/>
    <xf numFmtId="3" fontId="30" fillId="12" borderId="9" xfId="0" applyNumberFormat="1" applyFont="1" applyFill="1" applyBorder="1"/>
    <xf numFmtId="3" fontId="30" fillId="9" borderId="10" xfId="0" applyNumberFormat="1" applyFont="1" applyFill="1" applyBorder="1"/>
    <xf numFmtId="3" fontId="31" fillId="2" borderId="9" xfId="0" applyNumberFormat="1" applyFont="1" applyFill="1" applyBorder="1" applyAlignment="1">
      <alignment wrapText="1"/>
    </xf>
    <xf numFmtId="3" fontId="31" fillId="2" borderId="9" xfId="0" applyNumberFormat="1" applyFont="1" applyFill="1" applyBorder="1"/>
    <xf numFmtId="3" fontId="25" fillId="8" borderId="9" xfId="0" applyNumberFormat="1" applyFont="1" applyFill="1" applyBorder="1"/>
    <xf numFmtId="164" fontId="31" fillId="12" borderId="9" xfId="1" applyFont="1" applyFill="1" applyBorder="1" applyAlignment="1">
      <alignment wrapText="1"/>
    </xf>
    <xf numFmtId="3" fontId="31" fillId="12" borderId="9" xfId="0" applyNumberFormat="1" applyFont="1" applyFill="1" applyBorder="1" applyAlignment="1">
      <alignment wrapText="1"/>
    </xf>
    <xf numFmtId="3" fontId="25" fillId="16" borderId="9" xfId="0" applyNumberFormat="1" applyFont="1" applyFill="1" applyBorder="1" applyAlignment="1">
      <alignment wrapText="1"/>
    </xf>
    <xf numFmtId="3" fontId="25" fillId="16" borderId="9" xfId="0" applyNumberFormat="1" applyFont="1" applyFill="1" applyBorder="1" applyAlignment="1">
      <alignment horizontal="center" vertical="center"/>
    </xf>
    <xf numFmtId="3" fontId="31" fillId="12" borderId="9" xfId="0" applyNumberFormat="1" applyFont="1" applyFill="1" applyBorder="1"/>
    <xf numFmtId="0" fontId="27" fillId="12" borderId="9" xfId="2" applyFont="1" applyFill="1" applyBorder="1"/>
    <xf numFmtId="3" fontId="28" fillId="12" borderId="9" xfId="0" applyNumberFormat="1" applyFont="1" applyFill="1" applyBorder="1"/>
    <xf numFmtId="0" fontId="27" fillId="12" borderId="9" xfId="2" applyFont="1" applyFill="1" applyBorder="1" applyAlignment="1">
      <alignment horizontal="left"/>
    </xf>
    <xf numFmtId="3" fontId="28" fillId="12" borderId="9" xfId="0" applyNumberFormat="1" applyFont="1" applyFill="1" applyBorder="1" applyProtection="1">
      <protection locked="0"/>
    </xf>
    <xf numFmtId="3" fontId="28" fillId="11" borderId="9" xfId="0" applyNumberFormat="1" applyFont="1" applyFill="1" applyBorder="1"/>
    <xf numFmtId="3" fontId="28" fillId="2" borderId="9" xfId="0" applyNumberFormat="1" applyFont="1" applyFill="1" applyBorder="1"/>
    <xf numFmtId="3" fontId="28" fillId="8" borderId="9" xfId="0" applyNumberFormat="1" applyFont="1" applyFill="1" applyBorder="1"/>
    <xf numFmtId="9" fontId="25" fillId="8" borderId="9" xfId="0" applyNumberFormat="1" applyFont="1" applyFill="1" applyBorder="1"/>
    <xf numFmtId="165" fontId="30" fillId="8" borderId="9" xfId="1" applyNumberFormat="1" applyFont="1" applyFill="1" applyBorder="1" applyAlignment="1">
      <alignment horizontal="right" wrapText="1"/>
    </xf>
    <xf numFmtId="165" fontId="30" fillId="0" borderId="9" xfId="1" applyNumberFormat="1" applyFont="1" applyFill="1" applyBorder="1" applyAlignment="1">
      <alignment horizontal="right" wrapText="1"/>
    </xf>
    <xf numFmtId="3" fontId="28" fillId="16" borderId="9" xfId="0" applyNumberFormat="1" applyFont="1" applyFill="1" applyBorder="1" applyProtection="1">
      <protection locked="0"/>
    </xf>
    <xf numFmtId="165" fontId="30" fillId="0" borderId="9" xfId="1" applyNumberFormat="1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/>
    </xf>
    <xf numFmtId="165" fontId="30" fillId="0" borderId="9" xfId="1" applyNumberFormat="1" applyFont="1" applyBorder="1" applyAlignment="1">
      <alignment horizontal="left"/>
    </xf>
    <xf numFmtId="165" fontId="30" fillId="8" borderId="9" xfId="1" applyNumberFormat="1" applyFont="1" applyFill="1" applyBorder="1" applyAlignment="1">
      <alignment horizontal="left" wrapText="1"/>
    </xf>
    <xf numFmtId="3" fontId="35" fillId="16" borderId="9" xfId="0" applyNumberFormat="1" applyFont="1" applyFill="1" applyBorder="1" applyProtection="1">
      <protection locked="0"/>
    </xf>
    <xf numFmtId="3" fontId="28" fillId="0" borderId="9" xfId="0" applyNumberFormat="1" applyFont="1" applyFill="1" applyBorder="1"/>
    <xf numFmtId="3" fontId="28" fillId="0" borderId="9" xfId="0" applyNumberFormat="1" applyFont="1" applyFill="1" applyBorder="1" applyProtection="1">
      <protection locked="0"/>
    </xf>
    <xf numFmtId="164" fontId="31" fillId="12" borderId="9" xfId="1" applyFont="1" applyFill="1" applyBorder="1"/>
    <xf numFmtId="164" fontId="25" fillId="12" borderId="9" xfId="1" applyFont="1" applyFill="1" applyBorder="1"/>
    <xf numFmtId="3" fontId="25" fillId="0" borderId="9" xfId="0" applyNumberFormat="1" applyFont="1" applyFill="1" applyBorder="1"/>
    <xf numFmtId="3" fontId="28" fillId="9" borderId="9" xfId="0" applyNumberFormat="1" applyFont="1" applyFill="1" applyBorder="1" applyAlignment="1">
      <alignment horizontal="center"/>
    </xf>
    <xf numFmtId="3" fontId="25" fillId="8" borderId="9" xfId="0" applyNumberFormat="1" applyFont="1" applyFill="1" applyBorder="1" applyAlignment="1">
      <alignment horizontal="center"/>
    </xf>
    <xf numFmtId="166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left"/>
    </xf>
    <xf numFmtId="3" fontId="37" fillId="9" borderId="0" xfId="0" applyNumberFormat="1" applyFont="1" applyFill="1"/>
    <xf numFmtId="3" fontId="21" fillId="9" borderId="0" xfId="0" applyNumberFormat="1" applyFont="1" applyFill="1" applyAlignment="1">
      <alignment horizontal="center"/>
    </xf>
    <xf numFmtId="3" fontId="35" fillId="9" borderId="9" xfId="0" applyNumberFormat="1" applyFont="1" applyFill="1" applyBorder="1"/>
    <xf numFmtId="3" fontId="25" fillId="9" borderId="9" xfId="0" applyNumberFormat="1" applyFont="1" applyFill="1" applyBorder="1" applyAlignment="1">
      <alignment horizontal="center"/>
    </xf>
    <xf numFmtId="165" fontId="4" fillId="0" borderId="6" xfId="1" applyNumberFormat="1" applyFont="1" applyBorder="1" applyAlignment="1">
      <alignment horizontal="left" vertical="top"/>
    </xf>
    <xf numFmtId="165" fontId="4" fillId="0" borderId="6" xfId="1" applyNumberFormat="1" applyFont="1" applyFill="1" applyBorder="1" applyAlignment="1">
      <alignment horizontal="left" vertical="top"/>
    </xf>
    <xf numFmtId="165" fontId="4" fillId="8" borderId="6" xfId="1" applyNumberFormat="1" applyFont="1" applyFill="1" applyBorder="1" applyAlignment="1">
      <alignment vertical="top"/>
    </xf>
    <xf numFmtId="165" fontId="4" fillId="0" borderId="6" xfId="1" applyNumberFormat="1" applyFont="1" applyBorder="1" applyAlignment="1">
      <alignment vertical="top"/>
    </xf>
    <xf numFmtId="165" fontId="4" fillId="0" borderId="11" xfId="1" applyNumberFormat="1" applyFont="1" applyFill="1" applyBorder="1" applyAlignment="1">
      <alignment vertical="top"/>
    </xf>
    <xf numFmtId="165" fontId="13" fillId="4" borderId="1" xfId="1" applyNumberFormat="1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Bình thường" xfId="0" builtinId="0"/>
    <cellStyle name="Dấu phẩy" xfId="1" builtinId="3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externalLink" Target="externalLinks/externalLink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0</xdr:col>
      <xdr:colOff>2276475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99"/>
          <a:ext cx="2400300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0</xdr:col>
      <xdr:colOff>2276475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99"/>
          <a:ext cx="2276475" cy="733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BC%20NOI%20BO%20VACONS/BAO%20CAO%20QUAN%20TRI%20THU%20CHI-2014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ThongtinDN"/>
      <sheetName val="KQSXKD"/>
      <sheetName val="Ngân Sách Điều Hành - 12 tháng"/>
      <sheetName val="DOANH THU"/>
      <sheetName val="TIỀN LƯƠNG"/>
      <sheetName val="BC CHI PHÍ"/>
      <sheetName val="Vay Ngân hàng-01"/>
      <sheetName val="Vay ngân hàng-02"/>
      <sheetName val="KHAU HAO"/>
      <sheetName val="Khấu hao nhà xưởng"/>
    </sheetNames>
    <sheetDataSet>
      <sheetData sheetId="0"/>
      <sheetData sheetId="1">
        <row r="5">
          <cell r="C5" t="str">
            <v xml:space="preserve">Tên đơn vị: </v>
          </cell>
          <cell r="D5" t="str">
            <v>Công Ty TNHH KIẾN TRÚC XÂY DỰNG VIỆT AN</v>
          </cell>
        </row>
        <row r="6">
          <cell r="C6" t="str">
            <v>Địa chỉ:</v>
          </cell>
          <cell r="D6" t="str">
            <v>47 ĐẶNG THÙY TRÂM - Q.Bình Thạnh - TP.HCM</v>
          </cell>
        </row>
        <row r="7">
          <cell r="C7" t="str">
            <v xml:space="preserve">MST: </v>
          </cell>
          <cell r="D7" t="str">
            <v>0311731570</v>
          </cell>
        </row>
      </sheetData>
      <sheetData sheetId="2"/>
      <sheetData sheetId="3"/>
      <sheetData sheetId="4">
        <row r="12">
          <cell r="E12">
            <v>0</v>
          </cell>
        </row>
      </sheetData>
      <sheetData sheetId="5">
        <row r="11">
          <cell r="A11" t="str">
            <v>BAN GIÁM ĐỐC</v>
          </cell>
        </row>
        <row r="12">
          <cell r="A12" t="str">
            <v>BỘ PHẬN HÀNH CHÁNH - NHÂN SỰ</v>
          </cell>
        </row>
        <row r="13">
          <cell r="A13" t="str">
            <v>BỘ PHẬN KẾ TOÁN</v>
          </cell>
        </row>
        <row r="15">
          <cell r="A15" t="str">
            <v>BỘ PHẬN KINH DOANH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4.bin" /><Relationship Id="rId4" Type="http://schemas.openxmlformats.org/officeDocument/2006/relationships/comments" Target="../comments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7"/>
  <sheetViews>
    <sheetView tabSelected="1" topLeftCell="K1" zoomScaleNormal="100" workbookViewId="0">
      <selection activeCell="L77" sqref="L77"/>
    </sheetView>
  </sheetViews>
  <sheetFormatPr defaultColWidth="14.42578125" defaultRowHeight="15" customHeight="1" x14ac:dyDescent="0.15"/>
  <cols>
    <col min="1" max="1" width="9.70703125" style="2" customWidth="1"/>
    <col min="2" max="2" width="48.0078125" style="2" customWidth="1"/>
    <col min="3" max="3" width="27.64453125" style="44" customWidth="1"/>
    <col min="4" max="4" width="31.1484375" style="44" customWidth="1"/>
    <col min="5" max="5" width="28.85546875" style="44" customWidth="1"/>
    <col min="6" max="12" width="21.84375" style="44" customWidth="1"/>
    <col min="13" max="13" width="24.13671875" style="2" customWidth="1"/>
    <col min="14" max="14" width="27.5078125" style="2" customWidth="1"/>
    <col min="15" max="32" width="18.203125" style="2" customWidth="1"/>
    <col min="33" max="16384" width="14.42578125" style="2"/>
  </cols>
  <sheetData>
    <row r="1" spans="1:32" ht="42.75" customHeight="1" x14ac:dyDescent="0.3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"/>
      <c r="O1" s="1"/>
      <c r="P1" s="1"/>
      <c r="Q1" s="1"/>
      <c r="R1" s="1"/>
      <c r="S1" s="1"/>
      <c r="T1" s="1"/>
      <c r="U1" s="1"/>
      <c r="V1" s="1"/>
    </row>
    <row r="2" spans="1:32" ht="30" customHeight="1" x14ac:dyDescent="0.3">
      <c r="A2" s="172" t="s">
        <v>87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"/>
      <c r="O2" s="1"/>
      <c r="P2" s="1"/>
      <c r="Q2" s="1"/>
      <c r="R2" s="1"/>
      <c r="S2" s="1"/>
      <c r="T2" s="1"/>
      <c r="U2" s="1"/>
      <c r="V2" s="1"/>
    </row>
    <row r="3" spans="1:32" ht="19.5" customHeight="1" x14ac:dyDescent="0.2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</row>
    <row r="4" spans="1:32" ht="22.5" customHeight="1" x14ac:dyDescent="0.25">
      <c r="A4" s="6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215</v>
      </c>
      <c r="J4" s="8" t="s">
        <v>216</v>
      </c>
      <c r="K4" s="8" t="s">
        <v>217</v>
      </c>
      <c r="L4" s="8" t="s">
        <v>218</v>
      </c>
      <c r="M4" s="8" t="s">
        <v>85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8" customHeight="1" x14ac:dyDescent="0.2">
      <c r="A5" s="10" t="s">
        <v>45</v>
      </c>
      <c r="B5" s="11" t="s">
        <v>10</v>
      </c>
      <c r="C5" s="12">
        <f t="shared" ref="C5:L5" si="0">SUM(C6:C11)</f>
        <v>2654559394</v>
      </c>
      <c r="D5" s="12">
        <f t="shared" si="0"/>
        <v>1682398876</v>
      </c>
      <c r="E5" s="12">
        <f t="shared" si="0"/>
        <v>3170004032</v>
      </c>
      <c r="F5" s="12">
        <f t="shared" si="0"/>
        <v>1998147356</v>
      </c>
      <c r="G5" s="12">
        <f t="shared" si="0"/>
        <v>3381525336</v>
      </c>
      <c r="H5" s="12">
        <f t="shared" si="0"/>
        <v>1946432418</v>
      </c>
      <c r="I5" s="12">
        <f t="shared" si="0"/>
        <v>1077559179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>SUM(C5:H5)</f>
        <v>14833067412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8" customHeight="1" x14ac:dyDescent="0.2">
      <c r="A6" s="13">
        <v>1</v>
      </c>
      <c r="B6" s="14" t="s">
        <v>76</v>
      </c>
      <c r="C6" s="15">
        <v>1970965285</v>
      </c>
      <c r="D6" s="15">
        <v>1306694708</v>
      </c>
      <c r="E6" s="15">
        <v>2793062288</v>
      </c>
      <c r="F6" s="15">
        <v>1825220858</v>
      </c>
      <c r="G6" s="15">
        <v>3111507556</v>
      </c>
      <c r="H6" s="15">
        <f>1892209414-30000000-49248000</f>
        <v>1812961414</v>
      </c>
      <c r="I6" s="165">
        <v>1022152606</v>
      </c>
      <c r="J6" s="15"/>
      <c r="K6" s="15"/>
      <c r="L6" s="15"/>
      <c r="M6" s="58">
        <f>SUM(C6:H6)</f>
        <v>12820412109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8" customHeight="1" x14ac:dyDescent="0.2">
      <c r="A7" s="13">
        <v>2</v>
      </c>
      <c r="B7" s="14" t="s">
        <v>60</v>
      </c>
      <c r="C7" s="15">
        <v>252614017</v>
      </c>
      <c r="D7" s="15">
        <v>76798214</v>
      </c>
      <c r="E7" s="15">
        <v>151707404</v>
      </c>
      <c r="F7" s="15">
        <v>59802498</v>
      </c>
      <c r="G7" s="15">
        <v>187897030</v>
      </c>
      <c r="H7" s="15">
        <v>88203520</v>
      </c>
      <c r="I7" s="165">
        <v>21860702</v>
      </c>
      <c r="J7" s="15"/>
      <c r="K7" s="15"/>
      <c r="L7" s="15"/>
      <c r="M7" s="58">
        <f t="shared" ref="M7:M72" si="1">SUM(C7:H7)</f>
        <v>817022683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34.5" customHeight="1" x14ac:dyDescent="0.2">
      <c r="A8" s="13">
        <v>3</v>
      </c>
      <c r="B8" s="14" t="s">
        <v>61</v>
      </c>
      <c r="C8" s="51">
        <v>353990092</v>
      </c>
      <c r="D8" s="51">
        <v>198605954</v>
      </c>
      <c r="E8" s="51">
        <v>108991340</v>
      </c>
      <c r="F8" s="51">
        <v>73255500</v>
      </c>
      <c r="G8" s="51">
        <v>45200750</v>
      </c>
      <c r="H8" s="51">
        <v>9486800</v>
      </c>
      <c r="I8" s="166">
        <v>15574266</v>
      </c>
      <c r="J8" s="51"/>
      <c r="K8" s="51"/>
      <c r="L8" s="51"/>
      <c r="M8" s="59">
        <f t="shared" si="1"/>
        <v>789530436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8" customHeight="1" x14ac:dyDescent="0.2">
      <c r="A9" s="13">
        <v>4</v>
      </c>
      <c r="B9" s="14" t="s">
        <v>11</v>
      </c>
      <c r="C9" s="51">
        <v>70990000</v>
      </c>
      <c r="D9" s="51">
        <v>88300000</v>
      </c>
      <c r="E9" s="51">
        <f>36243000+80000000</f>
        <v>116243000</v>
      </c>
      <c r="F9" s="51">
        <v>39868500</v>
      </c>
      <c r="G9" s="51">
        <v>31920000</v>
      </c>
      <c r="H9" s="51">
        <v>32029000</v>
      </c>
      <c r="I9" s="166">
        <v>5310000</v>
      </c>
      <c r="J9" s="51"/>
      <c r="K9" s="51"/>
      <c r="L9" s="51"/>
      <c r="M9" s="59">
        <f t="shared" si="1"/>
        <v>379350500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8" customHeight="1" x14ac:dyDescent="0.2">
      <c r="A10" s="13">
        <v>5</v>
      </c>
      <c r="B10" s="14" t="s">
        <v>73</v>
      </c>
      <c r="C10" s="15"/>
      <c r="D10" s="15"/>
      <c r="E10" s="15"/>
      <c r="F10" s="15"/>
      <c r="G10" s="15"/>
      <c r="H10" s="15">
        <v>3751684</v>
      </c>
      <c r="I10" s="165">
        <v>3661605</v>
      </c>
      <c r="J10" s="15"/>
      <c r="K10" s="15"/>
      <c r="L10" s="15"/>
      <c r="M10" s="58">
        <f t="shared" si="1"/>
        <v>3751684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8" customHeight="1" x14ac:dyDescent="0.2">
      <c r="A11" s="13">
        <v>6</v>
      </c>
      <c r="B11" s="14" t="s">
        <v>12</v>
      </c>
      <c r="C11" s="15">
        <f>6000000</f>
        <v>6000000</v>
      </c>
      <c r="D11" s="15">
        <v>12000000</v>
      </c>
      <c r="E11" s="15"/>
      <c r="F11" s="15"/>
      <c r="G11" s="15">
        <f>5000000</f>
        <v>5000000</v>
      </c>
      <c r="H11" s="15"/>
      <c r="I11" s="165">
        <v>9000000</v>
      </c>
      <c r="J11" s="15"/>
      <c r="K11" s="15"/>
      <c r="L11" s="15"/>
      <c r="M11" s="58">
        <f t="shared" si="1"/>
        <v>23000000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8" customHeight="1" x14ac:dyDescent="0.2">
      <c r="A12" s="18" t="s">
        <v>46</v>
      </c>
      <c r="B12" s="19" t="s">
        <v>13</v>
      </c>
      <c r="C12" s="20">
        <f>SUM(C13:C37)</f>
        <v>1002914849</v>
      </c>
      <c r="D12" s="20">
        <f t="shared" ref="D12:L12" si="2">SUM(D13:D37)</f>
        <v>629229651</v>
      </c>
      <c r="E12" s="20">
        <f t="shared" si="2"/>
        <v>776081340</v>
      </c>
      <c r="F12" s="20">
        <f t="shared" si="2"/>
        <v>702284970</v>
      </c>
      <c r="G12" s="20">
        <f t="shared" si="2"/>
        <v>791015506</v>
      </c>
      <c r="H12" s="20">
        <f t="shared" si="2"/>
        <v>856483559</v>
      </c>
      <c r="I12" s="20">
        <f t="shared" si="2"/>
        <v>230666819.125</v>
      </c>
      <c r="J12" s="20">
        <f t="shared" si="2"/>
        <v>0</v>
      </c>
      <c r="K12" s="20">
        <f t="shared" si="2"/>
        <v>0</v>
      </c>
      <c r="L12" s="20">
        <f t="shared" si="2"/>
        <v>0</v>
      </c>
      <c r="M12" s="20">
        <f t="shared" si="1"/>
        <v>4758009875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2" ht="18" customHeight="1" x14ac:dyDescent="0.2">
      <c r="A13" s="13">
        <v>1</v>
      </c>
      <c r="B13" s="16" t="s">
        <v>89</v>
      </c>
      <c r="C13" s="63">
        <f>466672238+50000000</f>
        <v>516672238</v>
      </c>
      <c r="D13" s="62">
        <f>470621890+50000000</f>
        <v>520621890</v>
      </c>
      <c r="E13" s="62">
        <f>519679542+50000000</f>
        <v>569679542</v>
      </c>
      <c r="F13" s="62">
        <f>492243586+50000000</f>
        <v>542243586</v>
      </c>
      <c r="G13" s="63">
        <f>592810102+50000000</f>
        <v>642810102</v>
      </c>
      <c r="H13" s="63">
        <f>519754589+50000000</f>
        <v>569754589</v>
      </c>
      <c r="I13" s="167"/>
      <c r="J13" s="63"/>
      <c r="K13" s="63"/>
      <c r="L13" s="63"/>
      <c r="M13" s="64">
        <f t="shared" si="1"/>
        <v>3361781947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8" customHeight="1" x14ac:dyDescent="0.2">
      <c r="A14" s="13">
        <v>2</v>
      </c>
      <c r="B14" s="14" t="s">
        <v>14</v>
      </c>
      <c r="C14" s="15">
        <v>42287731</v>
      </c>
      <c r="D14" s="15"/>
      <c r="E14" s="15">
        <v>78633600</v>
      </c>
      <c r="F14" s="15">
        <v>43043200</v>
      </c>
      <c r="G14" s="15">
        <v>44556800</v>
      </c>
      <c r="H14" s="15">
        <v>44556800</v>
      </c>
      <c r="I14" s="168">
        <v>44556800</v>
      </c>
      <c r="J14" s="15"/>
      <c r="K14" s="15"/>
      <c r="L14" s="15"/>
      <c r="M14" s="58">
        <f t="shared" si="1"/>
        <v>253078131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8" customHeight="1" x14ac:dyDescent="0.2">
      <c r="A15" s="13">
        <v>3</v>
      </c>
      <c r="B15" s="14" t="s">
        <v>15</v>
      </c>
      <c r="C15" s="15"/>
      <c r="D15" s="15">
        <v>17960000</v>
      </c>
      <c r="E15" s="15">
        <v>20600000</v>
      </c>
      <c r="F15" s="15">
        <v>14000000</v>
      </c>
      <c r="G15" s="15"/>
      <c r="H15" s="15">
        <v>14000000</v>
      </c>
      <c r="I15" s="168">
        <v>14000000</v>
      </c>
      <c r="J15" s="15"/>
      <c r="K15" s="15"/>
      <c r="L15" s="15"/>
      <c r="M15" s="58">
        <f t="shared" si="1"/>
        <v>66560000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8" customHeight="1" x14ac:dyDescent="0.2">
      <c r="A16" s="13">
        <v>4</v>
      </c>
      <c r="B16" s="14" t="s">
        <v>16</v>
      </c>
      <c r="C16" s="15"/>
      <c r="D16" s="15">
        <f>6000000+18000000</f>
        <v>24000000</v>
      </c>
      <c r="E16" s="15">
        <v>6000000</v>
      </c>
      <c r="F16" s="15">
        <v>6000000</v>
      </c>
      <c r="G16" s="15">
        <v>6000000</v>
      </c>
      <c r="H16" s="15">
        <v>6000000</v>
      </c>
      <c r="I16" s="168">
        <v>6000000</v>
      </c>
      <c r="J16" s="15"/>
      <c r="K16" s="15"/>
      <c r="L16" s="15"/>
      <c r="M16" s="58">
        <f t="shared" si="1"/>
        <v>48000000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8" customHeight="1" x14ac:dyDescent="0.2">
      <c r="A17" s="13">
        <v>5</v>
      </c>
      <c r="B17" s="14" t="s">
        <v>17</v>
      </c>
      <c r="C17" s="15">
        <v>650000</v>
      </c>
      <c r="D17" s="15">
        <v>16117943</v>
      </c>
      <c r="E17" s="15">
        <v>9651446</v>
      </c>
      <c r="F17" s="15">
        <v>9987438</v>
      </c>
      <c r="G17" s="15">
        <v>2429724</v>
      </c>
      <c r="H17" s="15">
        <v>10453774</v>
      </c>
      <c r="I17" s="169">
        <v>11792198</v>
      </c>
      <c r="J17" s="15"/>
      <c r="K17" s="15"/>
      <c r="L17" s="15"/>
      <c r="M17" s="58">
        <f t="shared" si="1"/>
        <v>49290325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8" customHeight="1" x14ac:dyDescent="0.2">
      <c r="A18" s="13">
        <v>6</v>
      </c>
      <c r="B18" s="14" t="s">
        <v>64</v>
      </c>
      <c r="C18" s="15">
        <v>1866000</v>
      </c>
      <c r="D18" s="15">
        <v>1897200</v>
      </c>
      <c r="E18" s="15"/>
      <c r="F18" s="15"/>
      <c r="G18" s="15">
        <v>6061920</v>
      </c>
      <c r="H18" s="15">
        <v>470000</v>
      </c>
      <c r="I18" s="169">
        <v>3003840</v>
      </c>
      <c r="J18" s="15"/>
      <c r="K18" s="15"/>
      <c r="L18" s="15"/>
      <c r="M18" s="58">
        <f t="shared" si="1"/>
        <v>10295120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8" customHeight="1" x14ac:dyDescent="0.2">
      <c r="A19" s="13">
        <v>7</v>
      </c>
      <c r="B19" s="14" t="s">
        <v>19</v>
      </c>
      <c r="C19" s="15"/>
      <c r="D19" s="15">
        <v>13836270</v>
      </c>
      <c r="E19" s="15">
        <v>7046793</v>
      </c>
      <c r="F19" s="15">
        <v>7191557</v>
      </c>
      <c r="G19" s="15">
        <v>6499004</v>
      </c>
      <c r="H19" s="15">
        <v>6370330</v>
      </c>
      <c r="I19" s="169">
        <v>5563083</v>
      </c>
      <c r="J19" s="15"/>
      <c r="K19" s="15"/>
      <c r="L19" s="15"/>
      <c r="M19" s="58">
        <f t="shared" si="1"/>
        <v>40943954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18" customHeight="1" x14ac:dyDescent="0.2">
      <c r="A20" s="13">
        <v>8</v>
      </c>
      <c r="B20" s="14" t="s">
        <v>20</v>
      </c>
      <c r="C20" s="15"/>
      <c r="D20" s="15"/>
      <c r="E20" s="15">
        <v>200000</v>
      </c>
      <c r="F20" s="15">
        <v>100000</v>
      </c>
      <c r="G20" s="15">
        <v>100000</v>
      </c>
      <c r="H20" s="15">
        <v>100000</v>
      </c>
      <c r="I20" s="169"/>
      <c r="J20" s="15"/>
      <c r="K20" s="15"/>
      <c r="L20" s="15"/>
      <c r="M20" s="58">
        <f t="shared" si="1"/>
        <v>500000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8" customHeight="1" x14ac:dyDescent="0.2">
      <c r="A21" s="13">
        <v>9</v>
      </c>
      <c r="B21" s="14" t="s">
        <v>69</v>
      </c>
      <c r="C21" s="15"/>
      <c r="D21" s="15"/>
      <c r="E21" s="15"/>
      <c r="F21" s="15"/>
      <c r="G21" s="15"/>
      <c r="H21" s="15">
        <v>1684320</v>
      </c>
      <c r="I21" s="169">
        <v>3228280</v>
      </c>
      <c r="J21" s="15"/>
      <c r="K21" s="15"/>
      <c r="L21" s="15"/>
      <c r="M21" s="58">
        <f t="shared" si="1"/>
        <v>1684320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8.75" customHeight="1" x14ac:dyDescent="0.2">
      <c r="A22" s="13">
        <v>10</v>
      </c>
      <c r="B22" s="14" t="s">
        <v>21</v>
      </c>
      <c r="C22" s="15">
        <v>3710000</v>
      </c>
      <c r="D22" s="15"/>
      <c r="E22" s="15">
        <v>1375000</v>
      </c>
      <c r="F22" s="15">
        <v>1390000</v>
      </c>
      <c r="G22" s="15">
        <v>1430000</v>
      </c>
      <c r="H22" s="15">
        <v>1500000</v>
      </c>
      <c r="I22" s="168">
        <v>1885000</v>
      </c>
      <c r="J22" s="15"/>
      <c r="K22" s="15"/>
      <c r="L22" s="15"/>
      <c r="M22" s="58">
        <f t="shared" si="1"/>
        <v>9405000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8" customHeight="1" x14ac:dyDescent="0.2">
      <c r="A23" s="13">
        <v>11</v>
      </c>
      <c r="B23" s="14" t="s">
        <v>68</v>
      </c>
      <c r="C23" s="15">
        <v>13449000</v>
      </c>
      <c r="D23" s="15">
        <v>4591990</v>
      </c>
      <c r="E23" s="15">
        <v>8254400</v>
      </c>
      <c r="F23" s="15">
        <v>21023624</v>
      </c>
      <c r="G23" s="15">
        <v>11087250</v>
      </c>
      <c r="H23" s="15">
        <v>17029962</v>
      </c>
      <c r="I23" s="168">
        <v>11655000</v>
      </c>
      <c r="J23" s="15"/>
      <c r="K23" s="15"/>
      <c r="L23" s="15"/>
      <c r="M23" s="58">
        <f t="shared" si="1"/>
        <v>75436226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8" customHeight="1" x14ac:dyDescent="0.2">
      <c r="A24" s="13">
        <v>12</v>
      </c>
      <c r="B24" s="14" t="s">
        <v>71</v>
      </c>
      <c r="C24" s="15">
        <v>14236000</v>
      </c>
      <c r="D24" s="15">
        <v>38000</v>
      </c>
      <c r="E24" s="15">
        <v>9445760</v>
      </c>
      <c r="F24" s="15">
        <v>4137000</v>
      </c>
      <c r="G24" s="15">
        <v>3086000</v>
      </c>
      <c r="H24" s="15">
        <v>8267000</v>
      </c>
      <c r="I24" s="168">
        <v>6598000</v>
      </c>
      <c r="J24" s="15"/>
      <c r="K24" s="15"/>
      <c r="L24" s="15"/>
      <c r="M24" s="58">
        <f t="shared" si="1"/>
        <v>39209760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8" customHeight="1" x14ac:dyDescent="0.2">
      <c r="A25" s="13">
        <v>13</v>
      </c>
      <c r="B25" s="14" t="s">
        <v>70</v>
      </c>
      <c r="C25" s="15">
        <v>55000</v>
      </c>
      <c r="D25" s="15">
        <v>20000</v>
      </c>
      <c r="E25" s="15">
        <v>3850000</v>
      </c>
      <c r="F25" s="15"/>
      <c r="G25" s="15">
        <v>440000</v>
      </c>
      <c r="H25" s="15">
        <v>3122000</v>
      </c>
      <c r="I25" s="168">
        <v>2775000</v>
      </c>
      <c r="J25" s="15"/>
      <c r="K25" s="15"/>
      <c r="L25" s="15"/>
      <c r="M25" s="58">
        <f t="shared" si="1"/>
        <v>7487000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8" customHeight="1" x14ac:dyDescent="0.2">
      <c r="A26" s="13">
        <v>14</v>
      </c>
      <c r="B26" s="22" t="s">
        <v>65</v>
      </c>
      <c r="C26" s="23">
        <v>4680000</v>
      </c>
      <c r="D26" s="23"/>
      <c r="E26" s="23"/>
      <c r="F26" s="23">
        <v>1200000</v>
      </c>
      <c r="G26" s="23">
        <v>670000</v>
      </c>
      <c r="H26" s="23">
        <v>561000</v>
      </c>
      <c r="I26" s="168"/>
      <c r="J26" s="23"/>
      <c r="K26" s="23"/>
      <c r="L26" s="23"/>
      <c r="M26" s="60">
        <f t="shared" si="1"/>
        <v>7111000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8" customHeight="1" x14ac:dyDescent="0.2">
      <c r="A27" s="13">
        <v>15</v>
      </c>
      <c r="B27" s="14" t="s">
        <v>75</v>
      </c>
      <c r="C27" s="15">
        <v>6696250</v>
      </c>
      <c r="D27" s="15"/>
      <c r="E27" s="15">
        <v>10300000</v>
      </c>
      <c r="F27" s="15">
        <v>3300000</v>
      </c>
      <c r="G27" s="15">
        <v>19997000</v>
      </c>
      <c r="H27" s="15">
        <v>981000</v>
      </c>
      <c r="I27" s="23">
        <v>5000000</v>
      </c>
      <c r="J27" s="15"/>
      <c r="K27" s="15"/>
      <c r="L27" s="15"/>
      <c r="M27" s="58">
        <f t="shared" si="1"/>
        <v>41274250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8" customHeight="1" x14ac:dyDescent="0.2">
      <c r="A28" s="13">
        <v>16</v>
      </c>
      <c r="B28" s="14" t="s">
        <v>23</v>
      </c>
      <c r="C28" s="15">
        <v>20598600</v>
      </c>
      <c r="D28" s="15"/>
      <c r="E28" s="15"/>
      <c r="F28" s="15"/>
      <c r="G28" s="15"/>
      <c r="H28" s="15">
        <v>3944600</v>
      </c>
      <c r="I28" s="23"/>
      <c r="J28" s="15"/>
      <c r="K28" s="15"/>
      <c r="L28" s="15"/>
      <c r="M28" s="58">
        <f t="shared" si="1"/>
        <v>24543200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8" customHeight="1" x14ac:dyDescent="0.2">
      <c r="A29" s="13">
        <v>17</v>
      </c>
      <c r="B29" s="14" t="s">
        <v>24</v>
      </c>
      <c r="C29" s="15">
        <v>4558000</v>
      </c>
      <c r="D29" s="15">
        <v>2400000</v>
      </c>
      <c r="E29" s="15">
        <v>1500000</v>
      </c>
      <c r="F29" s="15"/>
      <c r="G29" s="15">
        <f>11451000+1500000</f>
        <v>12951000</v>
      </c>
      <c r="H29" s="15">
        <v>3000000</v>
      </c>
      <c r="I29" s="23">
        <v>2844567</v>
      </c>
      <c r="J29" s="15"/>
      <c r="K29" s="15"/>
      <c r="L29" s="15"/>
      <c r="M29" s="58">
        <f t="shared" si="1"/>
        <v>24409000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8" customHeight="1" x14ac:dyDescent="0.2">
      <c r="A30" s="13">
        <v>18</v>
      </c>
      <c r="B30" s="14" t="s">
        <v>79</v>
      </c>
      <c r="C30" s="15">
        <v>2500000</v>
      </c>
      <c r="D30" s="15"/>
      <c r="E30" s="15"/>
      <c r="F30" s="51"/>
      <c r="G30" s="15"/>
      <c r="H30" s="15">
        <v>7536381</v>
      </c>
      <c r="I30" s="23"/>
      <c r="J30" s="15"/>
      <c r="K30" s="15"/>
      <c r="L30" s="15"/>
      <c r="M30" s="58">
        <f t="shared" si="1"/>
        <v>10036381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8" customHeight="1" x14ac:dyDescent="0.2">
      <c r="A31" s="13">
        <v>19</v>
      </c>
      <c r="B31" s="14" t="s">
        <v>80</v>
      </c>
      <c r="C31" s="51">
        <v>102119050</v>
      </c>
      <c r="D31" s="15"/>
      <c r="E31" s="15"/>
      <c r="F31" s="51"/>
      <c r="G31" s="15"/>
      <c r="H31" s="15"/>
      <c r="I31" s="23"/>
      <c r="J31" s="15"/>
      <c r="K31" s="15"/>
      <c r="L31" s="15"/>
      <c r="M31" s="58">
        <f t="shared" si="1"/>
        <v>102119050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8" customHeight="1" x14ac:dyDescent="0.2">
      <c r="A32" s="13">
        <v>20</v>
      </c>
      <c r="B32" s="14" t="s">
        <v>66</v>
      </c>
      <c r="C32" s="15"/>
      <c r="D32" s="15"/>
      <c r="E32" s="15"/>
      <c r="F32" s="51">
        <v>3425000</v>
      </c>
      <c r="G32" s="15"/>
      <c r="H32" s="15">
        <v>24000000</v>
      </c>
      <c r="I32" s="23"/>
      <c r="J32" s="15"/>
      <c r="K32" s="15"/>
      <c r="L32" s="15"/>
      <c r="M32" s="58">
        <f t="shared" si="1"/>
        <v>27425000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8" customHeight="1" x14ac:dyDescent="0.2">
      <c r="A33" s="13">
        <v>21</v>
      </c>
      <c r="B33" s="14" t="s">
        <v>63</v>
      </c>
      <c r="C33" s="15">
        <v>261436000</v>
      </c>
      <c r="D33" s="15"/>
      <c r="E33" s="15">
        <v>32009768</v>
      </c>
      <c r="F33" s="51">
        <v>18105000</v>
      </c>
      <c r="G33" s="15">
        <v>10005418</v>
      </c>
      <c r="H33" s="15">
        <v>111210574</v>
      </c>
      <c r="I33" s="23">
        <v>93405438.125</v>
      </c>
      <c r="J33" s="15"/>
      <c r="K33" s="15"/>
      <c r="L33" s="15"/>
      <c r="M33" s="58">
        <f t="shared" si="1"/>
        <v>432766760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8" customHeight="1" x14ac:dyDescent="0.2">
      <c r="A34" s="13">
        <v>22</v>
      </c>
      <c r="B34" s="14" t="s">
        <v>25</v>
      </c>
      <c r="C34" s="15">
        <v>9900</v>
      </c>
      <c r="D34" s="15">
        <v>64900</v>
      </c>
      <c r="E34" s="15">
        <v>185900</v>
      </c>
      <c r="F34" s="51">
        <v>119900</v>
      </c>
      <c r="G34" s="15">
        <v>779900</v>
      </c>
      <c r="H34" s="15">
        <v>495000</v>
      </c>
      <c r="I34" s="23">
        <v>270000</v>
      </c>
      <c r="J34" s="15"/>
      <c r="K34" s="15"/>
      <c r="L34" s="15"/>
      <c r="M34" s="58">
        <f t="shared" si="1"/>
        <v>1655500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8" customHeight="1" x14ac:dyDescent="0.2">
      <c r="A35" s="13">
        <v>23</v>
      </c>
      <c r="B35" s="14" t="s">
        <v>26</v>
      </c>
      <c r="C35" s="15">
        <v>6000000</v>
      </c>
      <c r="D35" s="15">
        <v>8300000</v>
      </c>
      <c r="E35" s="15"/>
      <c r="F35" s="51"/>
      <c r="G35" s="15"/>
      <c r="H35" s="15">
        <v>0</v>
      </c>
      <c r="I35" s="23"/>
      <c r="J35" s="15"/>
      <c r="K35" s="15"/>
      <c r="L35" s="15"/>
      <c r="M35" s="58">
        <f t="shared" si="1"/>
        <v>14300000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8" customHeight="1" x14ac:dyDescent="0.2">
      <c r="A36" s="13">
        <v>24</v>
      </c>
      <c r="B36" s="14" t="s">
        <v>81</v>
      </c>
      <c r="C36" s="15">
        <v>1391080</v>
      </c>
      <c r="D36" s="15">
        <v>2855000</v>
      </c>
      <c r="E36" s="15">
        <v>515500</v>
      </c>
      <c r="F36" s="51">
        <v>9770500</v>
      </c>
      <c r="G36" s="15">
        <v>5573000</v>
      </c>
      <c r="H36" s="15">
        <v>4633474</v>
      </c>
      <c r="I36" s="23">
        <v>1253000</v>
      </c>
      <c r="J36" s="15"/>
      <c r="K36" s="15"/>
      <c r="L36" s="15"/>
      <c r="M36" s="58">
        <f t="shared" si="1"/>
        <v>24738554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8" customHeight="1" x14ac:dyDescent="0.2">
      <c r="A37" s="13">
        <v>25</v>
      </c>
      <c r="B37" s="14" t="s">
        <v>27</v>
      </c>
      <c r="C37" s="15"/>
      <c r="D37" s="15">
        <v>16526458</v>
      </c>
      <c r="E37" s="15">
        <v>16833631</v>
      </c>
      <c r="F37" s="51">
        <v>17248165</v>
      </c>
      <c r="G37" s="15">
        <v>16538388</v>
      </c>
      <c r="H37" s="15">
        <v>16812755</v>
      </c>
      <c r="I37" s="23">
        <v>16836613</v>
      </c>
      <c r="J37" s="15"/>
      <c r="K37" s="15"/>
      <c r="L37" s="15"/>
      <c r="M37" s="58">
        <f t="shared" si="1"/>
        <v>83959397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8" customHeight="1" x14ac:dyDescent="0.2">
      <c r="A38" s="18" t="s">
        <v>47</v>
      </c>
      <c r="B38" s="19" t="s">
        <v>28</v>
      </c>
      <c r="C38" s="20">
        <f t="shared" ref="C38:L38" si="3">SUM(C39:C41)</f>
        <v>42640000</v>
      </c>
      <c r="D38" s="20">
        <f t="shared" si="3"/>
        <v>28065000</v>
      </c>
      <c r="E38" s="20">
        <f t="shared" si="3"/>
        <v>1760000</v>
      </c>
      <c r="F38" s="20">
        <f t="shared" si="3"/>
        <v>32731000</v>
      </c>
      <c r="G38" s="20">
        <f t="shared" si="3"/>
        <v>55048000</v>
      </c>
      <c r="H38" s="20">
        <f t="shared" si="3"/>
        <v>146415000</v>
      </c>
      <c r="I38" s="20">
        <f t="shared" si="3"/>
        <v>21627900</v>
      </c>
      <c r="J38" s="20">
        <f t="shared" si="3"/>
        <v>0</v>
      </c>
      <c r="K38" s="20">
        <f t="shared" si="3"/>
        <v>0</v>
      </c>
      <c r="L38" s="20">
        <f t="shared" si="3"/>
        <v>0</v>
      </c>
      <c r="M38" s="20">
        <f t="shared" si="1"/>
        <v>306659000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spans="1:32" ht="18" customHeight="1" x14ac:dyDescent="0.2">
      <c r="A39" s="13">
        <v>1</v>
      </c>
      <c r="B39" s="14" t="s">
        <v>29</v>
      </c>
      <c r="C39" s="15"/>
      <c r="D39" s="15"/>
      <c r="E39" s="15"/>
      <c r="F39" s="15">
        <v>4000000</v>
      </c>
      <c r="G39" s="15">
        <v>25350000</v>
      </c>
      <c r="H39" s="15">
        <v>100800000</v>
      </c>
      <c r="I39" s="15"/>
      <c r="J39" s="15"/>
      <c r="K39" s="15"/>
      <c r="L39" s="15"/>
      <c r="M39" s="58">
        <f t="shared" si="1"/>
        <v>130150000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8" customHeight="1" x14ac:dyDescent="0.2">
      <c r="A40" s="13">
        <v>2</v>
      </c>
      <c r="B40" s="14" t="s">
        <v>31</v>
      </c>
      <c r="C40" s="15"/>
      <c r="D40" s="15">
        <v>28065000</v>
      </c>
      <c r="E40" s="15">
        <v>1760000</v>
      </c>
      <c r="F40" s="15"/>
      <c r="G40" s="15">
        <v>29698000</v>
      </c>
      <c r="H40" s="15">
        <v>29300000</v>
      </c>
      <c r="I40" s="15">
        <v>21627900</v>
      </c>
      <c r="J40" s="15"/>
      <c r="K40" s="15"/>
      <c r="L40" s="15"/>
      <c r="M40" s="58">
        <f t="shared" si="1"/>
        <v>88823000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8" customHeight="1" x14ac:dyDescent="0.2">
      <c r="A41" s="13">
        <v>3</v>
      </c>
      <c r="B41" s="14" t="s">
        <v>32</v>
      </c>
      <c r="C41" s="15">
        <v>42640000</v>
      </c>
      <c r="D41" s="15"/>
      <c r="E41" s="15"/>
      <c r="F41" s="15">
        <v>28731000</v>
      </c>
      <c r="G41" s="15"/>
      <c r="H41" s="15">
        <v>16315000</v>
      </c>
      <c r="I41" s="15"/>
      <c r="J41" s="15"/>
      <c r="K41" s="15"/>
      <c r="L41" s="15"/>
      <c r="M41" s="58">
        <f t="shared" si="1"/>
        <v>87686000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8" customHeight="1" x14ac:dyDescent="0.2">
      <c r="A42" s="18" t="s">
        <v>48</v>
      </c>
      <c r="B42" s="19" t="s">
        <v>33</v>
      </c>
      <c r="C42" s="20">
        <f>SUM(C43:C45)</f>
        <v>1830000</v>
      </c>
      <c r="D42" s="20">
        <f t="shared" ref="D42:L42" si="4">SUM(D43:D45)</f>
        <v>1772500</v>
      </c>
      <c r="E42" s="20">
        <f t="shared" si="4"/>
        <v>6801885</v>
      </c>
      <c r="F42" s="20">
        <f t="shared" si="4"/>
        <v>3883920</v>
      </c>
      <c r="G42" s="20">
        <f t="shared" si="4"/>
        <v>11146200</v>
      </c>
      <c r="H42" s="20">
        <f t="shared" si="4"/>
        <v>3605642</v>
      </c>
      <c r="I42" s="20">
        <f t="shared" si="4"/>
        <v>3073000</v>
      </c>
      <c r="J42" s="20">
        <f t="shared" si="4"/>
        <v>0</v>
      </c>
      <c r="K42" s="20">
        <f t="shared" si="4"/>
        <v>0</v>
      </c>
      <c r="L42" s="20">
        <f t="shared" si="4"/>
        <v>0</v>
      </c>
      <c r="M42" s="20">
        <f t="shared" si="1"/>
        <v>29040147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ht="18" customHeight="1" x14ac:dyDescent="0.2">
      <c r="A43" s="13">
        <v>1</v>
      </c>
      <c r="B43" s="14" t="s">
        <v>34</v>
      </c>
      <c r="C43" s="15">
        <v>800000</v>
      </c>
      <c r="D43" s="15">
        <v>800000</v>
      </c>
      <c r="E43" s="15">
        <v>2027360</v>
      </c>
      <c r="F43" s="15">
        <v>715920</v>
      </c>
      <c r="G43" s="15">
        <v>1402000</v>
      </c>
      <c r="H43" s="15"/>
      <c r="I43" s="15">
        <v>1705000</v>
      </c>
      <c r="J43" s="15"/>
      <c r="K43" s="15"/>
      <c r="L43" s="15"/>
      <c r="M43" s="58">
        <f t="shared" si="1"/>
        <v>5745280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8" customHeight="1" x14ac:dyDescent="0.2">
      <c r="A44" s="13">
        <v>2</v>
      </c>
      <c r="B44" s="14" t="s">
        <v>35</v>
      </c>
      <c r="C44" s="15"/>
      <c r="D44" s="15"/>
      <c r="E44" s="15">
        <v>4020000</v>
      </c>
      <c r="F44" s="15"/>
      <c r="G44" s="15"/>
      <c r="H44" s="15"/>
      <c r="I44" s="15"/>
      <c r="J44" s="15"/>
      <c r="K44" s="15"/>
      <c r="L44" s="15"/>
      <c r="M44" s="58">
        <f t="shared" si="1"/>
        <v>4020000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8" customHeight="1" x14ac:dyDescent="0.2">
      <c r="A45" s="13">
        <v>3</v>
      </c>
      <c r="B45" s="14" t="s">
        <v>36</v>
      </c>
      <c r="C45" s="15">
        <f>1830000-800000</f>
        <v>1030000</v>
      </c>
      <c r="D45" s="15">
        <v>972500</v>
      </c>
      <c r="E45" s="15">
        <v>754525</v>
      </c>
      <c r="F45" s="15">
        <v>3168000</v>
      </c>
      <c r="G45" s="15">
        <v>9744200</v>
      </c>
      <c r="H45" s="15">
        <v>3605642</v>
      </c>
      <c r="I45" s="15">
        <v>1368000</v>
      </c>
      <c r="J45" s="15"/>
      <c r="K45" s="15"/>
      <c r="L45" s="15"/>
      <c r="M45" s="58">
        <f t="shared" si="1"/>
        <v>19274867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8" customHeight="1" x14ac:dyDescent="0.2">
      <c r="A46" s="18" t="s">
        <v>49</v>
      </c>
      <c r="B46" s="19" t="s">
        <v>37</v>
      </c>
      <c r="C46" s="20">
        <f>SUM(C47:C53)</f>
        <v>57505000</v>
      </c>
      <c r="D46" s="20">
        <f t="shared" ref="D46:L46" si="5">SUM(D47:D53)</f>
        <v>35985000</v>
      </c>
      <c r="E46" s="20">
        <f t="shared" si="5"/>
        <v>18377000</v>
      </c>
      <c r="F46" s="20">
        <f t="shared" si="5"/>
        <v>50410000</v>
      </c>
      <c r="G46" s="20">
        <f t="shared" si="5"/>
        <v>20595000</v>
      </c>
      <c r="H46" s="20">
        <f t="shared" si="5"/>
        <v>16728800</v>
      </c>
      <c r="I46" s="20">
        <f t="shared" si="5"/>
        <v>3243000</v>
      </c>
      <c r="J46" s="20">
        <f t="shared" si="5"/>
        <v>0</v>
      </c>
      <c r="K46" s="20">
        <f t="shared" si="5"/>
        <v>0</v>
      </c>
      <c r="L46" s="20">
        <f t="shared" si="5"/>
        <v>0</v>
      </c>
      <c r="M46" s="20">
        <f t="shared" si="1"/>
        <v>199600800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8" customHeight="1" x14ac:dyDescent="0.2">
      <c r="A47" s="13">
        <v>1</v>
      </c>
      <c r="B47" s="14" t="s">
        <v>38</v>
      </c>
      <c r="C47" s="15"/>
      <c r="D47" s="15">
        <v>3000000</v>
      </c>
      <c r="E47" s="15"/>
      <c r="F47" s="15">
        <v>410000</v>
      </c>
      <c r="G47" s="15">
        <v>295000</v>
      </c>
      <c r="H47" s="15">
        <v>550000</v>
      </c>
      <c r="I47" s="15">
        <v>1383000</v>
      </c>
      <c r="J47" s="15"/>
      <c r="K47" s="15"/>
      <c r="L47" s="15"/>
      <c r="M47" s="58">
        <f t="shared" si="1"/>
        <v>4255000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8" customHeight="1" x14ac:dyDescent="0.2">
      <c r="A48" s="13">
        <v>2</v>
      </c>
      <c r="B48" s="14" t="s">
        <v>39</v>
      </c>
      <c r="C48" s="15"/>
      <c r="D48" s="15">
        <v>930000</v>
      </c>
      <c r="E48" s="15">
        <v>5000000</v>
      </c>
      <c r="F48" s="15"/>
      <c r="G48" s="15"/>
      <c r="H48" s="15">
        <v>2000000</v>
      </c>
      <c r="I48" s="15">
        <v>1000000</v>
      </c>
      <c r="J48" s="15"/>
      <c r="K48" s="15"/>
      <c r="L48" s="15"/>
      <c r="M48" s="58">
        <f t="shared" si="1"/>
        <v>7930000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ht="18" customHeight="1" x14ac:dyDescent="0.2">
      <c r="A49" s="13">
        <v>3</v>
      </c>
      <c r="B49" s="14" t="s">
        <v>59</v>
      </c>
      <c r="C49" s="15">
        <v>33755000</v>
      </c>
      <c r="D49" s="15">
        <v>5000000</v>
      </c>
      <c r="E49" s="15"/>
      <c r="F49" s="15">
        <v>50000000</v>
      </c>
      <c r="G49" s="15">
        <v>20000000</v>
      </c>
      <c r="H49" s="15">
        <v>2699200</v>
      </c>
      <c r="I49" s="15">
        <v>360000</v>
      </c>
      <c r="J49" s="15"/>
      <c r="K49" s="15"/>
      <c r="L49" s="15"/>
      <c r="M49" s="58">
        <f t="shared" si="1"/>
        <v>111454200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ht="18" customHeight="1" x14ac:dyDescent="0.2">
      <c r="A50" s="13">
        <v>4</v>
      </c>
      <c r="B50" s="14" t="s">
        <v>62</v>
      </c>
      <c r="C50" s="15"/>
      <c r="D50" s="15"/>
      <c r="E50" s="15">
        <v>1297000</v>
      </c>
      <c r="F50" s="15"/>
      <c r="G50" s="15"/>
      <c r="H50" s="15"/>
      <c r="I50" s="15">
        <v>0</v>
      </c>
      <c r="J50" s="15"/>
      <c r="K50" s="15"/>
      <c r="L50" s="15"/>
      <c r="M50" s="58">
        <f t="shared" si="1"/>
        <v>1297000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3" ht="18" customHeight="1" x14ac:dyDescent="0.2">
      <c r="A51" s="13">
        <v>5</v>
      </c>
      <c r="B51" s="14" t="s">
        <v>74</v>
      </c>
      <c r="C51" s="15"/>
      <c r="D51" s="15">
        <v>27055000</v>
      </c>
      <c r="E51" s="15">
        <v>7080000</v>
      </c>
      <c r="F51" s="15"/>
      <c r="G51" s="15"/>
      <c r="H51" s="15">
        <v>10479600</v>
      </c>
      <c r="I51" s="15">
        <v>0</v>
      </c>
      <c r="J51" s="15"/>
      <c r="K51" s="15"/>
      <c r="L51" s="15"/>
      <c r="M51" s="58">
        <f t="shared" si="1"/>
        <v>44614600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3" ht="18" customHeight="1" x14ac:dyDescent="0.2">
      <c r="A52" s="13">
        <v>6</v>
      </c>
      <c r="B52" s="14" t="s">
        <v>67</v>
      </c>
      <c r="C52" s="15"/>
      <c r="D52" s="15"/>
      <c r="E52" s="15"/>
      <c r="F52" s="15"/>
      <c r="G52" s="15">
        <v>300000</v>
      </c>
      <c r="H52" s="15">
        <v>1000000</v>
      </c>
      <c r="I52" s="15">
        <v>500000</v>
      </c>
      <c r="J52" s="15"/>
      <c r="K52" s="15"/>
      <c r="L52" s="15"/>
      <c r="M52" s="58">
        <f t="shared" si="1"/>
        <v>1300000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3" ht="18" customHeight="1" x14ac:dyDescent="0.2">
      <c r="A53" s="13">
        <v>7</v>
      </c>
      <c r="B53" s="14" t="s">
        <v>83</v>
      </c>
      <c r="C53" s="15">
        <f>20200000+3550000</f>
        <v>23750000</v>
      </c>
      <c r="D53" s="15"/>
      <c r="E53" s="15">
        <v>5000000</v>
      </c>
      <c r="F53" s="15"/>
      <c r="G53" s="15"/>
      <c r="H53" s="15"/>
      <c r="I53" s="15"/>
      <c r="J53" s="15"/>
      <c r="K53" s="15"/>
      <c r="L53" s="15"/>
      <c r="M53" s="58">
        <f t="shared" si="1"/>
        <v>28750000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3" ht="18" customHeight="1" x14ac:dyDescent="0.2">
      <c r="A54" s="25" t="s">
        <v>50</v>
      </c>
      <c r="B54" s="26" t="s">
        <v>40</v>
      </c>
      <c r="C54" s="27">
        <f>SUM(C55:C57)</f>
        <v>70235896</v>
      </c>
      <c r="D54" s="27">
        <f t="shared" ref="D54:L54" si="6">SUM(D55:D57)</f>
        <v>0</v>
      </c>
      <c r="E54" s="27">
        <f t="shared" si="6"/>
        <v>3428339</v>
      </c>
      <c r="F54" s="27">
        <f t="shared" si="6"/>
        <v>11258476</v>
      </c>
      <c r="G54" s="27">
        <f t="shared" si="6"/>
        <v>9798447</v>
      </c>
      <c r="H54" s="27">
        <f t="shared" si="6"/>
        <v>37837</v>
      </c>
      <c r="I54" s="27">
        <f t="shared" si="6"/>
        <v>19241528</v>
      </c>
      <c r="J54" s="27">
        <f t="shared" si="6"/>
        <v>0</v>
      </c>
      <c r="K54" s="27">
        <f t="shared" si="6"/>
        <v>0</v>
      </c>
      <c r="L54" s="27">
        <f t="shared" si="6"/>
        <v>0</v>
      </c>
      <c r="M54" s="27">
        <f t="shared" si="1"/>
        <v>94758995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3" ht="18" customHeight="1" x14ac:dyDescent="0.2">
      <c r="A55" s="13">
        <v>1</v>
      </c>
      <c r="B55" s="14" t="s">
        <v>41</v>
      </c>
      <c r="C55" s="50">
        <v>5500000</v>
      </c>
      <c r="D55" s="51"/>
      <c r="E55" s="51">
        <v>1000000</v>
      </c>
      <c r="F55" s="51"/>
      <c r="G55" s="51"/>
      <c r="H55" s="51"/>
      <c r="I55" s="51"/>
      <c r="J55" s="51"/>
      <c r="K55" s="51"/>
      <c r="L55" s="51"/>
      <c r="M55" s="59">
        <f t="shared" si="1"/>
        <v>6500000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3" ht="18" customHeight="1" x14ac:dyDescent="0.2">
      <c r="A56" s="13">
        <v>2</v>
      </c>
      <c r="B56" s="14" t="s">
        <v>42</v>
      </c>
      <c r="C56" s="50">
        <v>26101448</v>
      </c>
      <c r="D56" s="51"/>
      <c r="E56" s="51"/>
      <c r="F56" s="51">
        <v>9020837</v>
      </c>
      <c r="G56" s="51">
        <v>777610</v>
      </c>
      <c r="H56" s="51"/>
      <c r="I56" s="51">
        <v>19241528</v>
      </c>
      <c r="J56" s="51"/>
      <c r="K56" s="51"/>
      <c r="L56" s="51"/>
      <c r="M56" s="59">
        <f t="shared" si="1"/>
        <v>35899895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3" ht="18" customHeight="1" x14ac:dyDescent="0.2">
      <c r="A57" s="13">
        <v>3</v>
      </c>
      <c r="B57" s="14" t="s">
        <v>43</v>
      </c>
      <c r="C57" s="50">
        <f>41634448-3000000</f>
        <v>38634448</v>
      </c>
      <c r="D57" s="51"/>
      <c r="E57" s="51">
        <v>2428339</v>
      </c>
      <c r="F57" s="51">
        <v>2237639</v>
      </c>
      <c r="G57" s="51">
        <v>9020837</v>
      </c>
      <c r="H57" s="51">
        <v>37837</v>
      </c>
      <c r="I57" s="51"/>
      <c r="J57" s="51"/>
      <c r="K57" s="51"/>
      <c r="L57" s="51"/>
      <c r="M57" s="59">
        <f t="shared" si="1"/>
        <v>52359100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36" customHeight="1" x14ac:dyDescent="0.2">
      <c r="A58" s="49" t="s">
        <v>51</v>
      </c>
      <c r="B58" s="29" t="s">
        <v>77</v>
      </c>
      <c r="C58" s="30">
        <v>123000000</v>
      </c>
      <c r="D58" s="30">
        <v>455156071</v>
      </c>
      <c r="E58" s="30">
        <v>213743424</v>
      </c>
      <c r="F58" s="30">
        <v>72500000</v>
      </c>
      <c r="G58" s="30">
        <v>110500000</v>
      </c>
      <c r="H58" s="170">
        <v>30000000</v>
      </c>
      <c r="I58" s="30">
        <v>80000000</v>
      </c>
      <c r="J58" s="30"/>
      <c r="K58" s="30"/>
      <c r="L58" s="30"/>
      <c r="M58" s="30">
        <f>SUM(C58:H58)</f>
        <v>1004899495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3" ht="18" customHeight="1" x14ac:dyDescent="0.2">
      <c r="A59" s="31" t="s">
        <v>52</v>
      </c>
      <c r="B59" s="32" t="s">
        <v>78</v>
      </c>
      <c r="C59" s="33"/>
      <c r="D59" s="33"/>
      <c r="E59" s="33"/>
      <c r="F59" s="33">
        <v>53076916</v>
      </c>
      <c r="G59" s="33"/>
      <c r="H59" s="33"/>
      <c r="I59" s="33">
        <v>39000000</v>
      </c>
      <c r="J59" s="33"/>
      <c r="K59" s="33"/>
      <c r="L59" s="33"/>
      <c r="M59" s="33">
        <f t="shared" si="1"/>
        <v>53076916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3" ht="18" customHeight="1" x14ac:dyDescent="0.2">
      <c r="A60" s="31" t="s">
        <v>9</v>
      </c>
      <c r="B60" s="32" t="s">
        <v>82</v>
      </c>
      <c r="C60" s="33">
        <v>81236975</v>
      </c>
      <c r="D60" s="33"/>
      <c r="E60" s="33"/>
      <c r="F60" s="33"/>
      <c r="G60" s="33"/>
      <c r="H60" s="33"/>
      <c r="I60" s="33"/>
      <c r="J60" s="33"/>
      <c r="K60" s="33"/>
      <c r="L60" s="33"/>
      <c r="M60" s="33">
        <f t="shared" si="1"/>
        <v>81236975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3" ht="18" customHeight="1" x14ac:dyDescent="0.2">
      <c r="A61" s="31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ht="18" customHeight="1" x14ac:dyDescent="0.25">
      <c r="A62" s="55"/>
      <c r="B62" s="56" t="s">
        <v>56</v>
      </c>
      <c r="C62" s="57">
        <f>C12+C38+C42+C46+C54+C58+C60+C5+C59</f>
        <v>4033922114</v>
      </c>
      <c r="D62" s="57">
        <f t="shared" ref="D62:M62" si="7">D12+D38+D42+D46+D54+D58+D60+D5+D59</f>
        <v>2832607098</v>
      </c>
      <c r="E62" s="57">
        <f t="shared" si="7"/>
        <v>4190196020</v>
      </c>
      <c r="F62" s="57">
        <f t="shared" si="7"/>
        <v>2924292638</v>
      </c>
      <c r="G62" s="57">
        <f t="shared" si="7"/>
        <v>4379628489</v>
      </c>
      <c r="H62" s="57">
        <f>H12+H38+H42+H46+H54+H60+H5+H58</f>
        <v>2999703256</v>
      </c>
      <c r="I62" s="57">
        <f t="shared" ref="I62:L62" si="8">I12+I38+I42+I46+I54+I60+I5+I58</f>
        <v>1435411426.125</v>
      </c>
      <c r="J62" s="57">
        <f t="shared" si="8"/>
        <v>0</v>
      </c>
      <c r="K62" s="57">
        <f t="shared" si="8"/>
        <v>0</v>
      </c>
      <c r="L62" s="57">
        <f t="shared" si="8"/>
        <v>0</v>
      </c>
      <c r="M62" s="57">
        <f t="shared" si="7"/>
        <v>21360349615</v>
      </c>
      <c r="N62" s="6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3" s="48" customFormat="1" ht="21" customHeight="1" x14ac:dyDescent="0.2">
      <c r="A63" s="45"/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</row>
    <row r="64" spans="1:33" s="48" customFormat="1" ht="21" customHeight="1" x14ac:dyDescent="0.2">
      <c r="A64" s="45"/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2"/>
    </row>
    <row r="65" spans="1:33" s="48" customFormat="1" ht="21" customHeight="1" x14ac:dyDescent="0.2">
      <c r="A65" s="28" t="s">
        <v>53</v>
      </c>
      <c r="B65" s="29" t="s">
        <v>54</v>
      </c>
      <c r="C65" s="30">
        <f>SUM(C66)</f>
        <v>0</v>
      </c>
      <c r="D65" s="30">
        <f t="shared" ref="D65:L65" si="9">SUM(D66)</f>
        <v>0</v>
      </c>
      <c r="E65" s="30">
        <f t="shared" si="9"/>
        <v>0</v>
      </c>
      <c r="F65" s="30">
        <f t="shared" si="9"/>
        <v>0</v>
      </c>
      <c r="G65" s="30">
        <f t="shared" si="9"/>
        <v>0</v>
      </c>
      <c r="H65" s="30">
        <f t="shared" si="9"/>
        <v>2980000</v>
      </c>
      <c r="I65" s="30">
        <f t="shared" si="9"/>
        <v>0</v>
      </c>
      <c r="J65" s="30">
        <f t="shared" si="9"/>
        <v>0</v>
      </c>
      <c r="K65" s="30">
        <f t="shared" si="9"/>
        <v>0</v>
      </c>
      <c r="L65" s="30">
        <f t="shared" si="9"/>
        <v>0</v>
      </c>
      <c r="M65" s="30">
        <f>SUM(C65:H65)</f>
        <v>2980000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</row>
    <row r="66" spans="1:33" s="48" customFormat="1" ht="21" customHeight="1" x14ac:dyDescent="0.2">
      <c r="A66" s="13"/>
      <c r="B66" s="14" t="s">
        <v>55</v>
      </c>
      <c r="C66" s="15"/>
      <c r="D66" s="15"/>
      <c r="E66" s="15"/>
      <c r="F66" s="15"/>
      <c r="G66" s="15"/>
      <c r="H66" s="15">
        <v>2980000</v>
      </c>
      <c r="I66" s="15"/>
      <c r="J66" s="15"/>
      <c r="K66" s="15"/>
      <c r="L66" s="15"/>
      <c r="M66" s="58">
        <f>SUM(C66:H66)</f>
        <v>2980000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2"/>
    </row>
    <row r="67" spans="1:33" s="48" customFormat="1" ht="21" customHeight="1" x14ac:dyDescent="0.2">
      <c r="A67" s="52" t="s">
        <v>84</v>
      </c>
      <c r="B67" s="53" t="s">
        <v>44</v>
      </c>
      <c r="C67" s="54">
        <f>SUM(C68:C71)</f>
        <v>2517000</v>
      </c>
      <c r="D67" s="54">
        <f t="shared" ref="D67:L67" si="10">SUM(D68:D71)</f>
        <v>249174436</v>
      </c>
      <c r="E67" s="54">
        <f t="shared" si="10"/>
        <v>30788300</v>
      </c>
      <c r="F67" s="54">
        <f t="shared" si="10"/>
        <v>28000000</v>
      </c>
      <c r="G67" s="54">
        <f t="shared" si="10"/>
        <v>28210600</v>
      </c>
      <c r="H67" s="54">
        <f t="shared" si="10"/>
        <v>38990000</v>
      </c>
      <c r="I67" s="54">
        <f t="shared" si="10"/>
        <v>30657000</v>
      </c>
      <c r="J67" s="54">
        <f t="shared" si="10"/>
        <v>0</v>
      </c>
      <c r="K67" s="54">
        <f t="shared" si="10"/>
        <v>0</v>
      </c>
      <c r="L67" s="54">
        <f t="shared" si="10"/>
        <v>0</v>
      </c>
      <c r="M67" s="54">
        <f t="shared" si="1"/>
        <v>377680336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2"/>
    </row>
    <row r="68" spans="1:33" s="48" customFormat="1" ht="21" customHeight="1" x14ac:dyDescent="0.2">
      <c r="A68" s="34">
        <v>1</v>
      </c>
      <c r="B68" s="35" t="s">
        <v>58</v>
      </c>
      <c r="C68" s="36">
        <v>0</v>
      </c>
      <c r="D68" s="37">
        <v>56000000</v>
      </c>
      <c r="E68" s="37">
        <v>28000000</v>
      </c>
      <c r="F68" s="37">
        <v>28000000</v>
      </c>
      <c r="G68" s="37">
        <v>28000000</v>
      </c>
      <c r="H68" s="37">
        <v>28000000</v>
      </c>
      <c r="I68" s="37">
        <v>28000000</v>
      </c>
      <c r="J68" s="37"/>
      <c r="K68" s="37"/>
      <c r="L68" s="37"/>
      <c r="M68" s="36">
        <f t="shared" si="1"/>
        <v>168000000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</row>
    <row r="69" spans="1:33" s="48" customFormat="1" ht="21" customHeight="1" x14ac:dyDescent="0.2">
      <c r="A69" s="34">
        <v>2</v>
      </c>
      <c r="B69" s="35" t="s">
        <v>86</v>
      </c>
      <c r="C69" s="36">
        <v>0</v>
      </c>
      <c r="D69" s="37">
        <v>40000000</v>
      </c>
      <c r="E69" s="37"/>
      <c r="F69" s="37"/>
      <c r="G69" s="37"/>
      <c r="H69" s="37"/>
      <c r="I69" s="37"/>
      <c r="J69" s="37"/>
      <c r="K69" s="37"/>
      <c r="L69" s="37"/>
      <c r="M69" s="3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</row>
    <row r="70" spans="1:33" s="48" customFormat="1" ht="21" customHeight="1" x14ac:dyDescent="0.2">
      <c r="A70" s="34">
        <v>3</v>
      </c>
      <c r="B70" s="35" t="s">
        <v>88</v>
      </c>
      <c r="C70" s="36">
        <v>0</v>
      </c>
      <c r="D70" s="37">
        <v>150000000</v>
      </c>
      <c r="E70" s="37"/>
      <c r="F70" s="37"/>
      <c r="G70" s="37"/>
      <c r="H70" s="37"/>
      <c r="I70" s="37"/>
      <c r="J70" s="37"/>
      <c r="K70" s="37"/>
      <c r="L70" s="37"/>
      <c r="M70" s="3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</row>
    <row r="71" spans="1:33" s="48" customFormat="1" ht="21" customHeight="1" x14ac:dyDescent="0.2">
      <c r="A71" s="34">
        <v>4</v>
      </c>
      <c r="B71" s="35" t="s">
        <v>72</v>
      </c>
      <c r="C71" s="37">
        <v>2517000</v>
      </c>
      <c r="D71" s="37">
        <v>3174436</v>
      </c>
      <c r="E71" s="37">
        <v>2788300</v>
      </c>
      <c r="F71" s="36"/>
      <c r="G71" s="37">
        <v>210600</v>
      </c>
      <c r="H71" s="37">
        <v>10990000</v>
      </c>
      <c r="I71" s="37">
        <v>2657000</v>
      </c>
      <c r="J71" s="37"/>
      <c r="K71" s="37"/>
      <c r="L71" s="37"/>
      <c r="M71" s="36">
        <f t="shared" si="1"/>
        <v>19680336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</row>
    <row r="72" spans="1:33" ht="21" customHeight="1" x14ac:dyDescent="0.25">
      <c r="A72" s="38"/>
      <c r="B72" s="39" t="s">
        <v>57</v>
      </c>
      <c r="C72" s="40">
        <f t="shared" ref="C72:L72" si="11">C62+C67+C65</f>
        <v>4036439114</v>
      </c>
      <c r="D72" s="40">
        <f t="shared" si="11"/>
        <v>3081781534</v>
      </c>
      <c r="E72" s="40">
        <f t="shared" si="11"/>
        <v>4220984320</v>
      </c>
      <c r="F72" s="40">
        <f t="shared" si="11"/>
        <v>2952292638</v>
      </c>
      <c r="G72" s="40">
        <f t="shared" si="11"/>
        <v>4407839089</v>
      </c>
      <c r="H72" s="40">
        <f t="shared" si="11"/>
        <v>3041673256</v>
      </c>
      <c r="I72" s="40">
        <f t="shared" si="11"/>
        <v>1466068426.125</v>
      </c>
      <c r="J72" s="40">
        <f t="shared" si="11"/>
        <v>0</v>
      </c>
      <c r="K72" s="40">
        <f t="shared" si="11"/>
        <v>0</v>
      </c>
      <c r="L72" s="40">
        <f t="shared" si="11"/>
        <v>0</v>
      </c>
      <c r="M72" s="40">
        <f>SUM(C72:L72)</f>
        <v>23207078377.125</v>
      </c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3" ht="21" customHeight="1" x14ac:dyDescent="0.15">
      <c r="A73" s="41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3" ht="21" customHeight="1" x14ac:dyDescent="0.15">
      <c r="A74" s="41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3" ht="21" customHeight="1" x14ac:dyDescent="0.1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3" ht="21" customHeight="1" x14ac:dyDescent="0.15">
      <c r="A76" s="41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3" ht="21" customHeight="1" x14ac:dyDescent="0.15">
      <c r="A77" s="41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3" ht="21" customHeight="1" x14ac:dyDescent="0.15">
      <c r="A78" s="41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3" ht="21" customHeight="1" x14ac:dyDescent="0.15">
      <c r="A79" s="41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3" ht="21" customHeight="1" x14ac:dyDescent="0.15">
      <c r="A80" s="41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 ht="21" customHeight="1" x14ac:dyDescent="0.15">
      <c r="A81" s="41"/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 ht="21" customHeight="1" x14ac:dyDescent="0.15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 ht="21" customHeight="1" x14ac:dyDescent="0.15">
      <c r="A83" s="41"/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 ht="21" customHeight="1" x14ac:dyDescent="0.15">
      <c r="A84" s="41"/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 ht="21" customHeight="1" x14ac:dyDescent="0.1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 ht="21" customHeight="1" x14ac:dyDescent="0.15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 ht="21" customHeight="1" x14ac:dyDescent="0.15">
      <c r="A87" s="41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 ht="21" customHeight="1" x14ac:dyDescent="0.15">
      <c r="A88" s="41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 ht="21" customHeight="1" x14ac:dyDescent="0.15">
      <c r="A89" s="41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 ht="21" customHeight="1" x14ac:dyDescent="0.15">
      <c r="A90" s="41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 ht="21" customHeight="1" x14ac:dyDescent="0.15">
      <c r="A91" s="41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 ht="21" customHeight="1" x14ac:dyDescent="0.15">
      <c r="A92" s="41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 ht="21" customHeight="1" x14ac:dyDescent="0.15">
      <c r="A93" s="41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 ht="21" customHeight="1" x14ac:dyDescent="0.15">
      <c r="A94" s="41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 ht="21" customHeight="1" x14ac:dyDescent="0.15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 ht="21" customHeight="1" x14ac:dyDescent="0.15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 ht="21" customHeight="1" x14ac:dyDescent="0.15">
      <c r="A97" s="41"/>
      <c r="B97" s="4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 ht="21" customHeight="1" x14ac:dyDescent="0.15">
      <c r="A98" s="41"/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 ht="21" customHeight="1" x14ac:dyDescent="0.15">
      <c r="A99" s="41"/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 ht="21" customHeight="1" x14ac:dyDescent="0.15">
      <c r="A100" s="41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 ht="21" customHeight="1" x14ac:dyDescent="0.15">
      <c r="A101" s="41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 ht="21" customHeight="1" x14ac:dyDescent="0.15">
      <c r="A102" s="41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 ht="21" customHeight="1" x14ac:dyDescent="0.15">
      <c r="A103" s="41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 ht="21" customHeight="1" x14ac:dyDescent="0.15">
      <c r="A104" s="41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 ht="21" customHeight="1" x14ac:dyDescent="0.15">
      <c r="A105" s="41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 ht="21" customHeight="1" x14ac:dyDescent="0.15">
      <c r="A106" s="41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 ht="21" customHeight="1" x14ac:dyDescent="0.15">
      <c r="A107" s="41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 ht="21" customHeight="1" x14ac:dyDescent="0.15">
      <c r="A108" s="41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 ht="21" customHeight="1" x14ac:dyDescent="0.15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 ht="21" customHeight="1" x14ac:dyDescent="0.15">
      <c r="A110" s="41"/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 ht="21" customHeight="1" x14ac:dyDescent="0.15">
      <c r="A111" s="41"/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 ht="21" customHeight="1" x14ac:dyDescent="0.15">
      <c r="A112" s="41"/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 ht="21" customHeight="1" x14ac:dyDescent="0.15">
      <c r="A113" s="41"/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 ht="21" customHeight="1" x14ac:dyDescent="0.15">
      <c r="A114" s="41"/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 ht="21" customHeight="1" x14ac:dyDescent="0.15">
      <c r="A115" s="41"/>
      <c r="B115" s="4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 ht="21" customHeight="1" x14ac:dyDescent="0.1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 ht="21" customHeight="1" x14ac:dyDescent="0.15">
      <c r="A117" s="41"/>
      <c r="B117" s="4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 ht="21" customHeight="1" x14ac:dyDescent="0.15">
      <c r="A118" s="41"/>
      <c r="B118" s="4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 ht="21" customHeight="1" x14ac:dyDescent="0.15">
      <c r="A119" s="41"/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 ht="21" customHeight="1" x14ac:dyDescent="0.15">
      <c r="A120" s="41"/>
      <c r="B120" s="4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 ht="21" customHeight="1" x14ac:dyDescent="0.15">
      <c r="A121" s="41"/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 ht="21" customHeight="1" x14ac:dyDescent="0.15">
      <c r="A122" s="41"/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 ht="21" customHeight="1" x14ac:dyDescent="0.15">
      <c r="A123" s="41"/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 ht="21" customHeight="1" x14ac:dyDescent="0.15">
      <c r="A124" s="41"/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 ht="21" customHeight="1" x14ac:dyDescent="0.15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 ht="21" customHeight="1" x14ac:dyDescent="0.15">
      <c r="A126" s="41"/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 ht="21" customHeight="1" x14ac:dyDescent="0.15">
      <c r="A127" s="41"/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 ht="21" customHeight="1" x14ac:dyDescent="0.15">
      <c r="A128" s="41"/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 ht="21" customHeight="1" x14ac:dyDescent="0.15">
      <c r="A129" s="41"/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 ht="21" customHeight="1" x14ac:dyDescent="0.15">
      <c r="A130" s="41"/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 ht="21" customHeight="1" x14ac:dyDescent="0.15">
      <c r="A131" s="41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 ht="21" customHeight="1" x14ac:dyDescent="0.15">
      <c r="A132" s="41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 ht="21" customHeight="1" x14ac:dyDescent="0.15">
      <c r="A133" s="41"/>
      <c r="B133" s="4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 ht="21" customHeight="1" x14ac:dyDescent="0.15">
      <c r="A134" s="41"/>
      <c r="B134" s="4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 ht="21" customHeight="1" x14ac:dyDescent="0.15">
      <c r="A135" s="41"/>
      <c r="B135" s="4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 ht="21" customHeight="1" x14ac:dyDescent="0.15">
      <c r="A136" s="41"/>
      <c r="B136" s="4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 ht="21" customHeight="1" x14ac:dyDescent="0.15">
      <c r="A137" s="41"/>
      <c r="B137" s="4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 ht="21" customHeight="1" x14ac:dyDescent="0.15">
      <c r="A138" s="41"/>
      <c r="B138" s="4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 ht="21" customHeight="1" x14ac:dyDescent="0.15">
      <c r="A139" s="41"/>
      <c r="B139" s="4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 ht="21" customHeight="1" x14ac:dyDescent="0.15">
      <c r="A140" s="41"/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 ht="21" customHeight="1" x14ac:dyDescent="0.15">
      <c r="A141" s="41"/>
      <c r="B141" s="4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 ht="21" customHeight="1" x14ac:dyDescent="0.15">
      <c r="A142" s="41"/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 ht="21" customHeight="1" x14ac:dyDescent="0.15">
      <c r="A143" s="41"/>
      <c r="B143" s="4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 ht="21" customHeight="1" x14ac:dyDescent="0.15">
      <c r="A144" s="41"/>
      <c r="B144" s="4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 ht="21" customHeight="1" x14ac:dyDescent="0.15">
      <c r="A145" s="41"/>
      <c r="B145" s="4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 ht="21" customHeight="1" x14ac:dyDescent="0.15">
      <c r="A146" s="41"/>
      <c r="B146" s="4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 ht="21" customHeight="1" x14ac:dyDescent="0.15">
      <c r="A147" s="41"/>
      <c r="B147" s="4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 ht="21" customHeight="1" x14ac:dyDescent="0.15">
      <c r="A148" s="41"/>
      <c r="B148" s="4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 ht="21" customHeight="1" x14ac:dyDescent="0.15">
      <c r="A149" s="41"/>
      <c r="B149" s="4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 ht="21" customHeight="1" x14ac:dyDescent="0.15">
      <c r="A150" s="41"/>
      <c r="B150" s="4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 ht="21" customHeight="1" x14ac:dyDescent="0.15">
      <c r="A151" s="41"/>
      <c r="B151" s="4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 ht="21" customHeight="1" x14ac:dyDescent="0.15">
      <c r="A152" s="41"/>
      <c r="B152" s="4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 ht="21" customHeight="1" x14ac:dyDescent="0.15">
      <c r="A153" s="41"/>
      <c r="B153" s="4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 ht="21" customHeight="1" x14ac:dyDescent="0.15">
      <c r="A154" s="41"/>
      <c r="B154" s="4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 ht="21" customHeight="1" x14ac:dyDescent="0.15">
      <c r="A155" s="41"/>
      <c r="B155" s="4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 ht="21" customHeight="1" x14ac:dyDescent="0.15">
      <c r="A156" s="41"/>
      <c r="B156" s="4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 ht="21" customHeight="1" x14ac:dyDescent="0.15">
      <c r="A157" s="41"/>
      <c r="B157" s="4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 ht="21" customHeight="1" x14ac:dyDescent="0.15">
      <c r="A158" s="41"/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 ht="21" customHeight="1" x14ac:dyDescent="0.15">
      <c r="A159" s="41"/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 ht="21" customHeight="1" x14ac:dyDescent="0.15">
      <c r="A160" s="41"/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 ht="21" customHeight="1" x14ac:dyDescent="0.15">
      <c r="A161" s="41"/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 ht="21" customHeight="1" x14ac:dyDescent="0.15">
      <c r="A162" s="41"/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 ht="21" customHeight="1" x14ac:dyDescent="0.15">
      <c r="A163" s="41"/>
      <c r="B163" s="4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 ht="21" customHeight="1" x14ac:dyDescent="0.15">
      <c r="A164" s="41"/>
      <c r="B164" s="4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 ht="21" customHeight="1" x14ac:dyDescent="0.15">
      <c r="A165" s="41"/>
      <c r="B165" s="4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 ht="21" customHeight="1" x14ac:dyDescent="0.15">
      <c r="A166" s="41"/>
      <c r="B166" s="4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 ht="21" customHeight="1" x14ac:dyDescent="0.15">
      <c r="A167" s="41"/>
      <c r="B167" s="4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 ht="21" customHeight="1" x14ac:dyDescent="0.15">
      <c r="A168" s="41"/>
      <c r="B168" s="4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 ht="21" customHeight="1" x14ac:dyDescent="0.15">
      <c r="A169" s="41"/>
      <c r="B169" s="4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 ht="21" customHeight="1" x14ac:dyDescent="0.15">
      <c r="A170" s="41"/>
      <c r="B170" s="4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 ht="21" customHeight="1" x14ac:dyDescent="0.15">
      <c r="A171" s="41"/>
      <c r="B171" s="4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 ht="21" customHeight="1" x14ac:dyDescent="0.15">
      <c r="A172" s="41"/>
      <c r="B172" s="4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 ht="21" customHeight="1" x14ac:dyDescent="0.15">
      <c r="A173" s="41"/>
      <c r="B173" s="4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 ht="21" customHeight="1" x14ac:dyDescent="0.15">
      <c r="A174" s="41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 ht="21" customHeight="1" x14ac:dyDescent="0.15">
      <c r="A175" s="41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 ht="21" customHeight="1" x14ac:dyDescent="0.15">
      <c r="A176" s="41"/>
      <c r="B176" s="4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 ht="21" customHeight="1" x14ac:dyDescent="0.15">
      <c r="A177" s="41"/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 ht="21" customHeight="1" x14ac:dyDescent="0.15">
      <c r="A178" s="41"/>
      <c r="B178" s="4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 ht="21" customHeight="1" x14ac:dyDescent="0.15">
      <c r="A179" s="41"/>
      <c r="B179" s="4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 ht="21" customHeight="1" x14ac:dyDescent="0.15">
      <c r="A180" s="41"/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 ht="21" customHeight="1" x14ac:dyDescent="0.15">
      <c r="A181" s="41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 ht="21" customHeight="1" x14ac:dyDescent="0.15">
      <c r="A182" s="41"/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 ht="21" customHeight="1" x14ac:dyDescent="0.15">
      <c r="A183" s="41"/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 ht="21" customHeight="1" x14ac:dyDescent="0.15">
      <c r="A184" s="41"/>
      <c r="B184" s="4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 ht="21" customHeight="1" x14ac:dyDescent="0.15">
      <c r="A185" s="41"/>
      <c r="B185" s="4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 ht="21" customHeight="1" x14ac:dyDescent="0.15">
      <c r="A186" s="41"/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 ht="21" customHeight="1" x14ac:dyDescent="0.15">
      <c r="A187" s="41"/>
      <c r="B187" s="4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 ht="21" customHeight="1" x14ac:dyDescent="0.15">
      <c r="A188" s="41"/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 ht="21" customHeight="1" x14ac:dyDescent="0.15">
      <c r="A189" s="41"/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 ht="21" customHeight="1" x14ac:dyDescent="0.15">
      <c r="A190" s="41"/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 ht="21" customHeight="1" x14ac:dyDescent="0.15">
      <c r="A191" s="41"/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 ht="21" customHeight="1" x14ac:dyDescent="0.15">
      <c r="A192" s="41"/>
      <c r="B192" s="4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 ht="21" customHeight="1" x14ac:dyDescent="0.15">
      <c r="A193" s="41"/>
      <c r="B193" s="4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 ht="21" customHeight="1" x14ac:dyDescent="0.15">
      <c r="A194" s="41"/>
      <c r="B194" s="4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 ht="21" customHeight="1" x14ac:dyDescent="0.15">
      <c r="A195" s="41"/>
      <c r="B195" s="4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 ht="21" customHeight="1" x14ac:dyDescent="0.15">
      <c r="A196" s="41"/>
      <c r="B196" s="4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 ht="21" customHeight="1" x14ac:dyDescent="0.15">
      <c r="A197" s="41"/>
      <c r="B197" s="4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 ht="21" customHeight="1" x14ac:dyDescent="0.15">
      <c r="A198" s="41"/>
      <c r="B198" s="4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 ht="21" customHeight="1" x14ac:dyDescent="0.15">
      <c r="A199" s="41"/>
      <c r="B199" s="4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 ht="21" customHeight="1" x14ac:dyDescent="0.15">
      <c r="A200" s="41"/>
      <c r="B200" s="4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 ht="21" customHeight="1" x14ac:dyDescent="0.15">
      <c r="A201" s="41"/>
      <c r="B201" s="4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 ht="21" customHeight="1" x14ac:dyDescent="0.15">
      <c r="A202" s="41"/>
      <c r="B202" s="4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 ht="21" customHeight="1" x14ac:dyDescent="0.15">
      <c r="A203" s="41"/>
      <c r="B203" s="4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 ht="21" customHeight="1" x14ac:dyDescent="0.15">
      <c r="A204" s="41"/>
      <c r="B204" s="4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 ht="21" customHeight="1" x14ac:dyDescent="0.15">
      <c r="A205" s="41"/>
      <c r="B205" s="4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 ht="21" customHeight="1" x14ac:dyDescent="0.15">
      <c r="A206" s="41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 ht="21" customHeight="1" x14ac:dyDescent="0.15">
      <c r="A207" s="41"/>
      <c r="B207" s="4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 ht="21" customHeight="1" x14ac:dyDescent="0.15">
      <c r="A208" s="41"/>
      <c r="B208" s="4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 ht="21" customHeight="1" x14ac:dyDescent="0.15">
      <c r="A209" s="41"/>
      <c r="B209" s="4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 ht="21" customHeight="1" x14ac:dyDescent="0.15">
      <c r="A210" s="41"/>
      <c r="B210" s="4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 ht="21" customHeight="1" x14ac:dyDescent="0.15">
      <c r="A211" s="41"/>
      <c r="B211" s="4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 ht="21" customHeight="1" x14ac:dyDescent="0.15">
      <c r="A212" s="41"/>
      <c r="B212" s="4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 ht="21" customHeight="1" x14ac:dyDescent="0.15">
      <c r="A213" s="41"/>
      <c r="B213" s="4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 ht="21" customHeight="1" x14ac:dyDescent="0.15">
      <c r="A214" s="41"/>
      <c r="B214" s="4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 ht="21" customHeight="1" x14ac:dyDescent="0.15">
      <c r="A215" s="41"/>
      <c r="B215" s="4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 ht="21" customHeight="1" x14ac:dyDescent="0.15">
      <c r="A216" s="41"/>
      <c r="B216" s="4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 ht="21" customHeight="1" x14ac:dyDescent="0.15">
      <c r="A217" s="41"/>
      <c r="B217" s="4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 ht="21" customHeight="1" x14ac:dyDescent="0.15">
      <c r="A218" s="41"/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 ht="21" customHeight="1" x14ac:dyDescent="0.15">
      <c r="A219" s="41"/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 ht="21" customHeight="1" x14ac:dyDescent="0.15">
      <c r="A220" s="41"/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 ht="21" customHeight="1" x14ac:dyDescent="0.15">
      <c r="A221" s="41"/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 ht="21" customHeight="1" x14ac:dyDescent="0.15">
      <c r="A222" s="41"/>
      <c r="B222" s="4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 ht="21" customHeight="1" x14ac:dyDescent="0.15">
      <c r="A223" s="41"/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 ht="21" customHeight="1" x14ac:dyDescent="0.15">
      <c r="A224" s="41"/>
      <c r="B224" s="4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 ht="21" customHeight="1" x14ac:dyDescent="0.15">
      <c r="A225" s="41"/>
      <c r="B225" s="4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 ht="21" customHeight="1" x14ac:dyDescent="0.15">
      <c r="A226" s="41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 ht="21" customHeight="1" x14ac:dyDescent="0.15">
      <c r="A227" s="41"/>
      <c r="B227" s="4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 ht="21" customHeight="1" x14ac:dyDescent="0.15">
      <c r="A228" s="41"/>
      <c r="B228" s="4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 ht="21" customHeight="1" x14ac:dyDescent="0.15">
      <c r="A229" s="41"/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 ht="21" customHeight="1" x14ac:dyDescent="0.15">
      <c r="A230" s="41"/>
      <c r="B230" s="4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 ht="21" customHeight="1" x14ac:dyDescent="0.15">
      <c r="A231" s="41"/>
      <c r="B231" s="4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 ht="21" customHeight="1" x14ac:dyDescent="0.15">
      <c r="A232" s="41"/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 ht="21" customHeight="1" x14ac:dyDescent="0.15">
      <c r="A233" s="41"/>
      <c r="B233" s="4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 ht="21" customHeight="1" x14ac:dyDescent="0.15">
      <c r="A234" s="41"/>
      <c r="B234" s="4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 ht="21" customHeight="1" x14ac:dyDescent="0.15">
      <c r="A235" s="41"/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 ht="21" customHeight="1" x14ac:dyDescent="0.15">
      <c r="A236" s="41"/>
      <c r="B236" s="4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spans="1:32" ht="21" customHeight="1" x14ac:dyDescent="0.15">
      <c r="A237" s="41"/>
      <c r="B237" s="4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spans="1:32" ht="21" customHeight="1" x14ac:dyDescent="0.15">
      <c r="A238" s="41"/>
      <c r="B238" s="4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spans="1:32" ht="21" customHeight="1" x14ac:dyDescent="0.15">
      <c r="A239" s="41"/>
      <c r="B239" s="4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spans="1:32" ht="21" customHeight="1" x14ac:dyDescent="0.15">
      <c r="A240" s="41"/>
      <c r="B240" s="4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spans="1:32" ht="21" customHeight="1" x14ac:dyDescent="0.15">
      <c r="A241" s="41"/>
      <c r="B241" s="4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spans="1:32" ht="21" customHeight="1" x14ac:dyDescent="0.15">
      <c r="A242" s="41"/>
      <c r="B242" s="4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spans="1:32" ht="21" customHeight="1" x14ac:dyDescent="0.15">
      <c r="A243" s="41"/>
      <c r="B243" s="4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spans="1:32" ht="21" customHeight="1" x14ac:dyDescent="0.15">
      <c r="A244" s="41"/>
      <c r="B244" s="4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spans="1:32" ht="21" customHeight="1" x14ac:dyDescent="0.15">
      <c r="A245" s="41"/>
      <c r="B245" s="4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spans="1:32" ht="21" customHeight="1" x14ac:dyDescent="0.15">
      <c r="A246" s="41"/>
      <c r="B246" s="4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spans="1:32" ht="21" customHeight="1" x14ac:dyDescent="0.15">
      <c r="A247" s="41"/>
      <c r="B247" s="4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spans="1:32" ht="21" customHeight="1" x14ac:dyDescent="0.15">
      <c r="A248" s="41"/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spans="1:32" ht="21" customHeight="1" x14ac:dyDescent="0.15">
      <c r="A249" s="41"/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spans="1:32" ht="21" customHeight="1" x14ac:dyDescent="0.15">
      <c r="A250" s="41"/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spans="1:32" ht="21" customHeight="1" x14ac:dyDescent="0.15">
      <c r="A251" s="41"/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spans="1:32" ht="21" customHeight="1" x14ac:dyDescent="0.15">
      <c r="A252" s="41"/>
      <c r="B252" s="4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spans="1:32" ht="21" customHeight="1" x14ac:dyDescent="0.15">
      <c r="A253" s="41"/>
      <c r="B253" s="4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spans="1:32" ht="21" customHeight="1" x14ac:dyDescent="0.15">
      <c r="A254" s="41"/>
      <c r="B254" s="4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spans="1:32" ht="21" customHeight="1" x14ac:dyDescent="0.15">
      <c r="A255" s="41"/>
      <c r="B255" s="4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spans="1:32" ht="21" customHeight="1" x14ac:dyDescent="0.15">
      <c r="A256" s="41"/>
      <c r="B256" s="4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spans="1:32" ht="21" customHeight="1" x14ac:dyDescent="0.15">
      <c r="A257" s="41"/>
      <c r="B257" s="4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spans="1:32" ht="21" customHeight="1" x14ac:dyDescent="0.15">
      <c r="A258" s="41"/>
      <c r="B258" s="4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spans="1:32" ht="21" customHeight="1" x14ac:dyDescent="0.15">
      <c r="A259" s="41"/>
      <c r="B259" s="4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spans="1:32" ht="21" customHeight="1" x14ac:dyDescent="0.15">
      <c r="A260" s="41"/>
      <c r="B260" s="4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spans="1:32" ht="21" customHeight="1" x14ac:dyDescent="0.15">
      <c r="A261" s="41"/>
      <c r="B261" s="4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spans="1:32" ht="21" customHeight="1" x14ac:dyDescent="0.15">
      <c r="A262" s="41"/>
      <c r="B262" s="4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spans="1:32" ht="21" customHeight="1" x14ac:dyDescent="0.15">
      <c r="A263" s="41"/>
      <c r="B263" s="4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spans="1:32" ht="21" customHeight="1" x14ac:dyDescent="0.15">
      <c r="A264" s="41"/>
      <c r="B264" s="4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spans="1:32" ht="21" customHeight="1" x14ac:dyDescent="0.15">
      <c r="A265" s="41"/>
      <c r="B265" s="4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spans="1:32" ht="21" customHeight="1" x14ac:dyDescent="0.15">
      <c r="A266" s="41"/>
      <c r="B266" s="4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spans="1:32" ht="15.75" customHeight="1" x14ac:dyDescent="0.15"/>
    <row r="268" spans="1:32" ht="15.75" customHeight="1" x14ac:dyDescent="0.15"/>
    <row r="269" spans="1:32" ht="15.75" customHeight="1" x14ac:dyDescent="0.15"/>
    <row r="270" spans="1:32" ht="15.75" customHeight="1" x14ac:dyDescent="0.15"/>
    <row r="271" spans="1:32" ht="15.75" customHeight="1" x14ac:dyDescent="0.15"/>
    <row r="272" spans="1:3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mergeCells count="2">
    <mergeCell ref="A1:M1"/>
    <mergeCell ref="A2:M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7"/>
  <sheetViews>
    <sheetView zoomScaleNormal="100" workbookViewId="0">
      <selection activeCell="H6" sqref="H6"/>
    </sheetView>
  </sheetViews>
  <sheetFormatPr defaultColWidth="14.42578125" defaultRowHeight="15" customHeight="1" x14ac:dyDescent="0.15"/>
  <cols>
    <col min="1" max="1" width="9.70703125" style="2" customWidth="1"/>
    <col min="2" max="2" width="48.0078125" style="2" customWidth="1"/>
    <col min="3" max="3" width="20.359375" style="44" customWidth="1"/>
    <col min="4" max="4" width="24.00390625" style="44" customWidth="1"/>
    <col min="5" max="5" width="21.171875" style="44" customWidth="1"/>
    <col min="6" max="8" width="21.84375" style="44" customWidth="1"/>
    <col min="9" max="9" width="21.84375" style="2" customWidth="1"/>
    <col min="10" max="10" width="27.5078125" style="2" customWidth="1"/>
    <col min="11" max="28" width="18.203125" style="2" customWidth="1"/>
    <col min="29" max="16384" width="14.42578125" style="2"/>
  </cols>
  <sheetData>
    <row r="1" spans="1:28" ht="42.75" customHeight="1" x14ac:dyDescent="0.3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"/>
      <c r="K1" s="1"/>
      <c r="L1" s="1"/>
      <c r="M1" s="1"/>
      <c r="N1" s="1"/>
      <c r="O1" s="1"/>
      <c r="P1" s="1"/>
      <c r="Q1" s="1"/>
      <c r="R1" s="1"/>
    </row>
    <row r="2" spans="1:28" ht="30" customHeight="1" x14ac:dyDescent="0.3">
      <c r="A2" s="172" t="s">
        <v>87</v>
      </c>
      <c r="B2" s="172"/>
      <c r="C2" s="172"/>
      <c r="D2" s="172"/>
      <c r="E2" s="172"/>
      <c r="F2" s="172"/>
      <c r="G2" s="172"/>
      <c r="H2" s="172"/>
      <c r="I2" s="172"/>
      <c r="J2" s="1"/>
      <c r="K2" s="1"/>
      <c r="L2" s="1"/>
      <c r="M2" s="1"/>
      <c r="N2" s="1"/>
      <c r="O2" s="1"/>
      <c r="P2" s="1"/>
      <c r="Q2" s="1"/>
      <c r="R2" s="1"/>
    </row>
    <row r="3" spans="1:28" ht="19.5" customHeight="1" x14ac:dyDescent="0.2">
      <c r="A3" s="3"/>
      <c r="B3" s="4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8" ht="22.5" customHeight="1" x14ac:dyDescent="0.25">
      <c r="A4" s="6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85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8" customHeight="1" x14ac:dyDescent="0.2">
      <c r="A5" s="10" t="s">
        <v>45</v>
      </c>
      <c r="B5" s="11" t="s">
        <v>10</v>
      </c>
      <c r="C5" s="12">
        <f t="shared" ref="C5:H5" si="0">SUM(C6:C11)</f>
        <v>2654559394</v>
      </c>
      <c r="D5" s="12">
        <f t="shared" si="0"/>
        <v>1682398876</v>
      </c>
      <c r="E5" s="12">
        <f t="shared" si="0"/>
        <v>3170004032</v>
      </c>
      <c r="F5" s="12">
        <f t="shared" si="0"/>
        <v>1998147356</v>
      </c>
      <c r="G5" s="12">
        <f t="shared" si="0"/>
        <v>3381525336</v>
      </c>
      <c r="H5" s="12">
        <f t="shared" si="0"/>
        <v>1946432418</v>
      </c>
      <c r="I5" s="12">
        <f>SUM(C5:H5)</f>
        <v>14833067412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" customHeight="1" x14ac:dyDescent="0.2">
      <c r="A6" s="13">
        <v>1</v>
      </c>
      <c r="B6" s="14" t="s">
        <v>76</v>
      </c>
      <c r="C6" s="15">
        <v>1970965285</v>
      </c>
      <c r="D6" s="15">
        <v>1306694708</v>
      </c>
      <c r="E6" s="15">
        <v>2793062288</v>
      </c>
      <c r="F6" s="15">
        <v>1825220858</v>
      </c>
      <c r="G6" s="15">
        <v>3111507556</v>
      </c>
      <c r="H6" s="15">
        <f>1892209414-30000000-49248000</f>
        <v>1812961414</v>
      </c>
      <c r="I6" s="58">
        <f>SUM(C6:H6)</f>
        <v>12820412109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8" customHeight="1" x14ac:dyDescent="0.2">
      <c r="A7" s="13">
        <v>2</v>
      </c>
      <c r="B7" s="14" t="s">
        <v>60</v>
      </c>
      <c r="C7" s="15">
        <v>252614017</v>
      </c>
      <c r="D7" s="15">
        <v>76798214</v>
      </c>
      <c r="E7" s="15">
        <v>151707404</v>
      </c>
      <c r="F7" s="15">
        <v>59802498</v>
      </c>
      <c r="G7" s="15">
        <v>187897030</v>
      </c>
      <c r="H7" s="15">
        <v>88203520</v>
      </c>
      <c r="I7" s="58">
        <f t="shared" ref="I7:I72" si="1">SUM(C7:H7)</f>
        <v>817022683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4.5" customHeight="1" x14ac:dyDescent="0.2">
      <c r="A8" s="13">
        <v>3</v>
      </c>
      <c r="B8" s="14" t="s">
        <v>61</v>
      </c>
      <c r="C8" s="51">
        <v>353990092</v>
      </c>
      <c r="D8" s="51">
        <v>198605954</v>
      </c>
      <c r="E8" s="51">
        <v>108991340</v>
      </c>
      <c r="F8" s="51">
        <v>73255500</v>
      </c>
      <c r="G8" s="51">
        <v>45200750</v>
      </c>
      <c r="H8" s="51">
        <v>9486800</v>
      </c>
      <c r="I8" s="59">
        <f t="shared" si="1"/>
        <v>789530436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8" customHeight="1" x14ac:dyDescent="0.2">
      <c r="A9" s="13">
        <v>4</v>
      </c>
      <c r="B9" s="14" t="s">
        <v>11</v>
      </c>
      <c r="C9" s="51">
        <v>70990000</v>
      </c>
      <c r="D9" s="51">
        <v>88300000</v>
      </c>
      <c r="E9" s="51">
        <f>36243000+80000000</f>
        <v>116243000</v>
      </c>
      <c r="F9" s="51">
        <v>39868500</v>
      </c>
      <c r="G9" s="51">
        <v>31920000</v>
      </c>
      <c r="H9" s="51">
        <v>32029000</v>
      </c>
      <c r="I9" s="59">
        <f t="shared" si="1"/>
        <v>379350500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8" customHeight="1" x14ac:dyDescent="0.2">
      <c r="A10" s="13">
        <v>5</v>
      </c>
      <c r="B10" s="14" t="s">
        <v>73</v>
      </c>
      <c r="C10" s="15"/>
      <c r="D10" s="15"/>
      <c r="E10" s="15"/>
      <c r="F10" s="15"/>
      <c r="G10" s="15"/>
      <c r="H10" s="15">
        <v>3751684</v>
      </c>
      <c r="I10" s="58">
        <f t="shared" si="1"/>
        <v>3751684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 customHeight="1" x14ac:dyDescent="0.2">
      <c r="A11" s="13">
        <v>6</v>
      </c>
      <c r="B11" s="14" t="s">
        <v>12</v>
      </c>
      <c r="C11" s="15">
        <f>6000000</f>
        <v>6000000</v>
      </c>
      <c r="D11" s="15">
        <v>12000000</v>
      </c>
      <c r="E11" s="15"/>
      <c r="F11" s="15"/>
      <c r="G11" s="15">
        <f>5000000</f>
        <v>5000000</v>
      </c>
      <c r="H11" s="15"/>
      <c r="I11" s="58">
        <f t="shared" si="1"/>
        <v>23000000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8" customHeight="1" x14ac:dyDescent="0.2">
      <c r="A12" s="18" t="s">
        <v>46</v>
      </c>
      <c r="B12" s="19" t="s">
        <v>13</v>
      </c>
      <c r="C12" s="20">
        <f>SUM(C13:C37)</f>
        <v>1002914849</v>
      </c>
      <c r="D12" s="20">
        <f t="shared" ref="D12:H12" si="2">SUM(D13:D37)</f>
        <v>629229651</v>
      </c>
      <c r="E12" s="20">
        <f t="shared" si="2"/>
        <v>776081340</v>
      </c>
      <c r="F12" s="20">
        <f t="shared" si="2"/>
        <v>702284970</v>
      </c>
      <c r="G12" s="20">
        <f t="shared" si="2"/>
        <v>791015506</v>
      </c>
      <c r="H12" s="20">
        <f t="shared" si="2"/>
        <v>856483559</v>
      </c>
      <c r="I12" s="20">
        <f t="shared" si="1"/>
        <v>4758009875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ht="18" customHeight="1" x14ac:dyDescent="0.2">
      <c r="A13" s="13">
        <v>1</v>
      </c>
      <c r="B13" s="16" t="s">
        <v>89</v>
      </c>
      <c r="C13" s="63">
        <f>466672238+50000000</f>
        <v>516672238</v>
      </c>
      <c r="D13" s="62">
        <f>470621890+50000000</f>
        <v>520621890</v>
      </c>
      <c r="E13" s="62">
        <f>519679542+50000000</f>
        <v>569679542</v>
      </c>
      <c r="F13" s="62">
        <f>492243586+50000000</f>
        <v>542243586</v>
      </c>
      <c r="G13" s="63">
        <f>592810102+50000000</f>
        <v>642810102</v>
      </c>
      <c r="H13" s="63">
        <f>519754589+50000000</f>
        <v>569754589</v>
      </c>
      <c r="I13" s="64">
        <f t="shared" si="1"/>
        <v>3361781947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8" customHeight="1" x14ac:dyDescent="0.2">
      <c r="A14" s="13">
        <v>2</v>
      </c>
      <c r="B14" s="14" t="s">
        <v>14</v>
      </c>
      <c r="C14" s="15">
        <v>42287731</v>
      </c>
      <c r="D14" s="15"/>
      <c r="E14" s="15">
        <v>78633600</v>
      </c>
      <c r="F14" s="15">
        <v>43043200</v>
      </c>
      <c r="G14" s="15">
        <v>44556800</v>
      </c>
      <c r="H14" s="15">
        <v>44556800</v>
      </c>
      <c r="I14" s="58">
        <f t="shared" si="1"/>
        <v>253078131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8" customHeight="1" x14ac:dyDescent="0.2">
      <c r="A15" s="13">
        <v>3</v>
      </c>
      <c r="B15" s="14" t="s">
        <v>15</v>
      </c>
      <c r="C15" s="15"/>
      <c r="D15" s="15">
        <v>17960000</v>
      </c>
      <c r="E15" s="15">
        <v>20600000</v>
      </c>
      <c r="F15" s="15">
        <v>14000000</v>
      </c>
      <c r="G15" s="15"/>
      <c r="H15" s="15">
        <v>14000000</v>
      </c>
      <c r="I15" s="58">
        <f t="shared" si="1"/>
        <v>66560000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8" customHeight="1" x14ac:dyDescent="0.2">
      <c r="A16" s="13">
        <v>4</v>
      </c>
      <c r="B16" s="14" t="s">
        <v>16</v>
      </c>
      <c r="C16" s="15"/>
      <c r="D16" s="15">
        <f>6000000+18000000</f>
        <v>24000000</v>
      </c>
      <c r="E16" s="15">
        <v>6000000</v>
      </c>
      <c r="F16" s="15">
        <v>6000000</v>
      </c>
      <c r="G16" s="15">
        <v>6000000</v>
      </c>
      <c r="H16" s="15">
        <v>6000000</v>
      </c>
      <c r="I16" s="58">
        <f t="shared" si="1"/>
        <v>48000000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 customHeight="1" x14ac:dyDescent="0.2">
      <c r="A17" s="13">
        <v>5</v>
      </c>
      <c r="B17" s="14" t="s">
        <v>17</v>
      </c>
      <c r="C17" s="15">
        <v>650000</v>
      </c>
      <c r="D17" s="15">
        <v>16117943</v>
      </c>
      <c r="E17" s="15">
        <v>9651446</v>
      </c>
      <c r="F17" s="15">
        <v>9987438</v>
      </c>
      <c r="G17" s="15">
        <v>2429724</v>
      </c>
      <c r="H17" s="15">
        <v>10453774</v>
      </c>
      <c r="I17" s="58">
        <f t="shared" si="1"/>
        <v>49290325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8" customHeight="1" x14ac:dyDescent="0.2">
      <c r="A18" s="13">
        <v>6</v>
      </c>
      <c r="B18" s="14" t="s">
        <v>64</v>
      </c>
      <c r="C18" s="15">
        <v>1866000</v>
      </c>
      <c r="D18" s="15">
        <v>1897200</v>
      </c>
      <c r="E18" s="15"/>
      <c r="F18" s="15"/>
      <c r="G18" s="15">
        <v>6061920</v>
      </c>
      <c r="H18" s="15">
        <v>470000</v>
      </c>
      <c r="I18" s="58">
        <f t="shared" si="1"/>
        <v>10295120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8" customHeight="1" x14ac:dyDescent="0.2">
      <c r="A19" s="13">
        <v>7</v>
      </c>
      <c r="B19" s="14" t="s">
        <v>19</v>
      </c>
      <c r="C19" s="15"/>
      <c r="D19" s="15">
        <v>13836270</v>
      </c>
      <c r="E19" s="15">
        <v>7046793</v>
      </c>
      <c r="F19" s="15">
        <v>7191557</v>
      </c>
      <c r="G19" s="15">
        <v>6499004</v>
      </c>
      <c r="H19" s="15">
        <v>6370330</v>
      </c>
      <c r="I19" s="58">
        <f t="shared" si="1"/>
        <v>40943954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ht="18" customHeight="1" x14ac:dyDescent="0.2">
      <c r="A20" s="13">
        <v>8</v>
      </c>
      <c r="B20" s="14" t="s">
        <v>20</v>
      </c>
      <c r="C20" s="15"/>
      <c r="D20" s="15"/>
      <c r="E20" s="15">
        <v>200000</v>
      </c>
      <c r="F20" s="15">
        <v>100000</v>
      </c>
      <c r="G20" s="15">
        <v>100000</v>
      </c>
      <c r="H20" s="15">
        <v>100000</v>
      </c>
      <c r="I20" s="58">
        <f t="shared" si="1"/>
        <v>500000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18" customHeight="1" x14ac:dyDescent="0.2">
      <c r="A21" s="13">
        <v>9</v>
      </c>
      <c r="B21" s="14" t="s">
        <v>69</v>
      </c>
      <c r="C21" s="15"/>
      <c r="D21" s="15"/>
      <c r="E21" s="15"/>
      <c r="F21" s="15"/>
      <c r="G21" s="15"/>
      <c r="H21" s="15">
        <v>1684320</v>
      </c>
      <c r="I21" s="58">
        <f t="shared" si="1"/>
        <v>1684320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ht="18.75" customHeight="1" x14ac:dyDescent="0.2">
      <c r="A22" s="13">
        <v>10</v>
      </c>
      <c r="B22" s="14" t="s">
        <v>21</v>
      </c>
      <c r="C22" s="15">
        <v>3710000</v>
      </c>
      <c r="D22" s="15"/>
      <c r="E22" s="15">
        <v>1375000</v>
      </c>
      <c r="F22" s="15">
        <v>1390000</v>
      </c>
      <c r="G22" s="15">
        <v>1430000</v>
      </c>
      <c r="H22" s="15">
        <v>1500000</v>
      </c>
      <c r="I22" s="58">
        <f t="shared" si="1"/>
        <v>9405000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18" customHeight="1" x14ac:dyDescent="0.2">
      <c r="A23" s="13">
        <v>11</v>
      </c>
      <c r="B23" s="14" t="s">
        <v>68</v>
      </c>
      <c r="C23" s="15">
        <v>13449000</v>
      </c>
      <c r="D23" s="15">
        <v>4591990</v>
      </c>
      <c r="E23" s="15">
        <v>8254400</v>
      </c>
      <c r="F23" s="15">
        <v>21023624</v>
      </c>
      <c r="G23" s="15">
        <v>11087250</v>
      </c>
      <c r="H23" s="15">
        <v>17029962</v>
      </c>
      <c r="I23" s="58">
        <f t="shared" si="1"/>
        <v>75436226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" customHeight="1" x14ac:dyDescent="0.2">
      <c r="A24" s="13">
        <v>12</v>
      </c>
      <c r="B24" s="14" t="s">
        <v>71</v>
      </c>
      <c r="C24" s="15">
        <v>14236000</v>
      </c>
      <c r="D24" s="15">
        <v>38000</v>
      </c>
      <c r="E24" s="15">
        <v>9445760</v>
      </c>
      <c r="F24" s="15">
        <v>4137000</v>
      </c>
      <c r="G24" s="15">
        <v>3086000</v>
      </c>
      <c r="H24" s="15">
        <v>8267000</v>
      </c>
      <c r="I24" s="58">
        <f t="shared" si="1"/>
        <v>39209760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" customHeight="1" x14ac:dyDescent="0.2">
      <c r="A25" s="13">
        <v>13</v>
      </c>
      <c r="B25" s="14" t="s">
        <v>70</v>
      </c>
      <c r="C25" s="15">
        <v>55000</v>
      </c>
      <c r="D25" s="15">
        <v>20000</v>
      </c>
      <c r="E25" s="15">
        <v>3850000</v>
      </c>
      <c r="F25" s="15"/>
      <c r="G25" s="15">
        <v>440000</v>
      </c>
      <c r="H25" s="15">
        <v>3122000</v>
      </c>
      <c r="I25" s="58">
        <f t="shared" si="1"/>
        <v>7487000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" customHeight="1" x14ac:dyDescent="0.2">
      <c r="A26" s="13">
        <v>14</v>
      </c>
      <c r="B26" s="22" t="s">
        <v>65</v>
      </c>
      <c r="C26" s="23">
        <v>4680000</v>
      </c>
      <c r="D26" s="23"/>
      <c r="E26" s="23"/>
      <c r="F26" s="23">
        <v>1200000</v>
      </c>
      <c r="G26" s="23">
        <v>670000</v>
      </c>
      <c r="H26" s="23">
        <v>561000</v>
      </c>
      <c r="I26" s="60">
        <f t="shared" si="1"/>
        <v>7111000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" customHeight="1" x14ac:dyDescent="0.2">
      <c r="A27" s="13">
        <v>15</v>
      </c>
      <c r="B27" s="14" t="s">
        <v>75</v>
      </c>
      <c r="C27" s="15">
        <v>6696250</v>
      </c>
      <c r="D27" s="15"/>
      <c r="E27" s="15">
        <v>10300000</v>
      </c>
      <c r="F27" s="15">
        <v>3300000</v>
      </c>
      <c r="G27" s="15">
        <v>19997000</v>
      </c>
      <c r="H27" s="15">
        <v>981000</v>
      </c>
      <c r="I27" s="58">
        <f t="shared" si="1"/>
        <v>41274250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" customHeight="1" x14ac:dyDescent="0.2">
      <c r="A28" s="13">
        <v>16</v>
      </c>
      <c r="B28" s="14" t="s">
        <v>23</v>
      </c>
      <c r="C28" s="15">
        <v>20598600</v>
      </c>
      <c r="D28" s="15"/>
      <c r="E28" s="15"/>
      <c r="F28" s="15"/>
      <c r="G28" s="15"/>
      <c r="H28" s="15">
        <v>3944600</v>
      </c>
      <c r="I28" s="58">
        <f t="shared" si="1"/>
        <v>24543200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8" customHeight="1" x14ac:dyDescent="0.2">
      <c r="A29" s="13">
        <v>17</v>
      </c>
      <c r="B29" s="14" t="s">
        <v>24</v>
      </c>
      <c r="C29" s="15">
        <v>4558000</v>
      </c>
      <c r="D29" s="15">
        <v>2400000</v>
      </c>
      <c r="E29" s="15">
        <v>1500000</v>
      </c>
      <c r="F29" s="15"/>
      <c r="G29" s="15">
        <f>11451000+1500000</f>
        <v>12951000</v>
      </c>
      <c r="H29" s="15">
        <v>3000000</v>
      </c>
      <c r="I29" s="58">
        <f t="shared" si="1"/>
        <v>24409000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" customHeight="1" x14ac:dyDescent="0.2">
      <c r="A30" s="13">
        <v>18</v>
      </c>
      <c r="B30" s="14" t="s">
        <v>79</v>
      </c>
      <c r="C30" s="15">
        <v>2500000</v>
      </c>
      <c r="D30" s="15"/>
      <c r="E30" s="15"/>
      <c r="F30" s="51"/>
      <c r="G30" s="15"/>
      <c r="H30" s="15">
        <v>7536381</v>
      </c>
      <c r="I30" s="58">
        <f t="shared" si="1"/>
        <v>10036381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8" customHeight="1" x14ac:dyDescent="0.2">
      <c r="A31" s="13">
        <v>19</v>
      </c>
      <c r="B31" s="14" t="s">
        <v>80</v>
      </c>
      <c r="C31" s="51">
        <v>102119050</v>
      </c>
      <c r="D31" s="15"/>
      <c r="E31" s="15"/>
      <c r="F31" s="51"/>
      <c r="G31" s="15"/>
      <c r="H31" s="15"/>
      <c r="I31" s="58">
        <f t="shared" si="1"/>
        <v>102119050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8" customHeight="1" x14ac:dyDescent="0.2">
      <c r="A32" s="13">
        <v>20</v>
      </c>
      <c r="B32" s="14" t="s">
        <v>66</v>
      </c>
      <c r="C32" s="15"/>
      <c r="D32" s="15"/>
      <c r="E32" s="15"/>
      <c r="F32" s="51">
        <v>3425000</v>
      </c>
      <c r="G32" s="15"/>
      <c r="H32" s="15">
        <v>24000000</v>
      </c>
      <c r="I32" s="58">
        <f t="shared" si="1"/>
        <v>27425000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" customHeight="1" x14ac:dyDescent="0.2">
      <c r="A33" s="13">
        <v>21</v>
      </c>
      <c r="B33" s="14" t="s">
        <v>63</v>
      </c>
      <c r="C33" s="15">
        <v>261436000</v>
      </c>
      <c r="D33" s="15"/>
      <c r="E33" s="15">
        <v>32009768</v>
      </c>
      <c r="F33" s="51">
        <v>18105000</v>
      </c>
      <c r="G33" s="15">
        <v>10005418</v>
      </c>
      <c r="H33" s="15">
        <v>111210574</v>
      </c>
      <c r="I33" s="58">
        <f t="shared" si="1"/>
        <v>432766760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8" customHeight="1" x14ac:dyDescent="0.2">
      <c r="A34" s="13">
        <v>22</v>
      </c>
      <c r="B34" s="14" t="s">
        <v>25</v>
      </c>
      <c r="C34" s="15">
        <v>9900</v>
      </c>
      <c r="D34" s="15">
        <v>64900</v>
      </c>
      <c r="E34" s="15">
        <v>185900</v>
      </c>
      <c r="F34" s="51">
        <v>119900</v>
      </c>
      <c r="G34" s="15">
        <v>779900</v>
      </c>
      <c r="H34" s="15">
        <v>495000</v>
      </c>
      <c r="I34" s="58">
        <f t="shared" si="1"/>
        <v>1655500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8" customHeight="1" x14ac:dyDescent="0.2">
      <c r="A35" s="13">
        <v>23</v>
      </c>
      <c r="B35" s="14" t="s">
        <v>26</v>
      </c>
      <c r="C35" s="15">
        <v>6000000</v>
      </c>
      <c r="D35" s="15">
        <v>8300000</v>
      </c>
      <c r="E35" s="15"/>
      <c r="F35" s="51"/>
      <c r="G35" s="15"/>
      <c r="H35" s="15">
        <v>0</v>
      </c>
      <c r="I35" s="58">
        <f t="shared" si="1"/>
        <v>14300000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8" customHeight="1" x14ac:dyDescent="0.2">
      <c r="A36" s="13">
        <v>24</v>
      </c>
      <c r="B36" s="14" t="s">
        <v>81</v>
      </c>
      <c r="C36" s="15">
        <v>1391080</v>
      </c>
      <c r="D36" s="15">
        <v>2855000</v>
      </c>
      <c r="E36" s="15">
        <v>515500</v>
      </c>
      <c r="F36" s="51">
        <v>9770500</v>
      </c>
      <c r="G36" s="15">
        <v>5573000</v>
      </c>
      <c r="H36" s="15">
        <v>4633474</v>
      </c>
      <c r="I36" s="58">
        <f t="shared" si="1"/>
        <v>24738554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" customHeight="1" x14ac:dyDescent="0.2">
      <c r="A37" s="13">
        <v>25</v>
      </c>
      <c r="B37" s="14" t="s">
        <v>27</v>
      </c>
      <c r="C37" s="15"/>
      <c r="D37" s="15">
        <v>16526458</v>
      </c>
      <c r="E37" s="15">
        <v>16833631</v>
      </c>
      <c r="F37" s="51">
        <v>17248165</v>
      </c>
      <c r="G37" s="15">
        <v>16538388</v>
      </c>
      <c r="H37" s="15">
        <v>16812755</v>
      </c>
      <c r="I37" s="58">
        <f t="shared" si="1"/>
        <v>83959397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" customHeight="1" x14ac:dyDescent="0.2">
      <c r="A38" s="18" t="s">
        <v>47</v>
      </c>
      <c r="B38" s="19" t="s">
        <v>28</v>
      </c>
      <c r="C38" s="20">
        <f t="shared" ref="C38:H38" si="3">SUM(C39:C41)</f>
        <v>42640000</v>
      </c>
      <c r="D38" s="20">
        <f t="shared" si="3"/>
        <v>28065000</v>
      </c>
      <c r="E38" s="20">
        <f t="shared" si="3"/>
        <v>1760000</v>
      </c>
      <c r="F38" s="20">
        <f t="shared" si="3"/>
        <v>32731000</v>
      </c>
      <c r="G38" s="20">
        <f t="shared" si="3"/>
        <v>55048000</v>
      </c>
      <c r="H38" s="20">
        <f t="shared" si="3"/>
        <v>146415000</v>
      </c>
      <c r="I38" s="20">
        <f t="shared" si="1"/>
        <v>306659000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18" customHeight="1" x14ac:dyDescent="0.2">
      <c r="A39" s="13">
        <v>1</v>
      </c>
      <c r="B39" s="14" t="s">
        <v>29</v>
      </c>
      <c r="C39" s="15"/>
      <c r="D39" s="15"/>
      <c r="E39" s="15"/>
      <c r="F39" s="15">
        <v>4000000</v>
      </c>
      <c r="G39" s="15">
        <v>25350000</v>
      </c>
      <c r="H39" s="15">
        <v>100800000</v>
      </c>
      <c r="I39" s="58">
        <f t="shared" si="1"/>
        <v>130150000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" customHeight="1" x14ac:dyDescent="0.2">
      <c r="A40" s="13">
        <v>2</v>
      </c>
      <c r="B40" s="14" t="s">
        <v>31</v>
      </c>
      <c r="C40" s="15"/>
      <c r="D40" s="15">
        <v>28065000</v>
      </c>
      <c r="E40" s="15">
        <v>1760000</v>
      </c>
      <c r="F40" s="15"/>
      <c r="G40" s="15">
        <v>29698000</v>
      </c>
      <c r="H40" s="15">
        <v>29300000</v>
      </c>
      <c r="I40" s="58">
        <f t="shared" si="1"/>
        <v>88823000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8" customHeight="1" x14ac:dyDescent="0.2">
      <c r="A41" s="13">
        <v>3</v>
      </c>
      <c r="B41" s="14" t="s">
        <v>32</v>
      </c>
      <c r="C41" s="15">
        <v>42640000</v>
      </c>
      <c r="D41" s="15"/>
      <c r="E41" s="15"/>
      <c r="F41" s="15">
        <v>28731000</v>
      </c>
      <c r="G41" s="15"/>
      <c r="H41" s="15">
        <v>16315000</v>
      </c>
      <c r="I41" s="58">
        <f t="shared" si="1"/>
        <v>87686000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8" customHeight="1" x14ac:dyDescent="0.2">
      <c r="A42" s="18" t="s">
        <v>48</v>
      </c>
      <c r="B42" s="19" t="s">
        <v>33</v>
      </c>
      <c r="C42" s="20">
        <f>SUM(C43:C45)</f>
        <v>1830000</v>
      </c>
      <c r="D42" s="20">
        <f t="shared" ref="D42:H42" si="4">SUM(D43:D45)</f>
        <v>1772500</v>
      </c>
      <c r="E42" s="20">
        <f t="shared" si="4"/>
        <v>6801885</v>
      </c>
      <c r="F42" s="20">
        <f t="shared" si="4"/>
        <v>3883920</v>
      </c>
      <c r="G42" s="20">
        <f t="shared" si="4"/>
        <v>11146200</v>
      </c>
      <c r="H42" s="20">
        <f t="shared" si="4"/>
        <v>3605642</v>
      </c>
      <c r="I42" s="20">
        <f t="shared" si="1"/>
        <v>29040147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18" customHeight="1" x14ac:dyDescent="0.2">
      <c r="A43" s="13">
        <v>1</v>
      </c>
      <c r="B43" s="14" t="s">
        <v>34</v>
      </c>
      <c r="C43" s="15">
        <v>800000</v>
      </c>
      <c r="D43" s="15">
        <v>800000</v>
      </c>
      <c r="E43" s="15">
        <v>2027360</v>
      </c>
      <c r="F43" s="15">
        <v>715920</v>
      </c>
      <c r="G43" s="15">
        <v>1402000</v>
      </c>
      <c r="H43" s="15"/>
      <c r="I43" s="58">
        <f t="shared" si="1"/>
        <v>5745280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8" customHeight="1" x14ac:dyDescent="0.2">
      <c r="A44" s="13">
        <v>2</v>
      </c>
      <c r="B44" s="14" t="s">
        <v>35</v>
      </c>
      <c r="C44" s="15"/>
      <c r="D44" s="15"/>
      <c r="E44" s="15">
        <v>4020000</v>
      </c>
      <c r="F44" s="15"/>
      <c r="G44" s="15"/>
      <c r="H44" s="15"/>
      <c r="I44" s="58">
        <f t="shared" si="1"/>
        <v>4020000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8" customHeight="1" x14ac:dyDescent="0.2">
      <c r="A45" s="13">
        <v>3</v>
      </c>
      <c r="B45" s="14" t="s">
        <v>36</v>
      </c>
      <c r="C45" s="15">
        <f>1830000-800000</f>
        <v>1030000</v>
      </c>
      <c r="D45" s="15">
        <v>972500</v>
      </c>
      <c r="E45" s="15">
        <v>754525</v>
      </c>
      <c r="F45" s="15">
        <v>3168000</v>
      </c>
      <c r="G45" s="15">
        <v>9744200</v>
      </c>
      <c r="H45" s="15">
        <v>3605642</v>
      </c>
      <c r="I45" s="58">
        <f t="shared" si="1"/>
        <v>19274867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8" customHeight="1" x14ac:dyDescent="0.2">
      <c r="A46" s="18" t="s">
        <v>49</v>
      </c>
      <c r="B46" s="19" t="s">
        <v>37</v>
      </c>
      <c r="C46" s="20">
        <f>SUM(C47:C53)</f>
        <v>57505000</v>
      </c>
      <c r="D46" s="20">
        <f t="shared" ref="D46:H46" si="5">SUM(D47:D53)</f>
        <v>35985000</v>
      </c>
      <c r="E46" s="20">
        <f t="shared" si="5"/>
        <v>18377000</v>
      </c>
      <c r="F46" s="20">
        <f t="shared" si="5"/>
        <v>50410000</v>
      </c>
      <c r="G46" s="20">
        <f t="shared" si="5"/>
        <v>20595000</v>
      </c>
      <c r="H46" s="20">
        <f t="shared" si="5"/>
        <v>16728800</v>
      </c>
      <c r="I46" s="20">
        <f t="shared" si="1"/>
        <v>199600800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" customHeight="1" x14ac:dyDescent="0.2">
      <c r="A47" s="13">
        <v>1</v>
      </c>
      <c r="B47" s="14" t="s">
        <v>38</v>
      </c>
      <c r="C47" s="15"/>
      <c r="D47" s="15">
        <v>3000000</v>
      </c>
      <c r="E47" s="15"/>
      <c r="F47" s="15">
        <v>410000</v>
      </c>
      <c r="G47" s="15">
        <v>295000</v>
      </c>
      <c r="H47" s="15">
        <v>550000</v>
      </c>
      <c r="I47" s="58">
        <f t="shared" si="1"/>
        <v>4255000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8" customHeight="1" x14ac:dyDescent="0.2">
      <c r="A48" s="13">
        <v>2</v>
      </c>
      <c r="B48" s="14" t="s">
        <v>39</v>
      </c>
      <c r="C48" s="15"/>
      <c r="D48" s="15">
        <v>930000</v>
      </c>
      <c r="E48" s="15">
        <v>5000000</v>
      </c>
      <c r="F48" s="15"/>
      <c r="G48" s="15"/>
      <c r="H48" s="15">
        <v>2000000</v>
      </c>
      <c r="I48" s="58">
        <f t="shared" si="1"/>
        <v>7930000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9" ht="18" customHeight="1" x14ac:dyDescent="0.2">
      <c r="A49" s="13">
        <v>3</v>
      </c>
      <c r="B49" s="14" t="s">
        <v>59</v>
      </c>
      <c r="C49" s="15">
        <v>33755000</v>
      </c>
      <c r="D49" s="15">
        <v>5000000</v>
      </c>
      <c r="E49" s="15"/>
      <c r="F49" s="15">
        <v>50000000</v>
      </c>
      <c r="G49" s="15">
        <v>20000000</v>
      </c>
      <c r="H49" s="15">
        <v>2699200</v>
      </c>
      <c r="I49" s="58">
        <f t="shared" si="1"/>
        <v>111454200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9" ht="18" customHeight="1" x14ac:dyDescent="0.2">
      <c r="A50" s="13">
        <v>4</v>
      </c>
      <c r="B50" s="14" t="s">
        <v>62</v>
      </c>
      <c r="C50" s="15"/>
      <c r="D50" s="15"/>
      <c r="E50" s="15">
        <v>1297000</v>
      </c>
      <c r="F50" s="15"/>
      <c r="G50" s="15"/>
      <c r="H50" s="15"/>
      <c r="I50" s="58">
        <f t="shared" si="1"/>
        <v>1297000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9" ht="18" customHeight="1" x14ac:dyDescent="0.2">
      <c r="A51" s="13">
        <v>5</v>
      </c>
      <c r="B51" s="14" t="s">
        <v>74</v>
      </c>
      <c r="C51" s="15"/>
      <c r="D51" s="15">
        <v>27055000</v>
      </c>
      <c r="E51" s="15">
        <v>7080000</v>
      </c>
      <c r="F51" s="15"/>
      <c r="G51" s="15"/>
      <c r="H51" s="15">
        <v>10479600</v>
      </c>
      <c r="I51" s="58">
        <f t="shared" si="1"/>
        <v>44614600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9" ht="18" customHeight="1" x14ac:dyDescent="0.2">
      <c r="A52" s="13">
        <v>6</v>
      </c>
      <c r="B52" s="14" t="s">
        <v>67</v>
      </c>
      <c r="C52" s="15"/>
      <c r="D52" s="15"/>
      <c r="E52" s="15"/>
      <c r="F52" s="15"/>
      <c r="G52" s="15">
        <v>300000</v>
      </c>
      <c r="H52" s="15">
        <v>1000000</v>
      </c>
      <c r="I52" s="58">
        <f t="shared" si="1"/>
        <v>1300000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9" ht="18" customHeight="1" x14ac:dyDescent="0.2">
      <c r="A53" s="13">
        <v>7</v>
      </c>
      <c r="B53" s="14" t="s">
        <v>83</v>
      </c>
      <c r="C53" s="15">
        <f>20200000+3550000</f>
        <v>23750000</v>
      </c>
      <c r="D53" s="15"/>
      <c r="E53" s="15">
        <v>5000000</v>
      </c>
      <c r="F53" s="15"/>
      <c r="G53" s="15"/>
      <c r="H53" s="15"/>
      <c r="I53" s="58">
        <f t="shared" si="1"/>
        <v>28750000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9" ht="18" customHeight="1" x14ac:dyDescent="0.2">
      <c r="A54" s="25" t="s">
        <v>50</v>
      </c>
      <c r="B54" s="26" t="s">
        <v>40</v>
      </c>
      <c r="C54" s="27">
        <f>SUM(C55:C57)</f>
        <v>70235896</v>
      </c>
      <c r="D54" s="27">
        <f t="shared" ref="D54:H54" si="6">SUM(D55:D57)</f>
        <v>0</v>
      </c>
      <c r="E54" s="27">
        <f t="shared" si="6"/>
        <v>3428339</v>
      </c>
      <c r="F54" s="27">
        <f t="shared" si="6"/>
        <v>11258476</v>
      </c>
      <c r="G54" s="27">
        <f t="shared" si="6"/>
        <v>9798447</v>
      </c>
      <c r="H54" s="27">
        <f t="shared" si="6"/>
        <v>37837</v>
      </c>
      <c r="I54" s="27">
        <f t="shared" si="1"/>
        <v>94758995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9" ht="18" customHeight="1" x14ac:dyDescent="0.2">
      <c r="A55" s="13">
        <v>1</v>
      </c>
      <c r="B55" s="14" t="s">
        <v>41</v>
      </c>
      <c r="C55" s="50">
        <v>5500000</v>
      </c>
      <c r="D55" s="51"/>
      <c r="E55" s="51">
        <v>1000000</v>
      </c>
      <c r="F55" s="51"/>
      <c r="G55" s="51"/>
      <c r="H55" s="51"/>
      <c r="I55" s="59">
        <f t="shared" si="1"/>
        <v>6500000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9" ht="18" customHeight="1" x14ac:dyDescent="0.2">
      <c r="A56" s="13">
        <v>2</v>
      </c>
      <c r="B56" s="14" t="s">
        <v>42</v>
      </c>
      <c r="C56" s="50">
        <v>26101448</v>
      </c>
      <c r="D56" s="51"/>
      <c r="E56" s="51"/>
      <c r="F56" s="51">
        <v>9020837</v>
      </c>
      <c r="G56" s="51">
        <v>777610</v>
      </c>
      <c r="H56" s="51"/>
      <c r="I56" s="59">
        <f t="shared" si="1"/>
        <v>35899895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18" customHeight="1" x14ac:dyDescent="0.2">
      <c r="A57" s="13">
        <v>3</v>
      </c>
      <c r="B57" s="14" t="s">
        <v>43</v>
      </c>
      <c r="C57" s="50">
        <f>41634448-3000000</f>
        <v>38634448</v>
      </c>
      <c r="D57" s="51"/>
      <c r="E57" s="51">
        <v>2428339</v>
      </c>
      <c r="F57" s="51">
        <v>2237639</v>
      </c>
      <c r="G57" s="51">
        <v>9020837</v>
      </c>
      <c r="H57" s="51">
        <v>37837</v>
      </c>
      <c r="I57" s="59">
        <f t="shared" si="1"/>
        <v>52359100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6" customHeight="1" x14ac:dyDescent="0.2">
      <c r="A58" s="49" t="s">
        <v>51</v>
      </c>
      <c r="B58" s="29" t="s">
        <v>77</v>
      </c>
      <c r="C58" s="30">
        <v>123000000</v>
      </c>
      <c r="D58" s="30">
        <v>455156071</v>
      </c>
      <c r="E58" s="30">
        <v>213743424</v>
      </c>
      <c r="F58" s="30">
        <v>72500000</v>
      </c>
      <c r="G58" s="30">
        <v>110500000</v>
      </c>
      <c r="H58" s="30"/>
      <c r="I58" s="30">
        <f t="shared" si="1"/>
        <v>974899495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9" ht="18" customHeight="1" x14ac:dyDescent="0.2">
      <c r="A59" s="31" t="s">
        <v>52</v>
      </c>
      <c r="B59" s="32" t="s">
        <v>78</v>
      </c>
      <c r="C59" s="33"/>
      <c r="D59" s="33"/>
      <c r="E59" s="33"/>
      <c r="F59" s="33">
        <v>53076916</v>
      </c>
      <c r="G59" s="33"/>
      <c r="H59" s="33">
        <v>30000000</v>
      </c>
      <c r="I59" s="33">
        <f t="shared" si="1"/>
        <v>83076916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9" ht="18" customHeight="1" x14ac:dyDescent="0.2">
      <c r="A60" s="31" t="s">
        <v>9</v>
      </c>
      <c r="B60" s="32" t="s">
        <v>82</v>
      </c>
      <c r="C60" s="33">
        <v>81236975</v>
      </c>
      <c r="D60" s="33"/>
      <c r="E60" s="33"/>
      <c r="F60" s="33"/>
      <c r="G60" s="33"/>
      <c r="H60" s="33"/>
      <c r="I60" s="33">
        <f t="shared" si="1"/>
        <v>81236975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9" ht="18" customHeight="1" x14ac:dyDescent="0.2">
      <c r="A61" s="31"/>
      <c r="B61" s="32"/>
      <c r="C61" s="33"/>
      <c r="D61" s="33"/>
      <c r="E61" s="33"/>
      <c r="F61" s="33"/>
      <c r="G61" s="33"/>
      <c r="H61" s="33"/>
      <c r="I61" s="33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9" ht="18" customHeight="1" x14ac:dyDescent="0.25">
      <c r="A62" s="55"/>
      <c r="B62" s="113" t="s">
        <v>56</v>
      </c>
      <c r="C62" s="114">
        <f>C12+C38+C42+C46+C54+C58+C60+C5+C59</f>
        <v>4033922114</v>
      </c>
      <c r="D62" s="114">
        <f t="shared" ref="D62:I62" si="7">D12+D38+D42+D46+D54+D58+D60+D5+D59</f>
        <v>2832607098</v>
      </c>
      <c r="E62" s="114">
        <f t="shared" si="7"/>
        <v>4190196020</v>
      </c>
      <c r="F62" s="114">
        <f t="shared" si="7"/>
        <v>2924292638</v>
      </c>
      <c r="G62" s="114">
        <f t="shared" si="7"/>
        <v>4379628489</v>
      </c>
      <c r="H62" s="114">
        <f t="shared" si="7"/>
        <v>2999703256</v>
      </c>
      <c r="I62" s="114">
        <f t="shared" si="7"/>
        <v>21360349615</v>
      </c>
      <c r="J62" s="6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9" s="48" customFormat="1" ht="21" customHeight="1" x14ac:dyDescent="0.2">
      <c r="A63" s="45"/>
      <c r="B63" s="46"/>
      <c r="C63" s="47"/>
      <c r="D63" s="47"/>
      <c r="E63" s="47"/>
      <c r="F63" s="47"/>
      <c r="G63" s="47"/>
      <c r="H63" s="47"/>
      <c r="I63" s="4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2"/>
    </row>
    <row r="64" spans="1:29" s="48" customFormat="1" ht="21" customHeight="1" x14ac:dyDescent="0.2">
      <c r="A64" s="45"/>
      <c r="B64" s="46"/>
      <c r="C64" s="47"/>
      <c r="D64" s="47"/>
      <c r="E64" s="47"/>
      <c r="F64" s="47"/>
      <c r="G64" s="47"/>
      <c r="H64" s="47"/>
      <c r="I64" s="4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2"/>
    </row>
    <row r="65" spans="1:29" s="48" customFormat="1" ht="21" customHeight="1" x14ac:dyDescent="0.2">
      <c r="A65" s="28" t="s">
        <v>53</v>
      </c>
      <c r="B65" s="29" t="s">
        <v>54</v>
      </c>
      <c r="C65" s="30">
        <f>SUM(C66)</f>
        <v>0</v>
      </c>
      <c r="D65" s="30">
        <f t="shared" ref="D65:H65" si="8">SUM(D66)</f>
        <v>0</v>
      </c>
      <c r="E65" s="30">
        <f t="shared" si="8"/>
        <v>0</v>
      </c>
      <c r="F65" s="30">
        <f t="shared" si="8"/>
        <v>0</v>
      </c>
      <c r="G65" s="30">
        <f t="shared" si="8"/>
        <v>0</v>
      </c>
      <c r="H65" s="30">
        <f t="shared" si="8"/>
        <v>2980000</v>
      </c>
      <c r="I65" s="30">
        <f>SUM(C65:H65)</f>
        <v>2980000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2"/>
    </row>
    <row r="66" spans="1:29" s="48" customFormat="1" ht="21" customHeight="1" x14ac:dyDescent="0.2">
      <c r="A66" s="13"/>
      <c r="B66" s="14" t="s">
        <v>55</v>
      </c>
      <c r="C66" s="15"/>
      <c r="D66" s="15"/>
      <c r="E66" s="15"/>
      <c r="F66" s="15"/>
      <c r="G66" s="15"/>
      <c r="H66" s="15">
        <v>2980000</v>
      </c>
      <c r="I66" s="58">
        <f>SUM(C66:H66)</f>
        <v>2980000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2"/>
    </row>
    <row r="67" spans="1:29" s="48" customFormat="1" ht="21" customHeight="1" x14ac:dyDescent="0.2">
      <c r="A67" s="52" t="s">
        <v>84</v>
      </c>
      <c r="B67" s="53" t="s">
        <v>44</v>
      </c>
      <c r="C67" s="54">
        <f>SUM(C68:C71)</f>
        <v>2517000</v>
      </c>
      <c r="D67" s="54">
        <f t="shared" ref="D67:H67" si="9">SUM(D68:D71)</f>
        <v>249174436</v>
      </c>
      <c r="E67" s="54">
        <f t="shared" si="9"/>
        <v>30788300</v>
      </c>
      <c r="F67" s="54">
        <f t="shared" si="9"/>
        <v>28000000</v>
      </c>
      <c r="G67" s="54">
        <f t="shared" si="9"/>
        <v>28210600</v>
      </c>
      <c r="H67" s="54">
        <f t="shared" si="9"/>
        <v>38990000</v>
      </c>
      <c r="I67" s="54">
        <f t="shared" si="1"/>
        <v>377680336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2"/>
    </row>
    <row r="68" spans="1:29" s="48" customFormat="1" ht="21" customHeight="1" x14ac:dyDescent="0.2">
      <c r="A68" s="34">
        <v>1</v>
      </c>
      <c r="B68" s="35" t="s">
        <v>58</v>
      </c>
      <c r="C68" s="36">
        <v>0</v>
      </c>
      <c r="D68" s="37">
        <v>56000000</v>
      </c>
      <c r="E68" s="37">
        <v>28000000</v>
      </c>
      <c r="F68" s="37">
        <v>28000000</v>
      </c>
      <c r="G68" s="37">
        <v>28000000</v>
      </c>
      <c r="H68" s="37">
        <v>28000000</v>
      </c>
      <c r="I68" s="36">
        <f t="shared" si="1"/>
        <v>168000000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2"/>
    </row>
    <row r="69" spans="1:29" s="48" customFormat="1" ht="21" customHeight="1" x14ac:dyDescent="0.2">
      <c r="A69" s="34">
        <v>2</v>
      </c>
      <c r="B69" s="35" t="s">
        <v>86</v>
      </c>
      <c r="C69" s="36">
        <v>0</v>
      </c>
      <c r="D69" s="37">
        <v>40000000</v>
      </c>
      <c r="E69" s="37"/>
      <c r="F69" s="37"/>
      <c r="G69" s="37"/>
      <c r="H69" s="37"/>
      <c r="I69" s="3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2"/>
    </row>
    <row r="70" spans="1:29" s="48" customFormat="1" ht="21" customHeight="1" x14ac:dyDescent="0.2">
      <c r="A70" s="34">
        <v>3</v>
      </c>
      <c r="B70" s="35" t="s">
        <v>88</v>
      </c>
      <c r="C70" s="36">
        <v>0</v>
      </c>
      <c r="D70" s="37">
        <v>150000000</v>
      </c>
      <c r="E70" s="37"/>
      <c r="F70" s="37"/>
      <c r="G70" s="37"/>
      <c r="H70" s="37"/>
      <c r="I70" s="3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2"/>
    </row>
    <row r="71" spans="1:29" s="48" customFormat="1" ht="21" customHeight="1" x14ac:dyDescent="0.2">
      <c r="A71" s="34">
        <v>4</v>
      </c>
      <c r="B71" s="35" t="s">
        <v>72</v>
      </c>
      <c r="C71" s="37">
        <v>2517000</v>
      </c>
      <c r="D71" s="37">
        <v>3174436</v>
      </c>
      <c r="E71" s="37">
        <v>2788300</v>
      </c>
      <c r="F71" s="36"/>
      <c r="G71" s="37">
        <v>210600</v>
      </c>
      <c r="H71" s="37">
        <v>10990000</v>
      </c>
      <c r="I71" s="36">
        <f t="shared" si="1"/>
        <v>19680336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2"/>
    </row>
    <row r="72" spans="1:29" ht="21" customHeight="1" x14ac:dyDescent="0.25">
      <c r="A72" s="38"/>
      <c r="B72" s="115" t="s">
        <v>57</v>
      </c>
      <c r="C72" s="116">
        <f t="shared" ref="C72:H72" si="10">C62+C67+C65</f>
        <v>4036439114</v>
      </c>
      <c r="D72" s="116">
        <f t="shared" si="10"/>
        <v>3081781534</v>
      </c>
      <c r="E72" s="116">
        <f t="shared" si="10"/>
        <v>4220984320</v>
      </c>
      <c r="F72" s="116">
        <f t="shared" si="10"/>
        <v>2952292638</v>
      </c>
      <c r="G72" s="116">
        <f t="shared" si="10"/>
        <v>4407839089</v>
      </c>
      <c r="H72" s="116">
        <f t="shared" si="10"/>
        <v>3041673256</v>
      </c>
      <c r="I72" s="116">
        <f t="shared" si="1"/>
        <v>21741009951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pans="1:29" ht="21" customHeight="1" x14ac:dyDescent="0.15">
      <c r="A73" s="41"/>
      <c r="B73" s="42"/>
      <c r="C73" s="43"/>
      <c r="D73" s="43"/>
      <c r="E73" s="43"/>
      <c r="F73" s="43"/>
      <c r="G73" s="43"/>
      <c r="H73" s="43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1:29" ht="21" customHeight="1" x14ac:dyDescent="0.15">
      <c r="A74" s="41"/>
      <c r="B74" s="42"/>
      <c r="C74" s="43"/>
      <c r="D74" s="43"/>
      <c r="E74" s="43"/>
      <c r="F74" s="43"/>
      <c r="G74" s="43"/>
      <c r="H74" s="43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spans="1:29" ht="21" customHeight="1" x14ac:dyDescent="0.15">
      <c r="A75" s="41"/>
      <c r="B75" s="42"/>
      <c r="C75" s="43"/>
      <c r="D75" s="43"/>
      <c r="E75" s="43"/>
      <c r="F75" s="43"/>
      <c r="G75" s="43"/>
      <c r="H75" s="43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spans="1:29" ht="21" customHeight="1" x14ac:dyDescent="0.15">
      <c r="A76" s="41"/>
      <c r="B76" s="42"/>
      <c r="C76" s="43"/>
      <c r="D76" s="43"/>
      <c r="E76" s="43"/>
      <c r="F76" s="43"/>
      <c r="G76" s="43"/>
      <c r="H76" s="43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29" ht="21" customHeight="1" x14ac:dyDescent="0.15">
      <c r="A77" s="41"/>
      <c r="B77" s="42"/>
      <c r="C77" s="43"/>
      <c r="D77" s="43"/>
      <c r="E77" s="43"/>
      <c r="F77" s="43"/>
      <c r="G77" s="43"/>
      <c r="H77" s="43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29" ht="21" customHeight="1" x14ac:dyDescent="0.15">
      <c r="A78" s="41"/>
      <c r="B78" s="42"/>
      <c r="C78" s="43"/>
      <c r="D78" s="43"/>
      <c r="E78" s="43"/>
      <c r="F78" s="43"/>
      <c r="G78" s="43"/>
      <c r="H78" s="43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29" ht="21" customHeight="1" x14ac:dyDescent="0.15">
      <c r="A79" s="41"/>
      <c r="B79" s="42"/>
      <c r="C79" s="43"/>
      <c r="D79" s="43"/>
      <c r="E79" s="43"/>
      <c r="F79" s="43"/>
      <c r="G79" s="43"/>
      <c r="H79" s="43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29" ht="21" customHeight="1" x14ac:dyDescent="0.15">
      <c r="A80" s="41"/>
      <c r="B80" s="42"/>
      <c r="C80" s="43"/>
      <c r="D80" s="43"/>
      <c r="E80" s="43"/>
      <c r="F80" s="43"/>
      <c r="G80" s="43"/>
      <c r="H80" s="43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1:28" ht="21" customHeight="1" x14ac:dyDescent="0.15">
      <c r="A81" s="41"/>
      <c r="B81" s="42"/>
      <c r="C81" s="43"/>
      <c r="D81" s="43"/>
      <c r="E81" s="43"/>
      <c r="F81" s="43"/>
      <c r="G81" s="43"/>
      <c r="H81" s="43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1:28" ht="21" customHeight="1" x14ac:dyDescent="0.15">
      <c r="A82" s="41"/>
      <c r="B82" s="42"/>
      <c r="C82" s="43"/>
      <c r="D82" s="43"/>
      <c r="E82" s="43"/>
      <c r="F82" s="43"/>
      <c r="G82" s="43"/>
      <c r="H82" s="43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1:28" ht="21" customHeight="1" x14ac:dyDescent="0.15">
      <c r="A83" s="41"/>
      <c r="B83" s="42"/>
      <c r="C83" s="43"/>
      <c r="D83" s="43"/>
      <c r="E83" s="43"/>
      <c r="F83" s="43"/>
      <c r="G83" s="43"/>
      <c r="H83" s="43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spans="1:28" ht="21" customHeight="1" x14ac:dyDescent="0.15">
      <c r="A84" s="41"/>
      <c r="B84" s="42"/>
      <c r="C84" s="43"/>
      <c r="D84" s="43"/>
      <c r="E84" s="43"/>
      <c r="F84" s="43"/>
      <c r="G84" s="43"/>
      <c r="H84" s="43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spans="1:28" ht="21" customHeight="1" x14ac:dyDescent="0.15">
      <c r="A85" s="41"/>
      <c r="B85" s="42"/>
      <c r="C85" s="43"/>
      <c r="D85" s="43"/>
      <c r="E85" s="43"/>
      <c r="F85" s="43"/>
      <c r="G85" s="43"/>
      <c r="H85" s="43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spans="1:28" ht="21" customHeight="1" x14ac:dyDescent="0.15">
      <c r="A86" s="41"/>
      <c r="B86" s="42"/>
      <c r="C86" s="43"/>
      <c r="D86" s="43"/>
      <c r="E86" s="43"/>
      <c r="F86" s="43"/>
      <c r="G86" s="43"/>
      <c r="H86" s="43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spans="1:28" ht="21" customHeight="1" x14ac:dyDescent="0.15">
      <c r="A87" s="41"/>
      <c r="B87" s="42"/>
      <c r="C87" s="43"/>
      <c r="D87" s="43"/>
      <c r="E87" s="43"/>
      <c r="F87" s="43"/>
      <c r="G87" s="43"/>
      <c r="H87" s="43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 spans="1:28" ht="21" customHeight="1" x14ac:dyDescent="0.15">
      <c r="A88" s="41"/>
      <c r="B88" s="42"/>
      <c r="C88" s="43"/>
      <c r="D88" s="43"/>
      <c r="E88" s="43"/>
      <c r="F88" s="43"/>
      <c r="G88" s="43"/>
      <c r="H88" s="43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 spans="1:28" ht="21" customHeight="1" x14ac:dyDescent="0.15">
      <c r="A89" s="41"/>
      <c r="B89" s="42"/>
      <c r="C89" s="43"/>
      <c r="D89" s="43"/>
      <c r="E89" s="43"/>
      <c r="F89" s="43"/>
      <c r="G89" s="43"/>
      <c r="H89" s="43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 spans="1:28" ht="21" customHeight="1" x14ac:dyDescent="0.15">
      <c r="A90" s="41"/>
      <c r="B90" s="42"/>
      <c r="C90" s="43"/>
      <c r="D90" s="43"/>
      <c r="E90" s="43"/>
      <c r="F90" s="43"/>
      <c r="G90" s="43"/>
      <c r="H90" s="43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 spans="1:28" ht="21" customHeight="1" x14ac:dyDescent="0.15">
      <c r="A91" s="41"/>
      <c r="B91" s="42"/>
      <c r="C91" s="43"/>
      <c r="D91" s="43"/>
      <c r="E91" s="43"/>
      <c r="F91" s="43"/>
      <c r="G91" s="43"/>
      <c r="H91" s="43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 spans="1:28" ht="21" customHeight="1" x14ac:dyDescent="0.15">
      <c r="A92" s="41"/>
      <c r="B92" s="42"/>
      <c r="C92" s="43"/>
      <c r="D92" s="43"/>
      <c r="E92" s="43"/>
      <c r="F92" s="43"/>
      <c r="G92" s="43"/>
      <c r="H92" s="43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 spans="1:28" ht="21" customHeight="1" x14ac:dyDescent="0.15">
      <c r="A93" s="41"/>
      <c r="B93" s="42"/>
      <c r="C93" s="43"/>
      <c r="D93" s="43"/>
      <c r="E93" s="43"/>
      <c r="F93" s="43"/>
      <c r="G93" s="43"/>
      <c r="H93" s="43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 spans="1:28" ht="21" customHeight="1" x14ac:dyDescent="0.15">
      <c r="A94" s="41"/>
      <c r="B94" s="42"/>
      <c r="C94" s="43"/>
      <c r="D94" s="43"/>
      <c r="E94" s="43"/>
      <c r="F94" s="43"/>
      <c r="G94" s="43"/>
      <c r="H94" s="43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 spans="1:28" ht="21" customHeight="1" x14ac:dyDescent="0.15">
      <c r="A95" s="41"/>
      <c r="B95" s="42"/>
      <c r="C95" s="43"/>
      <c r="D95" s="43"/>
      <c r="E95" s="43"/>
      <c r="F95" s="43"/>
      <c r="G95" s="43"/>
      <c r="H95" s="43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 spans="1:28" ht="21" customHeight="1" x14ac:dyDescent="0.15">
      <c r="A96" s="41"/>
      <c r="B96" s="42"/>
      <c r="C96" s="43"/>
      <c r="D96" s="43"/>
      <c r="E96" s="43"/>
      <c r="F96" s="43"/>
      <c r="G96" s="43"/>
      <c r="H96" s="43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 spans="1:28" ht="21" customHeight="1" x14ac:dyDescent="0.15">
      <c r="A97" s="41"/>
      <c r="B97" s="42"/>
      <c r="C97" s="43"/>
      <c r="D97" s="43"/>
      <c r="E97" s="43"/>
      <c r="F97" s="43"/>
      <c r="G97" s="43"/>
      <c r="H97" s="43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ht="21" customHeight="1" x14ac:dyDescent="0.15">
      <c r="A98" s="41"/>
      <c r="B98" s="42"/>
      <c r="C98" s="43"/>
      <c r="D98" s="43"/>
      <c r="E98" s="43"/>
      <c r="F98" s="43"/>
      <c r="G98" s="43"/>
      <c r="H98" s="43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 spans="1:28" ht="21" customHeight="1" x14ac:dyDescent="0.15">
      <c r="A99" s="41"/>
      <c r="B99" s="42"/>
      <c r="C99" s="43"/>
      <c r="D99" s="43"/>
      <c r="E99" s="43"/>
      <c r="F99" s="43"/>
      <c r="G99" s="43"/>
      <c r="H99" s="43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 spans="1:28" ht="21" customHeight="1" x14ac:dyDescent="0.15">
      <c r="A100" s="41"/>
      <c r="B100" s="42"/>
      <c r="C100" s="43"/>
      <c r="D100" s="43"/>
      <c r="E100" s="43"/>
      <c r="F100" s="43"/>
      <c r="G100" s="43"/>
      <c r="H100" s="43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 spans="1:28" ht="21" customHeight="1" x14ac:dyDescent="0.15">
      <c r="A101" s="41"/>
      <c r="B101" s="42"/>
      <c r="C101" s="43"/>
      <c r="D101" s="43"/>
      <c r="E101" s="43"/>
      <c r="F101" s="43"/>
      <c r="G101" s="43"/>
      <c r="H101" s="43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 spans="1:28" ht="21" customHeight="1" x14ac:dyDescent="0.15">
      <c r="A102" s="41"/>
      <c r="B102" s="42"/>
      <c r="C102" s="43"/>
      <c r="D102" s="43"/>
      <c r="E102" s="43"/>
      <c r="F102" s="43"/>
      <c r="G102" s="43"/>
      <c r="H102" s="43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 spans="1:28" ht="21" customHeight="1" x14ac:dyDescent="0.15">
      <c r="A103" s="41"/>
      <c r="B103" s="42"/>
      <c r="C103" s="43"/>
      <c r="D103" s="43"/>
      <c r="E103" s="43"/>
      <c r="F103" s="43"/>
      <c r="G103" s="43"/>
      <c r="H103" s="43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 spans="1:28" ht="21" customHeight="1" x14ac:dyDescent="0.15">
      <c r="A104" s="41"/>
      <c r="B104" s="42"/>
      <c r="C104" s="43"/>
      <c r="D104" s="43"/>
      <c r="E104" s="43"/>
      <c r="F104" s="43"/>
      <c r="G104" s="43"/>
      <c r="H104" s="43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 spans="1:28" ht="21" customHeight="1" x14ac:dyDescent="0.15">
      <c r="A105" s="41"/>
      <c r="B105" s="42"/>
      <c r="C105" s="43"/>
      <c r="D105" s="43"/>
      <c r="E105" s="43"/>
      <c r="F105" s="43"/>
      <c r="G105" s="43"/>
      <c r="H105" s="43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 spans="1:28" ht="21" customHeight="1" x14ac:dyDescent="0.15">
      <c r="A106" s="41"/>
      <c r="B106" s="42"/>
      <c r="C106" s="43"/>
      <c r="D106" s="43"/>
      <c r="E106" s="43"/>
      <c r="F106" s="43"/>
      <c r="G106" s="43"/>
      <c r="H106" s="43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 spans="1:28" ht="21" customHeight="1" x14ac:dyDescent="0.15">
      <c r="A107" s="41"/>
      <c r="B107" s="42"/>
      <c r="C107" s="43"/>
      <c r="D107" s="43"/>
      <c r="E107" s="43"/>
      <c r="F107" s="43"/>
      <c r="G107" s="43"/>
      <c r="H107" s="43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 spans="1:28" ht="21" customHeight="1" x14ac:dyDescent="0.15">
      <c r="A108" s="41"/>
      <c r="B108" s="42"/>
      <c r="C108" s="43"/>
      <c r="D108" s="43"/>
      <c r="E108" s="43"/>
      <c r="F108" s="43"/>
      <c r="G108" s="43"/>
      <c r="H108" s="43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28" ht="21" customHeight="1" x14ac:dyDescent="0.15">
      <c r="A109" s="41"/>
      <c r="B109" s="42"/>
      <c r="C109" s="43"/>
      <c r="D109" s="43"/>
      <c r="E109" s="43"/>
      <c r="F109" s="43"/>
      <c r="G109" s="43"/>
      <c r="H109" s="43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 spans="1:28" ht="21" customHeight="1" x14ac:dyDescent="0.15">
      <c r="A110" s="41"/>
      <c r="B110" s="42"/>
      <c r="C110" s="43"/>
      <c r="D110" s="43"/>
      <c r="E110" s="43"/>
      <c r="F110" s="43"/>
      <c r="G110" s="43"/>
      <c r="H110" s="43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 spans="1:28" ht="21" customHeight="1" x14ac:dyDescent="0.15">
      <c r="A111" s="41"/>
      <c r="B111" s="42"/>
      <c r="C111" s="43"/>
      <c r="D111" s="43"/>
      <c r="E111" s="43"/>
      <c r="F111" s="43"/>
      <c r="G111" s="43"/>
      <c r="H111" s="43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 spans="1:28" ht="21" customHeight="1" x14ac:dyDescent="0.15">
      <c r="A112" s="41"/>
      <c r="B112" s="42"/>
      <c r="C112" s="43"/>
      <c r="D112" s="43"/>
      <c r="E112" s="43"/>
      <c r="F112" s="43"/>
      <c r="G112" s="43"/>
      <c r="H112" s="43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 spans="1:28" ht="21" customHeight="1" x14ac:dyDescent="0.15">
      <c r="A113" s="41"/>
      <c r="B113" s="42"/>
      <c r="C113" s="43"/>
      <c r="D113" s="43"/>
      <c r="E113" s="43"/>
      <c r="F113" s="43"/>
      <c r="G113" s="43"/>
      <c r="H113" s="43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 spans="1:28" ht="21" customHeight="1" x14ac:dyDescent="0.15">
      <c r="A114" s="41"/>
      <c r="B114" s="42"/>
      <c r="C114" s="43"/>
      <c r="D114" s="43"/>
      <c r="E114" s="43"/>
      <c r="F114" s="43"/>
      <c r="G114" s="43"/>
      <c r="H114" s="43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 spans="1:28" ht="21" customHeight="1" x14ac:dyDescent="0.15">
      <c r="A115" s="41"/>
      <c r="B115" s="42"/>
      <c r="C115" s="43"/>
      <c r="D115" s="43"/>
      <c r="E115" s="43"/>
      <c r="F115" s="43"/>
      <c r="G115" s="43"/>
      <c r="H115" s="43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 spans="1:28" ht="21" customHeight="1" x14ac:dyDescent="0.15">
      <c r="A116" s="41"/>
      <c r="B116" s="42"/>
      <c r="C116" s="43"/>
      <c r="D116" s="43"/>
      <c r="E116" s="43"/>
      <c r="F116" s="43"/>
      <c r="G116" s="43"/>
      <c r="H116" s="43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 spans="1:28" ht="21" customHeight="1" x14ac:dyDescent="0.15">
      <c r="A117" s="41"/>
      <c r="B117" s="42"/>
      <c r="C117" s="43"/>
      <c r="D117" s="43"/>
      <c r="E117" s="43"/>
      <c r="F117" s="43"/>
      <c r="G117" s="43"/>
      <c r="H117" s="43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 spans="1:28" ht="21" customHeight="1" x14ac:dyDescent="0.15">
      <c r="A118" s="41"/>
      <c r="B118" s="42"/>
      <c r="C118" s="43"/>
      <c r="D118" s="43"/>
      <c r="E118" s="43"/>
      <c r="F118" s="43"/>
      <c r="G118" s="43"/>
      <c r="H118" s="43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 spans="1:28" ht="21" customHeight="1" x14ac:dyDescent="0.15">
      <c r="A119" s="41"/>
      <c r="B119" s="42"/>
      <c r="C119" s="43"/>
      <c r="D119" s="43"/>
      <c r="E119" s="43"/>
      <c r="F119" s="43"/>
      <c r="G119" s="43"/>
      <c r="H119" s="43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 spans="1:28" ht="21" customHeight="1" x14ac:dyDescent="0.15">
      <c r="A120" s="41"/>
      <c r="B120" s="42"/>
      <c r="C120" s="43"/>
      <c r="D120" s="43"/>
      <c r="E120" s="43"/>
      <c r="F120" s="43"/>
      <c r="G120" s="43"/>
      <c r="H120" s="43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 spans="1:28" ht="21" customHeight="1" x14ac:dyDescent="0.15">
      <c r="A121" s="41"/>
      <c r="B121" s="42"/>
      <c r="C121" s="43"/>
      <c r="D121" s="43"/>
      <c r="E121" s="43"/>
      <c r="F121" s="43"/>
      <c r="G121" s="43"/>
      <c r="H121" s="43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 spans="1:28" ht="21" customHeight="1" x14ac:dyDescent="0.15">
      <c r="A122" s="41"/>
      <c r="B122" s="42"/>
      <c r="C122" s="43"/>
      <c r="D122" s="43"/>
      <c r="E122" s="43"/>
      <c r="F122" s="43"/>
      <c r="G122" s="43"/>
      <c r="H122" s="43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 spans="1:28" ht="21" customHeight="1" x14ac:dyDescent="0.15">
      <c r="A123" s="41"/>
      <c r="B123" s="42"/>
      <c r="C123" s="43"/>
      <c r="D123" s="43"/>
      <c r="E123" s="43"/>
      <c r="F123" s="43"/>
      <c r="G123" s="43"/>
      <c r="H123" s="43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 spans="1:28" ht="21" customHeight="1" x14ac:dyDescent="0.15">
      <c r="A124" s="41"/>
      <c r="B124" s="42"/>
      <c r="C124" s="43"/>
      <c r="D124" s="43"/>
      <c r="E124" s="43"/>
      <c r="F124" s="43"/>
      <c r="G124" s="43"/>
      <c r="H124" s="43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 spans="1:28" ht="21" customHeight="1" x14ac:dyDescent="0.15">
      <c r="A125" s="41"/>
      <c r="B125" s="42"/>
      <c r="C125" s="43"/>
      <c r="D125" s="43"/>
      <c r="E125" s="43"/>
      <c r="F125" s="43"/>
      <c r="G125" s="43"/>
      <c r="H125" s="43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 spans="1:28" ht="21" customHeight="1" x14ac:dyDescent="0.15">
      <c r="A126" s="41"/>
      <c r="B126" s="42"/>
      <c r="C126" s="43"/>
      <c r="D126" s="43"/>
      <c r="E126" s="43"/>
      <c r="F126" s="43"/>
      <c r="G126" s="43"/>
      <c r="H126" s="43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 spans="1:28" ht="21" customHeight="1" x14ac:dyDescent="0.15">
      <c r="A127" s="41"/>
      <c r="B127" s="42"/>
      <c r="C127" s="43"/>
      <c r="D127" s="43"/>
      <c r="E127" s="43"/>
      <c r="F127" s="43"/>
      <c r="G127" s="43"/>
      <c r="H127" s="43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 spans="1:28" ht="21" customHeight="1" x14ac:dyDescent="0.15">
      <c r="A128" s="41"/>
      <c r="B128" s="42"/>
      <c r="C128" s="43"/>
      <c r="D128" s="43"/>
      <c r="E128" s="43"/>
      <c r="F128" s="43"/>
      <c r="G128" s="43"/>
      <c r="H128" s="43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 spans="1:28" ht="21" customHeight="1" x14ac:dyDescent="0.15">
      <c r="A129" s="41"/>
      <c r="B129" s="42"/>
      <c r="C129" s="43"/>
      <c r="D129" s="43"/>
      <c r="E129" s="43"/>
      <c r="F129" s="43"/>
      <c r="G129" s="43"/>
      <c r="H129" s="43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 spans="1:28" ht="21" customHeight="1" x14ac:dyDescent="0.15">
      <c r="A130" s="41"/>
      <c r="B130" s="42"/>
      <c r="C130" s="43"/>
      <c r="D130" s="43"/>
      <c r="E130" s="43"/>
      <c r="F130" s="43"/>
      <c r="G130" s="43"/>
      <c r="H130" s="43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 spans="1:28" ht="21" customHeight="1" x14ac:dyDescent="0.15">
      <c r="A131" s="41"/>
      <c r="B131" s="42"/>
      <c r="C131" s="43"/>
      <c r="D131" s="43"/>
      <c r="E131" s="43"/>
      <c r="F131" s="43"/>
      <c r="G131" s="43"/>
      <c r="H131" s="43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 spans="1:28" ht="21" customHeight="1" x14ac:dyDescent="0.15">
      <c r="A132" s="41"/>
      <c r="B132" s="42"/>
      <c r="C132" s="43"/>
      <c r="D132" s="43"/>
      <c r="E132" s="43"/>
      <c r="F132" s="43"/>
      <c r="G132" s="43"/>
      <c r="H132" s="43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 spans="1:28" ht="21" customHeight="1" x14ac:dyDescent="0.15">
      <c r="A133" s="41"/>
      <c r="B133" s="42"/>
      <c r="C133" s="43"/>
      <c r="D133" s="43"/>
      <c r="E133" s="43"/>
      <c r="F133" s="43"/>
      <c r="G133" s="43"/>
      <c r="H133" s="43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 spans="1:28" ht="21" customHeight="1" x14ac:dyDescent="0.15">
      <c r="A134" s="41"/>
      <c r="B134" s="42"/>
      <c r="C134" s="43"/>
      <c r="D134" s="43"/>
      <c r="E134" s="43"/>
      <c r="F134" s="43"/>
      <c r="G134" s="43"/>
      <c r="H134" s="43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 spans="1:28" ht="21" customHeight="1" x14ac:dyDescent="0.15">
      <c r="A135" s="41"/>
      <c r="B135" s="42"/>
      <c r="C135" s="43"/>
      <c r="D135" s="43"/>
      <c r="E135" s="43"/>
      <c r="F135" s="43"/>
      <c r="G135" s="43"/>
      <c r="H135" s="43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28" ht="21" customHeight="1" x14ac:dyDescent="0.15">
      <c r="A136" s="41"/>
      <c r="B136" s="42"/>
      <c r="C136" s="43"/>
      <c r="D136" s="43"/>
      <c r="E136" s="43"/>
      <c r="F136" s="43"/>
      <c r="G136" s="43"/>
      <c r="H136" s="43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spans="1:28" ht="21" customHeight="1" x14ac:dyDescent="0.15">
      <c r="A137" s="41"/>
      <c r="B137" s="42"/>
      <c r="C137" s="43"/>
      <c r="D137" s="43"/>
      <c r="E137" s="43"/>
      <c r="F137" s="43"/>
      <c r="G137" s="43"/>
      <c r="H137" s="43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 spans="1:28" ht="21" customHeight="1" x14ac:dyDescent="0.15">
      <c r="A138" s="41"/>
      <c r="B138" s="42"/>
      <c r="C138" s="43"/>
      <c r="D138" s="43"/>
      <c r="E138" s="43"/>
      <c r="F138" s="43"/>
      <c r="G138" s="43"/>
      <c r="H138" s="43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 spans="1:28" ht="21" customHeight="1" x14ac:dyDescent="0.15">
      <c r="A139" s="41"/>
      <c r="B139" s="42"/>
      <c r="C139" s="43"/>
      <c r="D139" s="43"/>
      <c r="E139" s="43"/>
      <c r="F139" s="43"/>
      <c r="G139" s="43"/>
      <c r="H139" s="43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spans="1:28" ht="21" customHeight="1" x14ac:dyDescent="0.15">
      <c r="A140" s="41"/>
      <c r="B140" s="42"/>
      <c r="C140" s="43"/>
      <c r="D140" s="43"/>
      <c r="E140" s="43"/>
      <c r="F140" s="43"/>
      <c r="G140" s="43"/>
      <c r="H140" s="43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spans="1:28" ht="21" customHeight="1" x14ac:dyDescent="0.15">
      <c r="A141" s="41"/>
      <c r="B141" s="42"/>
      <c r="C141" s="43"/>
      <c r="D141" s="43"/>
      <c r="E141" s="43"/>
      <c r="F141" s="43"/>
      <c r="G141" s="43"/>
      <c r="H141" s="43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 spans="1:28" ht="21" customHeight="1" x14ac:dyDescent="0.15">
      <c r="A142" s="41"/>
      <c r="B142" s="42"/>
      <c r="C142" s="43"/>
      <c r="D142" s="43"/>
      <c r="E142" s="43"/>
      <c r="F142" s="43"/>
      <c r="G142" s="43"/>
      <c r="H142" s="43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 spans="1:28" ht="21" customHeight="1" x14ac:dyDescent="0.15">
      <c r="A143" s="41"/>
      <c r="B143" s="42"/>
      <c r="C143" s="43"/>
      <c r="D143" s="43"/>
      <c r="E143" s="43"/>
      <c r="F143" s="43"/>
      <c r="G143" s="43"/>
      <c r="H143" s="43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 spans="1:28" ht="21" customHeight="1" x14ac:dyDescent="0.15">
      <c r="A144" s="41"/>
      <c r="B144" s="42"/>
      <c r="C144" s="43"/>
      <c r="D144" s="43"/>
      <c r="E144" s="43"/>
      <c r="F144" s="43"/>
      <c r="G144" s="43"/>
      <c r="H144" s="43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 spans="1:28" ht="21" customHeight="1" x14ac:dyDescent="0.15">
      <c r="A145" s="41"/>
      <c r="B145" s="42"/>
      <c r="C145" s="43"/>
      <c r="D145" s="43"/>
      <c r="E145" s="43"/>
      <c r="F145" s="43"/>
      <c r="G145" s="43"/>
      <c r="H145" s="43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 spans="1:28" ht="21" customHeight="1" x14ac:dyDescent="0.15">
      <c r="A146" s="41"/>
      <c r="B146" s="42"/>
      <c r="C146" s="43"/>
      <c r="D146" s="43"/>
      <c r="E146" s="43"/>
      <c r="F146" s="43"/>
      <c r="G146" s="43"/>
      <c r="H146" s="43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 spans="1:28" ht="21" customHeight="1" x14ac:dyDescent="0.15">
      <c r="A147" s="41"/>
      <c r="B147" s="42"/>
      <c r="C147" s="43"/>
      <c r="D147" s="43"/>
      <c r="E147" s="43"/>
      <c r="F147" s="43"/>
      <c r="G147" s="43"/>
      <c r="H147" s="43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 spans="1:28" ht="21" customHeight="1" x14ac:dyDescent="0.15">
      <c r="A148" s="41"/>
      <c r="B148" s="42"/>
      <c r="C148" s="43"/>
      <c r="D148" s="43"/>
      <c r="E148" s="43"/>
      <c r="F148" s="43"/>
      <c r="G148" s="43"/>
      <c r="H148" s="43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 spans="1:28" ht="21" customHeight="1" x14ac:dyDescent="0.15">
      <c r="A149" s="41"/>
      <c r="B149" s="42"/>
      <c r="C149" s="43"/>
      <c r="D149" s="43"/>
      <c r="E149" s="43"/>
      <c r="F149" s="43"/>
      <c r="G149" s="43"/>
      <c r="H149" s="43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 spans="1:28" ht="21" customHeight="1" x14ac:dyDescent="0.15">
      <c r="A150" s="41"/>
      <c r="B150" s="42"/>
      <c r="C150" s="43"/>
      <c r="D150" s="43"/>
      <c r="E150" s="43"/>
      <c r="F150" s="43"/>
      <c r="G150" s="43"/>
      <c r="H150" s="43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 spans="1:28" ht="21" customHeight="1" x14ac:dyDescent="0.15">
      <c r="A151" s="41"/>
      <c r="B151" s="42"/>
      <c r="C151" s="43"/>
      <c r="D151" s="43"/>
      <c r="E151" s="43"/>
      <c r="F151" s="43"/>
      <c r="G151" s="43"/>
      <c r="H151" s="43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 spans="1:28" ht="21" customHeight="1" x14ac:dyDescent="0.15">
      <c r="A152" s="41"/>
      <c r="B152" s="42"/>
      <c r="C152" s="43"/>
      <c r="D152" s="43"/>
      <c r="E152" s="43"/>
      <c r="F152" s="43"/>
      <c r="G152" s="43"/>
      <c r="H152" s="43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 spans="1:28" ht="21" customHeight="1" x14ac:dyDescent="0.15">
      <c r="A153" s="41"/>
      <c r="B153" s="42"/>
      <c r="C153" s="43"/>
      <c r="D153" s="43"/>
      <c r="E153" s="43"/>
      <c r="F153" s="43"/>
      <c r="G153" s="43"/>
      <c r="H153" s="43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 spans="1:28" ht="21" customHeight="1" x14ac:dyDescent="0.15">
      <c r="A154" s="41"/>
      <c r="B154" s="42"/>
      <c r="C154" s="43"/>
      <c r="D154" s="43"/>
      <c r="E154" s="43"/>
      <c r="F154" s="43"/>
      <c r="G154" s="43"/>
      <c r="H154" s="43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 spans="1:28" ht="21" customHeight="1" x14ac:dyDescent="0.15">
      <c r="A155" s="41"/>
      <c r="B155" s="42"/>
      <c r="C155" s="43"/>
      <c r="D155" s="43"/>
      <c r="E155" s="43"/>
      <c r="F155" s="43"/>
      <c r="G155" s="43"/>
      <c r="H155" s="43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 spans="1:28" ht="21" customHeight="1" x14ac:dyDescent="0.15">
      <c r="A156" s="41"/>
      <c r="B156" s="42"/>
      <c r="C156" s="43"/>
      <c r="D156" s="43"/>
      <c r="E156" s="43"/>
      <c r="F156" s="43"/>
      <c r="G156" s="43"/>
      <c r="H156" s="43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 spans="1:28" ht="21" customHeight="1" x14ac:dyDescent="0.15">
      <c r="A157" s="41"/>
      <c r="B157" s="42"/>
      <c r="C157" s="43"/>
      <c r="D157" s="43"/>
      <c r="E157" s="43"/>
      <c r="F157" s="43"/>
      <c r="G157" s="43"/>
      <c r="H157" s="43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 spans="1:28" ht="21" customHeight="1" x14ac:dyDescent="0.15">
      <c r="A158" s="41"/>
      <c r="B158" s="42"/>
      <c r="C158" s="43"/>
      <c r="D158" s="43"/>
      <c r="E158" s="43"/>
      <c r="F158" s="43"/>
      <c r="G158" s="43"/>
      <c r="H158" s="43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 spans="1:28" ht="21" customHeight="1" x14ac:dyDescent="0.15">
      <c r="A159" s="41"/>
      <c r="B159" s="42"/>
      <c r="C159" s="43"/>
      <c r="D159" s="43"/>
      <c r="E159" s="43"/>
      <c r="F159" s="43"/>
      <c r="G159" s="43"/>
      <c r="H159" s="43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 spans="1:28" ht="21" customHeight="1" x14ac:dyDescent="0.15">
      <c r="A160" s="41"/>
      <c r="B160" s="42"/>
      <c r="C160" s="43"/>
      <c r="D160" s="43"/>
      <c r="E160" s="43"/>
      <c r="F160" s="43"/>
      <c r="G160" s="43"/>
      <c r="H160" s="43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 spans="1:28" ht="21" customHeight="1" x14ac:dyDescent="0.15">
      <c r="A161" s="41"/>
      <c r="B161" s="42"/>
      <c r="C161" s="43"/>
      <c r="D161" s="43"/>
      <c r="E161" s="43"/>
      <c r="F161" s="43"/>
      <c r="G161" s="43"/>
      <c r="H161" s="43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 spans="1:28" ht="21" customHeight="1" x14ac:dyDescent="0.15">
      <c r="A162" s="41"/>
      <c r="B162" s="42"/>
      <c r="C162" s="43"/>
      <c r="D162" s="43"/>
      <c r="E162" s="43"/>
      <c r="F162" s="43"/>
      <c r="G162" s="43"/>
      <c r="H162" s="43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 spans="1:28" ht="21" customHeight="1" x14ac:dyDescent="0.15">
      <c r="A163" s="41"/>
      <c r="B163" s="42"/>
      <c r="C163" s="43"/>
      <c r="D163" s="43"/>
      <c r="E163" s="43"/>
      <c r="F163" s="43"/>
      <c r="G163" s="43"/>
      <c r="H163" s="43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 spans="1:28" ht="21" customHeight="1" x14ac:dyDescent="0.15">
      <c r="A164" s="41"/>
      <c r="B164" s="42"/>
      <c r="C164" s="43"/>
      <c r="D164" s="43"/>
      <c r="E164" s="43"/>
      <c r="F164" s="43"/>
      <c r="G164" s="43"/>
      <c r="H164" s="43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 spans="1:28" ht="21" customHeight="1" x14ac:dyDescent="0.15">
      <c r="A165" s="41"/>
      <c r="B165" s="42"/>
      <c r="C165" s="43"/>
      <c r="D165" s="43"/>
      <c r="E165" s="43"/>
      <c r="F165" s="43"/>
      <c r="G165" s="43"/>
      <c r="H165" s="43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 spans="1:28" ht="21" customHeight="1" x14ac:dyDescent="0.15">
      <c r="A166" s="41"/>
      <c r="B166" s="42"/>
      <c r="C166" s="43"/>
      <c r="D166" s="43"/>
      <c r="E166" s="43"/>
      <c r="F166" s="43"/>
      <c r="G166" s="43"/>
      <c r="H166" s="43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 spans="1:28" ht="21" customHeight="1" x14ac:dyDescent="0.15">
      <c r="A167" s="41"/>
      <c r="B167" s="42"/>
      <c r="C167" s="43"/>
      <c r="D167" s="43"/>
      <c r="E167" s="43"/>
      <c r="F167" s="43"/>
      <c r="G167" s="43"/>
      <c r="H167" s="43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 spans="1:28" ht="21" customHeight="1" x14ac:dyDescent="0.15">
      <c r="A168" s="41"/>
      <c r="B168" s="42"/>
      <c r="C168" s="43"/>
      <c r="D168" s="43"/>
      <c r="E168" s="43"/>
      <c r="F168" s="43"/>
      <c r="G168" s="43"/>
      <c r="H168" s="43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 spans="1:28" ht="21" customHeight="1" x14ac:dyDescent="0.15">
      <c r="A169" s="41"/>
      <c r="B169" s="42"/>
      <c r="C169" s="43"/>
      <c r="D169" s="43"/>
      <c r="E169" s="43"/>
      <c r="F169" s="43"/>
      <c r="G169" s="43"/>
      <c r="H169" s="43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 spans="1:28" ht="21" customHeight="1" x14ac:dyDescent="0.15">
      <c r="A170" s="41"/>
      <c r="B170" s="42"/>
      <c r="C170" s="43"/>
      <c r="D170" s="43"/>
      <c r="E170" s="43"/>
      <c r="F170" s="43"/>
      <c r="G170" s="43"/>
      <c r="H170" s="43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 spans="1:28" ht="21" customHeight="1" x14ac:dyDescent="0.15">
      <c r="A171" s="41"/>
      <c r="B171" s="42"/>
      <c r="C171" s="43"/>
      <c r="D171" s="43"/>
      <c r="E171" s="43"/>
      <c r="F171" s="43"/>
      <c r="G171" s="43"/>
      <c r="H171" s="43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 spans="1:28" ht="21" customHeight="1" x14ac:dyDescent="0.15">
      <c r="A172" s="41"/>
      <c r="B172" s="42"/>
      <c r="C172" s="43"/>
      <c r="D172" s="43"/>
      <c r="E172" s="43"/>
      <c r="F172" s="43"/>
      <c r="G172" s="43"/>
      <c r="H172" s="43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 spans="1:28" ht="21" customHeight="1" x14ac:dyDescent="0.15">
      <c r="A173" s="41"/>
      <c r="B173" s="42"/>
      <c r="C173" s="43"/>
      <c r="D173" s="43"/>
      <c r="E173" s="43"/>
      <c r="F173" s="43"/>
      <c r="G173" s="43"/>
      <c r="H173" s="43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 spans="1:28" ht="21" customHeight="1" x14ac:dyDescent="0.15">
      <c r="A174" s="41"/>
      <c r="B174" s="42"/>
      <c r="C174" s="43"/>
      <c r="D174" s="43"/>
      <c r="E174" s="43"/>
      <c r="F174" s="43"/>
      <c r="G174" s="43"/>
      <c r="H174" s="43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 spans="1:28" ht="21" customHeight="1" x14ac:dyDescent="0.15">
      <c r="A175" s="41"/>
      <c r="B175" s="42"/>
      <c r="C175" s="43"/>
      <c r="D175" s="43"/>
      <c r="E175" s="43"/>
      <c r="F175" s="43"/>
      <c r="G175" s="43"/>
      <c r="H175" s="43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 spans="1:28" ht="21" customHeight="1" x14ac:dyDescent="0.15">
      <c r="A176" s="41"/>
      <c r="B176" s="42"/>
      <c r="C176" s="43"/>
      <c r="D176" s="43"/>
      <c r="E176" s="43"/>
      <c r="F176" s="43"/>
      <c r="G176" s="43"/>
      <c r="H176" s="43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 spans="1:28" ht="21" customHeight="1" x14ac:dyDescent="0.15">
      <c r="A177" s="41"/>
      <c r="B177" s="42"/>
      <c r="C177" s="43"/>
      <c r="D177" s="43"/>
      <c r="E177" s="43"/>
      <c r="F177" s="43"/>
      <c r="G177" s="43"/>
      <c r="H177" s="43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 spans="1:28" ht="21" customHeight="1" x14ac:dyDescent="0.15">
      <c r="A178" s="41"/>
      <c r="B178" s="42"/>
      <c r="C178" s="43"/>
      <c r="D178" s="43"/>
      <c r="E178" s="43"/>
      <c r="F178" s="43"/>
      <c r="G178" s="43"/>
      <c r="H178" s="43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 spans="1:28" ht="21" customHeight="1" x14ac:dyDescent="0.15">
      <c r="A179" s="41"/>
      <c r="B179" s="42"/>
      <c r="C179" s="43"/>
      <c r="D179" s="43"/>
      <c r="E179" s="43"/>
      <c r="F179" s="43"/>
      <c r="G179" s="43"/>
      <c r="H179" s="43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 spans="1:28" ht="21" customHeight="1" x14ac:dyDescent="0.15">
      <c r="A180" s="41"/>
      <c r="B180" s="42"/>
      <c r="C180" s="43"/>
      <c r="D180" s="43"/>
      <c r="E180" s="43"/>
      <c r="F180" s="43"/>
      <c r="G180" s="43"/>
      <c r="H180" s="43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 spans="1:28" ht="21" customHeight="1" x14ac:dyDescent="0.15">
      <c r="A181" s="41"/>
      <c r="B181" s="42"/>
      <c r="C181" s="43"/>
      <c r="D181" s="43"/>
      <c r="E181" s="43"/>
      <c r="F181" s="43"/>
      <c r="G181" s="43"/>
      <c r="H181" s="43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 spans="1:28" ht="21" customHeight="1" x14ac:dyDescent="0.15">
      <c r="A182" s="41"/>
      <c r="B182" s="42"/>
      <c r="C182" s="43"/>
      <c r="D182" s="43"/>
      <c r="E182" s="43"/>
      <c r="F182" s="43"/>
      <c r="G182" s="43"/>
      <c r="H182" s="43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 spans="1:28" ht="21" customHeight="1" x14ac:dyDescent="0.15">
      <c r="A183" s="41"/>
      <c r="B183" s="42"/>
      <c r="C183" s="43"/>
      <c r="D183" s="43"/>
      <c r="E183" s="43"/>
      <c r="F183" s="43"/>
      <c r="G183" s="43"/>
      <c r="H183" s="43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 spans="1:28" ht="21" customHeight="1" x14ac:dyDescent="0.15">
      <c r="A184" s="41"/>
      <c r="B184" s="42"/>
      <c r="C184" s="43"/>
      <c r="D184" s="43"/>
      <c r="E184" s="43"/>
      <c r="F184" s="43"/>
      <c r="G184" s="43"/>
      <c r="H184" s="43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 spans="1:28" ht="21" customHeight="1" x14ac:dyDescent="0.15">
      <c r="A185" s="41"/>
      <c r="B185" s="42"/>
      <c r="C185" s="43"/>
      <c r="D185" s="43"/>
      <c r="E185" s="43"/>
      <c r="F185" s="43"/>
      <c r="G185" s="43"/>
      <c r="H185" s="43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  <row r="186" spans="1:28" ht="21" customHeight="1" x14ac:dyDescent="0.15">
      <c r="A186" s="41"/>
      <c r="B186" s="42"/>
      <c r="C186" s="43"/>
      <c r="D186" s="43"/>
      <c r="E186" s="43"/>
      <c r="F186" s="43"/>
      <c r="G186" s="43"/>
      <c r="H186" s="43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</row>
    <row r="187" spans="1:28" ht="21" customHeight="1" x14ac:dyDescent="0.15">
      <c r="A187" s="41"/>
      <c r="B187" s="42"/>
      <c r="C187" s="43"/>
      <c r="D187" s="43"/>
      <c r="E187" s="43"/>
      <c r="F187" s="43"/>
      <c r="G187" s="43"/>
      <c r="H187" s="43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</row>
    <row r="188" spans="1:28" ht="21" customHeight="1" x14ac:dyDescent="0.15">
      <c r="A188" s="41"/>
      <c r="B188" s="42"/>
      <c r="C188" s="43"/>
      <c r="D188" s="43"/>
      <c r="E188" s="43"/>
      <c r="F188" s="43"/>
      <c r="G188" s="43"/>
      <c r="H188" s="43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</row>
    <row r="189" spans="1:28" ht="21" customHeight="1" x14ac:dyDescent="0.15">
      <c r="A189" s="41"/>
      <c r="B189" s="42"/>
      <c r="C189" s="43"/>
      <c r="D189" s="43"/>
      <c r="E189" s="43"/>
      <c r="F189" s="43"/>
      <c r="G189" s="43"/>
      <c r="H189" s="43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</row>
    <row r="190" spans="1:28" ht="21" customHeight="1" x14ac:dyDescent="0.15">
      <c r="A190" s="41"/>
      <c r="B190" s="42"/>
      <c r="C190" s="43"/>
      <c r="D190" s="43"/>
      <c r="E190" s="43"/>
      <c r="F190" s="43"/>
      <c r="G190" s="43"/>
      <c r="H190" s="43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</row>
    <row r="191" spans="1:28" ht="21" customHeight="1" x14ac:dyDescent="0.15">
      <c r="A191" s="41"/>
      <c r="B191" s="42"/>
      <c r="C191" s="43"/>
      <c r="D191" s="43"/>
      <c r="E191" s="43"/>
      <c r="F191" s="43"/>
      <c r="G191" s="43"/>
      <c r="H191" s="43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</row>
    <row r="192" spans="1:28" ht="21" customHeight="1" x14ac:dyDescent="0.15">
      <c r="A192" s="41"/>
      <c r="B192" s="42"/>
      <c r="C192" s="43"/>
      <c r="D192" s="43"/>
      <c r="E192" s="43"/>
      <c r="F192" s="43"/>
      <c r="G192" s="43"/>
      <c r="H192" s="43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</row>
    <row r="193" spans="1:28" ht="21" customHeight="1" x14ac:dyDescent="0.15">
      <c r="A193" s="41"/>
      <c r="B193" s="42"/>
      <c r="C193" s="43"/>
      <c r="D193" s="43"/>
      <c r="E193" s="43"/>
      <c r="F193" s="43"/>
      <c r="G193" s="43"/>
      <c r="H193" s="43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</row>
    <row r="194" spans="1:28" ht="21" customHeight="1" x14ac:dyDescent="0.15">
      <c r="A194" s="41"/>
      <c r="B194" s="42"/>
      <c r="C194" s="43"/>
      <c r="D194" s="43"/>
      <c r="E194" s="43"/>
      <c r="F194" s="43"/>
      <c r="G194" s="43"/>
      <c r="H194" s="43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</row>
    <row r="195" spans="1:28" ht="21" customHeight="1" x14ac:dyDescent="0.15">
      <c r="A195" s="41"/>
      <c r="B195" s="42"/>
      <c r="C195" s="43"/>
      <c r="D195" s="43"/>
      <c r="E195" s="43"/>
      <c r="F195" s="43"/>
      <c r="G195" s="43"/>
      <c r="H195" s="43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</row>
    <row r="196" spans="1:28" ht="21" customHeight="1" x14ac:dyDescent="0.15">
      <c r="A196" s="41"/>
      <c r="B196" s="42"/>
      <c r="C196" s="43"/>
      <c r="D196" s="43"/>
      <c r="E196" s="43"/>
      <c r="F196" s="43"/>
      <c r="G196" s="43"/>
      <c r="H196" s="43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</row>
    <row r="197" spans="1:28" ht="21" customHeight="1" x14ac:dyDescent="0.15">
      <c r="A197" s="41"/>
      <c r="B197" s="42"/>
      <c r="C197" s="43"/>
      <c r="D197" s="43"/>
      <c r="E197" s="43"/>
      <c r="F197" s="43"/>
      <c r="G197" s="43"/>
      <c r="H197" s="43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</row>
    <row r="198" spans="1:28" ht="21" customHeight="1" x14ac:dyDescent="0.15">
      <c r="A198" s="41"/>
      <c r="B198" s="42"/>
      <c r="C198" s="43"/>
      <c r="D198" s="43"/>
      <c r="E198" s="43"/>
      <c r="F198" s="43"/>
      <c r="G198" s="43"/>
      <c r="H198" s="43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</row>
    <row r="199" spans="1:28" ht="21" customHeight="1" x14ac:dyDescent="0.15">
      <c r="A199" s="41"/>
      <c r="B199" s="42"/>
      <c r="C199" s="43"/>
      <c r="D199" s="43"/>
      <c r="E199" s="43"/>
      <c r="F199" s="43"/>
      <c r="G199" s="43"/>
      <c r="H199" s="43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</row>
    <row r="200" spans="1:28" ht="21" customHeight="1" x14ac:dyDescent="0.15">
      <c r="A200" s="41"/>
      <c r="B200" s="42"/>
      <c r="C200" s="43"/>
      <c r="D200" s="43"/>
      <c r="E200" s="43"/>
      <c r="F200" s="43"/>
      <c r="G200" s="43"/>
      <c r="H200" s="43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</row>
    <row r="201" spans="1:28" ht="21" customHeight="1" x14ac:dyDescent="0.15">
      <c r="A201" s="41"/>
      <c r="B201" s="42"/>
      <c r="C201" s="43"/>
      <c r="D201" s="43"/>
      <c r="E201" s="43"/>
      <c r="F201" s="43"/>
      <c r="G201" s="43"/>
      <c r="H201" s="43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</row>
    <row r="202" spans="1:28" ht="21" customHeight="1" x14ac:dyDescent="0.15">
      <c r="A202" s="41"/>
      <c r="B202" s="42"/>
      <c r="C202" s="43"/>
      <c r="D202" s="43"/>
      <c r="E202" s="43"/>
      <c r="F202" s="43"/>
      <c r="G202" s="43"/>
      <c r="H202" s="43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</row>
    <row r="203" spans="1:28" ht="21" customHeight="1" x14ac:dyDescent="0.15">
      <c r="A203" s="41"/>
      <c r="B203" s="42"/>
      <c r="C203" s="43"/>
      <c r="D203" s="43"/>
      <c r="E203" s="43"/>
      <c r="F203" s="43"/>
      <c r="G203" s="43"/>
      <c r="H203" s="43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</row>
    <row r="204" spans="1:28" ht="21" customHeight="1" x14ac:dyDescent="0.15">
      <c r="A204" s="41"/>
      <c r="B204" s="42"/>
      <c r="C204" s="43"/>
      <c r="D204" s="43"/>
      <c r="E204" s="43"/>
      <c r="F204" s="43"/>
      <c r="G204" s="43"/>
      <c r="H204" s="43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</row>
    <row r="205" spans="1:28" ht="21" customHeight="1" x14ac:dyDescent="0.15">
      <c r="A205" s="41"/>
      <c r="B205" s="42"/>
      <c r="C205" s="43"/>
      <c r="D205" s="43"/>
      <c r="E205" s="43"/>
      <c r="F205" s="43"/>
      <c r="G205" s="43"/>
      <c r="H205" s="43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</row>
    <row r="206" spans="1:28" ht="21" customHeight="1" x14ac:dyDescent="0.15">
      <c r="A206" s="41"/>
      <c r="B206" s="42"/>
      <c r="C206" s="43"/>
      <c r="D206" s="43"/>
      <c r="E206" s="43"/>
      <c r="F206" s="43"/>
      <c r="G206" s="43"/>
      <c r="H206" s="43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</row>
    <row r="207" spans="1:28" ht="21" customHeight="1" x14ac:dyDescent="0.15">
      <c r="A207" s="41"/>
      <c r="B207" s="42"/>
      <c r="C207" s="43"/>
      <c r="D207" s="43"/>
      <c r="E207" s="43"/>
      <c r="F207" s="43"/>
      <c r="G207" s="43"/>
      <c r="H207" s="43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</row>
    <row r="208" spans="1:28" ht="21" customHeight="1" x14ac:dyDescent="0.15">
      <c r="A208" s="41"/>
      <c r="B208" s="42"/>
      <c r="C208" s="43"/>
      <c r="D208" s="43"/>
      <c r="E208" s="43"/>
      <c r="F208" s="43"/>
      <c r="G208" s="43"/>
      <c r="H208" s="43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</row>
    <row r="209" spans="1:28" ht="21" customHeight="1" x14ac:dyDescent="0.15">
      <c r="A209" s="41"/>
      <c r="B209" s="42"/>
      <c r="C209" s="43"/>
      <c r="D209" s="43"/>
      <c r="E209" s="43"/>
      <c r="F209" s="43"/>
      <c r="G209" s="43"/>
      <c r="H209" s="43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</row>
    <row r="210" spans="1:28" ht="21" customHeight="1" x14ac:dyDescent="0.15">
      <c r="A210" s="41"/>
      <c r="B210" s="42"/>
      <c r="C210" s="43"/>
      <c r="D210" s="43"/>
      <c r="E210" s="43"/>
      <c r="F210" s="43"/>
      <c r="G210" s="43"/>
      <c r="H210" s="43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</row>
    <row r="211" spans="1:28" ht="21" customHeight="1" x14ac:dyDescent="0.15">
      <c r="A211" s="41"/>
      <c r="B211" s="42"/>
      <c r="C211" s="43"/>
      <c r="D211" s="43"/>
      <c r="E211" s="43"/>
      <c r="F211" s="43"/>
      <c r="G211" s="43"/>
      <c r="H211" s="43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28" ht="21" customHeight="1" x14ac:dyDescent="0.15">
      <c r="A212" s="41"/>
      <c r="B212" s="42"/>
      <c r="C212" s="43"/>
      <c r="D212" s="43"/>
      <c r="E212" s="43"/>
      <c r="F212" s="43"/>
      <c r="G212" s="43"/>
      <c r="H212" s="43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</row>
    <row r="213" spans="1:28" ht="21" customHeight="1" x14ac:dyDescent="0.15">
      <c r="A213" s="41"/>
      <c r="B213" s="42"/>
      <c r="C213" s="43"/>
      <c r="D213" s="43"/>
      <c r="E213" s="43"/>
      <c r="F213" s="43"/>
      <c r="G213" s="43"/>
      <c r="H213" s="43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</row>
    <row r="214" spans="1:28" ht="21" customHeight="1" x14ac:dyDescent="0.15">
      <c r="A214" s="41"/>
      <c r="B214" s="42"/>
      <c r="C214" s="43"/>
      <c r="D214" s="43"/>
      <c r="E214" s="43"/>
      <c r="F214" s="43"/>
      <c r="G214" s="43"/>
      <c r="H214" s="43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</row>
    <row r="215" spans="1:28" ht="21" customHeight="1" x14ac:dyDescent="0.15">
      <c r="A215" s="41"/>
      <c r="B215" s="42"/>
      <c r="C215" s="43"/>
      <c r="D215" s="43"/>
      <c r="E215" s="43"/>
      <c r="F215" s="43"/>
      <c r="G215" s="43"/>
      <c r="H215" s="43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</row>
    <row r="216" spans="1:28" ht="21" customHeight="1" x14ac:dyDescent="0.15">
      <c r="A216" s="41"/>
      <c r="B216" s="42"/>
      <c r="C216" s="43"/>
      <c r="D216" s="43"/>
      <c r="E216" s="43"/>
      <c r="F216" s="43"/>
      <c r="G216" s="43"/>
      <c r="H216" s="43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</row>
    <row r="217" spans="1:28" ht="21" customHeight="1" x14ac:dyDescent="0.15">
      <c r="A217" s="41"/>
      <c r="B217" s="42"/>
      <c r="C217" s="43"/>
      <c r="D217" s="43"/>
      <c r="E217" s="43"/>
      <c r="F217" s="43"/>
      <c r="G217" s="43"/>
      <c r="H217" s="43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</row>
    <row r="218" spans="1:28" ht="21" customHeight="1" x14ac:dyDescent="0.15">
      <c r="A218" s="41"/>
      <c r="B218" s="42"/>
      <c r="C218" s="43"/>
      <c r="D218" s="43"/>
      <c r="E218" s="43"/>
      <c r="F218" s="43"/>
      <c r="G218" s="43"/>
      <c r="H218" s="43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</row>
    <row r="219" spans="1:28" ht="21" customHeight="1" x14ac:dyDescent="0.15">
      <c r="A219" s="41"/>
      <c r="B219" s="42"/>
      <c r="C219" s="43"/>
      <c r="D219" s="43"/>
      <c r="E219" s="43"/>
      <c r="F219" s="43"/>
      <c r="G219" s="43"/>
      <c r="H219" s="43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</row>
    <row r="220" spans="1:28" ht="21" customHeight="1" x14ac:dyDescent="0.15">
      <c r="A220" s="41"/>
      <c r="B220" s="42"/>
      <c r="C220" s="43"/>
      <c r="D220" s="43"/>
      <c r="E220" s="43"/>
      <c r="F220" s="43"/>
      <c r="G220" s="43"/>
      <c r="H220" s="43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</row>
    <row r="221" spans="1:28" ht="21" customHeight="1" x14ac:dyDescent="0.15">
      <c r="A221" s="41"/>
      <c r="B221" s="42"/>
      <c r="C221" s="43"/>
      <c r="D221" s="43"/>
      <c r="E221" s="43"/>
      <c r="F221" s="43"/>
      <c r="G221" s="43"/>
      <c r="H221" s="43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</row>
    <row r="222" spans="1:28" ht="21" customHeight="1" x14ac:dyDescent="0.15">
      <c r="A222" s="41"/>
      <c r="B222" s="42"/>
      <c r="C222" s="43"/>
      <c r="D222" s="43"/>
      <c r="E222" s="43"/>
      <c r="F222" s="43"/>
      <c r="G222" s="43"/>
      <c r="H222" s="43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</row>
    <row r="223" spans="1:28" ht="21" customHeight="1" x14ac:dyDescent="0.15">
      <c r="A223" s="41"/>
      <c r="B223" s="42"/>
      <c r="C223" s="43"/>
      <c r="D223" s="43"/>
      <c r="E223" s="43"/>
      <c r="F223" s="43"/>
      <c r="G223" s="43"/>
      <c r="H223" s="43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</row>
    <row r="224" spans="1:28" ht="21" customHeight="1" x14ac:dyDescent="0.15">
      <c r="A224" s="41"/>
      <c r="B224" s="42"/>
      <c r="C224" s="43"/>
      <c r="D224" s="43"/>
      <c r="E224" s="43"/>
      <c r="F224" s="43"/>
      <c r="G224" s="43"/>
      <c r="H224" s="43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</row>
    <row r="225" spans="1:28" ht="21" customHeight="1" x14ac:dyDescent="0.15">
      <c r="A225" s="41"/>
      <c r="B225" s="42"/>
      <c r="C225" s="43"/>
      <c r="D225" s="43"/>
      <c r="E225" s="43"/>
      <c r="F225" s="43"/>
      <c r="G225" s="43"/>
      <c r="H225" s="43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</row>
    <row r="226" spans="1:28" ht="21" customHeight="1" x14ac:dyDescent="0.15">
      <c r="A226" s="41"/>
      <c r="B226" s="42"/>
      <c r="C226" s="43"/>
      <c r="D226" s="43"/>
      <c r="E226" s="43"/>
      <c r="F226" s="43"/>
      <c r="G226" s="43"/>
      <c r="H226" s="43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</row>
    <row r="227" spans="1:28" ht="21" customHeight="1" x14ac:dyDescent="0.15">
      <c r="A227" s="41"/>
      <c r="B227" s="42"/>
      <c r="C227" s="43"/>
      <c r="D227" s="43"/>
      <c r="E227" s="43"/>
      <c r="F227" s="43"/>
      <c r="G227" s="43"/>
      <c r="H227" s="43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</row>
    <row r="228" spans="1:28" ht="21" customHeight="1" x14ac:dyDescent="0.15">
      <c r="A228" s="41"/>
      <c r="B228" s="42"/>
      <c r="C228" s="43"/>
      <c r="D228" s="43"/>
      <c r="E228" s="43"/>
      <c r="F228" s="43"/>
      <c r="G228" s="43"/>
      <c r="H228" s="43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</row>
    <row r="229" spans="1:28" ht="21" customHeight="1" x14ac:dyDescent="0.15">
      <c r="A229" s="41"/>
      <c r="B229" s="42"/>
      <c r="C229" s="43"/>
      <c r="D229" s="43"/>
      <c r="E229" s="43"/>
      <c r="F229" s="43"/>
      <c r="G229" s="43"/>
      <c r="H229" s="43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</row>
    <row r="230" spans="1:28" ht="21" customHeight="1" x14ac:dyDescent="0.15">
      <c r="A230" s="41"/>
      <c r="B230" s="42"/>
      <c r="C230" s="43"/>
      <c r="D230" s="43"/>
      <c r="E230" s="43"/>
      <c r="F230" s="43"/>
      <c r="G230" s="43"/>
      <c r="H230" s="43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r="231" spans="1:28" ht="21" customHeight="1" x14ac:dyDescent="0.15">
      <c r="A231" s="41"/>
      <c r="B231" s="42"/>
      <c r="C231" s="43"/>
      <c r="D231" s="43"/>
      <c r="E231" s="43"/>
      <c r="F231" s="43"/>
      <c r="G231" s="43"/>
      <c r="H231" s="43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</row>
    <row r="232" spans="1:28" ht="21" customHeight="1" x14ac:dyDescent="0.15">
      <c r="A232" s="41"/>
      <c r="B232" s="42"/>
      <c r="C232" s="43"/>
      <c r="D232" s="43"/>
      <c r="E232" s="43"/>
      <c r="F232" s="43"/>
      <c r="G232" s="43"/>
      <c r="H232" s="43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</row>
    <row r="233" spans="1:28" ht="21" customHeight="1" x14ac:dyDescent="0.15">
      <c r="A233" s="41"/>
      <c r="B233" s="42"/>
      <c r="C233" s="43"/>
      <c r="D233" s="43"/>
      <c r="E233" s="43"/>
      <c r="F233" s="43"/>
      <c r="G233" s="43"/>
      <c r="H233" s="43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</row>
    <row r="234" spans="1:28" ht="21" customHeight="1" x14ac:dyDescent="0.15">
      <c r="A234" s="41"/>
      <c r="B234" s="42"/>
      <c r="C234" s="43"/>
      <c r="D234" s="43"/>
      <c r="E234" s="43"/>
      <c r="F234" s="43"/>
      <c r="G234" s="43"/>
      <c r="H234" s="43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</row>
    <row r="235" spans="1:28" ht="21" customHeight="1" x14ac:dyDescent="0.15">
      <c r="A235" s="41"/>
      <c r="B235" s="42"/>
      <c r="C235" s="43"/>
      <c r="D235" s="43"/>
      <c r="E235" s="43"/>
      <c r="F235" s="43"/>
      <c r="G235" s="43"/>
      <c r="H235" s="43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</row>
    <row r="236" spans="1:28" ht="21" customHeight="1" x14ac:dyDescent="0.15">
      <c r="A236" s="41"/>
      <c r="B236" s="42"/>
      <c r="C236" s="43"/>
      <c r="D236" s="43"/>
      <c r="E236" s="43"/>
      <c r="F236" s="43"/>
      <c r="G236" s="43"/>
      <c r="H236" s="43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</row>
    <row r="237" spans="1:28" ht="21" customHeight="1" x14ac:dyDescent="0.15">
      <c r="A237" s="41"/>
      <c r="B237" s="42"/>
      <c r="C237" s="43"/>
      <c r="D237" s="43"/>
      <c r="E237" s="43"/>
      <c r="F237" s="43"/>
      <c r="G237" s="43"/>
      <c r="H237" s="43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</row>
    <row r="238" spans="1:28" ht="21" customHeight="1" x14ac:dyDescent="0.15">
      <c r="A238" s="41"/>
      <c r="B238" s="42"/>
      <c r="C238" s="43"/>
      <c r="D238" s="43"/>
      <c r="E238" s="43"/>
      <c r="F238" s="43"/>
      <c r="G238" s="43"/>
      <c r="H238" s="43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</row>
    <row r="239" spans="1:28" ht="21" customHeight="1" x14ac:dyDescent="0.15">
      <c r="A239" s="41"/>
      <c r="B239" s="42"/>
      <c r="C239" s="43"/>
      <c r="D239" s="43"/>
      <c r="E239" s="43"/>
      <c r="F239" s="43"/>
      <c r="G239" s="43"/>
      <c r="H239" s="43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</row>
    <row r="240" spans="1:28" ht="21" customHeight="1" x14ac:dyDescent="0.15">
      <c r="A240" s="41"/>
      <c r="B240" s="42"/>
      <c r="C240" s="43"/>
      <c r="D240" s="43"/>
      <c r="E240" s="43"/>
      <c r="F240" s="43"/>
      <c r="G240" s="43"/>
      <c r="H240" s="43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</row>
    <row r="241" spans="1:28" ht="21" customHeight="1" x14ac:dyDescent="0.15">
      <c r="A241" s="41"/>
      <c r="B241" s="42"/>
      <c r="C241" s="43"/>
      <c r="D241" s="43"/>
      <c r="E241" s="43"/>
      <c r="F241" s="43"/>
      <c r="G241" s="43"/>
      <c r="H241" s="43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</row>
    <row r="242" spans="1:28" ht="21" customHeight="1" x14ac:dyDescent="0.15">
      <c r="A242" s="41"/>
      <c r="B242" s="42"/>
      <c r="C242" s="43"/>
      <c r="D242" s="43"/>
      <c r="E242" s="43"/>
      <c r="F242" s="43"/>
      <c r="G242" s="43"/>
      <c r="H242" s="43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</row>
    <row r="243" spans="1:28" ht="21" customHeight="1" x14ac:dyDescent="0.15">
      <c r="A243" s="41"/>
      <c r="B243" s="42"/>
      <c r="C243" s="43"/>
      <c r="D243" s="43"/>
      <c r="E243" s="43"/>
      <c r="F243" s="43"/>
      <c r="G243" s="43"/>
      <c r="H243" s="43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</row>
    <row r="244" spans="1:28" ht="21" customHeight="1" x14ac:dyDescent="0.15">
      <c r="A244" s="41"/>
      <c r="B244" s="42"/>
      <c r="C244" s="43"/>
      <c r="D244" s="43"/>
      <c r="E244" s="43"/>
      <c r="F244" s="43"/>
      <c r="G244" s="43"/>
      <c r="H244" s="43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</row>
    <row r="245" spans="1:28" ht="21" customHeight="1" x14ac:dyDescent="0.15">
      <c r="A245" s="41"/>
      <c r="B245" s="42"/>
      <c r="C245" s="43"/>
      <c r="D245" s="43"/>
      <c r="E245" s="43"/>
      <c r="F245" s="43"/>
      <c r="G245" s="43"/>
      <c r="H245" s="43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</row>
    <row r="246" spans="1:28" ht="21" customHeight="1" x14ac:dyDescent="0.15">
      <c r="A246" s="41"/>
      <c r="B246" s="42"/>
      <c r="C246" s="43"/>
      <c r="D246" s="43"/>
      <c r="E246" s="43"/>
      <c r="F246" s="43"/>
      <c r="G246" s="43"/>
      <c r="H246" s="43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</row>
    <row r="247" spans="1:28" ht="21" customHeight="1" x14ac:dyDescent="0.15">
      <c r="A247" s="41"/>
      <c r="B247" s="42"/>
      <c r="C247" s="43"/>
      <c r="D247" s="43"/>
      <c r="E247" s="43"/>
      <c r="F247" s="43"/>
      <c r="G247" s="43"/>
      <c r="H247" s="43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</row>
    <row r="248" spans="1:28" ht="21" customHeight="1" x14ac:dyDescent="0.15">
      <c r="A248" s="41"/>
      <c r="B248" s="42"/>
      <c r="C248" s="43"/>
      <c r="D248" s="43"/>
      <c r="E248" s="43"/>
      <c r="F248" s="43"/>
      <c r="G248" s="43"/>
      <c r="H248" s="43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</row>
    <row r="249" spans="1:28" ht="21" customHeight="1" x14ac:dyDescent="0.15">
      <c r="A249" s="41"/>
      <c r="B249" s="42"/>
      <c r="C249" s="43"/>
      <c r="D249" s="43"/>
      <c r="E249" s="43"/>
      <c r="F249" s="43"/>
      <c r="G249" s="43"/>
      <c r="H249" s="43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</row>
    <row r="250" spans="1:28" ht="21" customHeight="1" x14ac:dyDescent="0.15">
      <c r="A250" s="41"/>
      <c r="B250" s="42"/>
      <c r="C250" s="43"/>
      <c r="D250" s="43"/>
      <c r="E250" s="43"/>
      <c r="F250" s="43"/>
      <c r="G250" s="43"/>
      <c r="H250" s="43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</row>
    <row r="251" spans="1:28" ht="21" customHeight="1" x14ac:dyDescent="0.15">
      <c r="A251" s="41"/>
      <c r="B251" s="42"/>
      <c r="C251" s="43"/>
      <c r="D251" s="43"/>
      <c r="E251" s="43"/>
      <c r="F251" s="43"/>
      <c r="G251" s="43"/>
      <c r="H251" s="43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</row>
    <row r="252" spans="1:28" ht="21" customHeight="1" x14ac:dyDescent="0.15">
      <c r="A252" s="41"/>
      <c r="B252" s="42"/>
      <c r="C252" s="43"/>
      <c r="D252" s="43"/>
      <c r="E252" s="43"/>
      <c r="F252" s="43"/>
      <c r="G252" s="43"/>
      <c r="H252" s="43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</row>
    <row r="253" spans="1:28" ht="21" customHeight="1" x14ac:dyDescent="0.15">
      <c r="A253" s="41"/>
      <c r="B253" s="42"/>
      <c r="C253" s="43"/>
      <c r="D253" s="43"/>
      <c r="E253" s="43"/>
      <c r="F253" s="43"/>
      <c r="G253" s="43"/>
      <c r="H253" s="43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</row>
    <row r="254" spans="1:28" ht="21" customHeight="1" x14ac:dyDescent="0.15">
      <c r="A254" s="41"/>
      <c r="B254" s="42"/>
      <c r="C254" s="43"/>
      <c r="D254" s="43"/>
      <c r="E254" s="43"/>
      <c r="F254" s="43"/>
      <c r="G254" s="43"/>
      <c r="H254" s="43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</row>
    <row r="255" spans="1:28" ht="21" customHeight="1" x14ac:dyDescent="0.15">
      <c r="A255" s="41"/>
      <c r="B255" s="42"/>
      <c r="C255" s="43"/>
      <c r="D255" s="43"/>
      <c r="E255" s="43"/>
      <c r="F255" s="43"/>
      <c r="G255" s="43"/>
      <c r="H255" s="43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</row>
    <row r="256" spans="1:28" ht="21" customHeight="1" x14ac:dyDescent="0.15">
      <c r="A256" s="41"/>
      <c r="B256" s="42"/>
      <c r="C256" s="43"/>
      <c r="D256" s="43"/>
      <c r="E256" s="43"/>
      <c r="F256" s="43"/>
      <c r="G256" s="43"/>
      <c r="H256" s="43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</row>
    <row r="257" spans="1:28" ht="21" customHeight="1" x14ac:dyDescent="0.15">
      <c r="A257" s="41"/>
      <c r="B257" s="42"/>
      <c r="C257" s="43"/>
      <c r="D257" s="43"/>
      <c r="E257" s="43"/>
      <c r="F257" s="43"/>
      <c r="G257" s="43"/>
      <c r="H257" s="43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</row>
    <row r="258" spans="1:28" ht="21" customHeight="1" x14ac:dyDescent="0.15">
      <c r="A258" s="41"/>
      <c r="B258" s="42"/>
      <c r="C258" s="43"/>
      <c r="D258" s="43"/>
      <c r="E258" s="43"/>
      <c r="F258" s="43"/>
      <c r="G258" s="43"/>
      <c r="H258" s="43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</row>
    <row r="259" spans="1:28" ht="21" customHeight="1" x14ac:dyDescent="0.15">
      <c r="A259" s="41"/>
      <c r="B259" s="42"/>
      <c r="C259" s="43"/>
      <c r="D259" s="43"/>
      <c r="E259" s="43"/>
      <c r="F259" s="43"/>
      <c r="G259" s="43"/>
      <c r="H259" s="43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</row>
    <row r="260" spans="1:28" ht="21" customHeight="1" x14ac:dyDescent="0.15">
      <c r="A260" s="41"/>
      <c r="B260" s="42"/>
      <c r="C260" s="43"/>
      <c r="D260" s="43"/>
      <c r="E260" s="43"/>
      <c r="F260" s="43"/>
      <c r="G260" s="43"/>
      <c r="H260" s="43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</row>
    <row r="261" spans="1:28" ht="21" customHeight="1" x14ac:dyDescent="0.15">
      <c r="A261" s="41"/>
      <c r="B261" s="42"/>
      <c r="C261" s="43"/>
      <c r="D261" s="43"/>
      <c r="E261" s="43"/>
      <c r="F261" s="43"/>
      <c r="G261" s="43"/>
      <c r="H261" s="43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</row>
    <row r="262" spans="1:28" ht="21" customHeight="1" x14ac:dyDescent="0.15">
      <c r="A262" s="41"/>
      <c r="B262" s="42"/>
      <c r="C262" s="43"/>
      <c r="D262" s="43"/>
      <c r="E262" s="43"/>
      <c r="F262" s="43"/>
      <c r="G262" s="43"/>
      <c r="H262" s="43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</row>
    <row r="263" spans="1:28" ht="21" customHeight="1" x14ac:dyDescent="0.15">
      <c r="A263" s="41"/>
      <c r="B263" s="42"/>
      <c r="C263" s="43"/>
      <c r="D263" s="43"/>
      <c r="E263" s="43"/>
      <c r="F263" s="43"/>
      <c r="G263" s="43"/>
      <c r="H263" s="43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</row>
    <row r="264" spans="1:28" ht="21" customHeight="1" x14ac:dyDescent="0.15">
      <c r="A264" s="41"/>
      <c r="B264" s="42"/>
      <c r="C264" s="43"/>
      <c r="D264" s="43"/>
      <c r="E264" s="43"/>
      <c r="F264" s="43"/>
      <c r="G264" s="43"/>
      <c r="H264" s="43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</row>
    <row r="265" spans="1:28" ht="21" customHeight="1" x14ac:dyDescent="0.15">
      <c r="A265" s="41"/>
      <c r="B265" s="42"/>
      <c r="C265" s="43"/>
      <c r="D265" s="43"/>
      <c r="E265" s="43"/>
      <c r="F265" s="43"/>
      <c r="G265" s="43"/>
      <c r="H265" s="43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</row>
    <row r="266" spans="1:28" ht="21" customHeight="1" x14ac:dyDescent="0.15">
      <c r="A266" s="41"/>
      <c r="B266" s="42"/>
      <c r="C266" s="43"/>
      <c r="D266" s="43"/>
      <c r="E266" s="43"/>
      <c r="F266" s="43"/>
      <c r="G266" s="43"/>
      <c r="H266" s="43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</row>
    <row r="267" spans="1:28" ht="15.75" customHeight="1" x14ac:dyDescent="0.15"/>
    <row r="268" spans="1:28" ht="15.75" customHeight="1" x14ac:dyDescent="0.15"/>
    <row r="269" spans="1:28" ht="15.75" customHeight="1" x14ac:dyDescent="0.15"/>
    <row r="270" spans="1:28" ht="15.75" customHeight="1" x14ac:dyDescent="0.15"/>
    <row r="271" spans="1:28" ht="15.75" customHeight="1" x14ac:dyDescent="0.15"/>
    <row r="272" spans="1:28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mergeCells count="2">
    <mergeCell ref="A1:I1"/>
    <mergeCell ref="A2:I2"/>
  </mergeCells>
  <pageMargins left="0" right="0" top="0" bottom="0" header="0.3" footer="0.3"/>
  <pageSetup paperSize="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7"/>
  <sheetViews>
    <sheetView topLeftCell="A101" workbookViewId="0">
      <selection activeCell="A18" sqref="A18:A122"/>
    </sheetView>
  </sheetViews>
  <sheetFormatPr defaultColWidth="34.1171875" defaultRowHeight="13.5" x14ac:dyDescent="0.15"/>
  <cols>
    <col min="1" max="1" width="46.25390625" style="65" customWidth="1"/>
    <col min="2" max="2" width="12.13671875" style="65" customWidth="1"/>
    <col min="3" max="5" width="14.29296875" style="65" bestFit="1" customWidth="1"/>
    <col min="6" max="6" width="12.13671875" style="65" customWidth="1"/>
    <col min="7" max="7" width="12.5390625" style="65" customWidth="1"/>
    <col min="8" max="8" width="15.640625" style="65" customWidth="1"/>
    <col min="9" max="9" width="14.6953125" style="66" customWidth="1"/>
    <col min="10" max="251" width="34.1171875" style="65"/>
    <col min="252" max="252" width="17.125" style="65" customWidth="1"/>
    <col min="253" max="253" width="12.5390625" style="65" customWidth="1"/>
    <col min="254" max="254" width="13.078125" style="65" customWidth="1"/>
    <col min="255" max="257" width="12.67578125" style="65" customWidth="1"/>
    <col min="258" max="258" width="12.13671875" style="65" customWidth="1"/>
    <col min="259" max="259" width="12.5390625" style="65" customWidth="1"/>
    <col min="260" max="260" width="13.34765625" style="65" customWidth="1"/>
    <col min="261" max="263" width="12.9453125" style="65" customWidth="1"/>
    <col min="264" max="265" width="13.078125" style="65" customWidth="1"/>
    <col min="266" max="507" width="34.1171875" style="65"/>
    <col min="508" max="508" width="17.125" style="65" customWidth="1"/>
    <col min="509" max="509" width="12.5390625" style="65" customWidth="1"/>
    <col min="510" max="510" width="13.078125" style="65" customWidth="1"/>
    <col min="511" max="513" width="12.67578125" style="65" customWidth="1"/>
    <col min="514" max="514" width="12.13671875" style="65" customWidth="1"/>
    <col min="515" max="515" width="12.5390625" style="65" customWidth="1"/>
    <col min="516" max="516" width="13.34765625" style="65" customWidth="1"/>
    <col min="517" max="519" width="12.9453125" style="65" customWidth="1"/>
    <col min="520" max="521" width="13.078125" style="65" customWidth="1"/>
    <col min="522" max="763" width="34.1171875" style="65"/>
    <col min="764" max="764" width="17.125" style="65" customWidth="1"/>
    <col min="765" max="765" width="12.5390625" style="65" customWidth="1"/>
    <col min="766" max="766" width="13.078125" style="65" customWidth="1"/>
    <col min="767" max="769" width="12.67578125" style="65" customWidth="1"/>
    <col min="770" max="770" width="12.13671875" style="65" customWidth="1"/>
    <col min="771" max="771" width="12.5390625" style="65" customWidth="1"/>
    <col min="772" max="772" width="13.34765625" style="65" customWidth="1"/>
    <col min="773" max="775" width="12.9453125" style="65" customWidth="1"/>
    <col min="776" max="777" width="13.078125" style="65" customWidth="1"/>
    <col min="778" max="1019" width="34.1171875" style="65"/>
    <col min="1020" max="1020" width="17.125" style="65" customWidth="1"/>
    <col min="1021" max="1021" width="12.5390625" style="65" customWidth="1"/>
    <col min="1022" max="1022" width="13.078125" style="65" customWidth="1"/>
    <col min="1023" max="1025" width="12.67578125" style="65" customWidth="1"/>
    <col min="1026" max="1026" width="12.13671875" style="65" customWidth="1"/>
    <col min="1027" max="1027" width="12.5390625" style="65" customWidth="1"/>
    <col min="1028" max="1028" width="13.34765625" style="65" customWidth="1"/>
    <col min="1029" max="1031" width="12.9453125" style="65" customWidth="1"/>
    <col min="1032" max="1033" width="13.078125" style="65" customWidth="1"/>
    <col min="1034" max="1275" width="34.1171875" style="65"/>
    <col min="1276" max="1276" width="17.125" style="65" customWidth="1"/>
    <col min="1277" max="1277" width="12.5390625" style="65" customWidth="1"/>
    <col min="1278" max="1278" width="13.078125" style="65" customWidth="1"/>
    <col min="1279" max="1281" width="12.67578125" style="65" customWidth="1"/>
    <col min="1282" max="1282" width="12.13671875" style="65" customWidth="1"/>
    <col min="1283" max="1283" width="12.5390625" style="65" customWidth="1"/>
    <col min="1284" max="1284" width="13.34765625" style="65" customWidth="1"/>
    <col min="1285" max="1287" width="12.9453125" style="65" customWidth="1"/>
    <col min="1288" max="1289" width="13.078125" style="65" customWidth="1"/>
    <col min="1290" max="1531" width="34.1171875" style="65"/>
    <col min="1532" max="1532" width="17.125" style="65" customWidth="1"/>
    <col min="1533" max="1533" width="12.5390625" style="65" customWidth="1"/>
    <col min="1534" max="1534" width="13.078125" style="65" customWidth="1"/>
    <col min="1535" max="1537" width="12.67578125" style="65" customWidth="1"/>
    <col min="1538" max="1538" width="12.13671875" style="65" customWidth="1"/>
    <col min="1539" max="1539" width="12.5390625" style="65" customWidth="1"/>
    <col min="1540" max="1540" width="13.34765625" style="65" customWidth="1"/>
    <col min="1541" max="1543" width="12.9453125" style="65" customWidth="1"/>
    <col min="1544" max="1545" width="13.078125" style="65" customWidth="1"/>
    <col min="1546" max="1787" width="34.1171875" style="65"/>
    <col min="1788" max="1788" width="17.125" style="65" customWidth="1"/>
    <col min="1789" max="1789" width="12.5390625" style="65" customWidth="1"/>
    <col min="1790" max="1790" width="13.078125" style="65" customWidth="1"/>
    <col min="1791" max="1793" width="12.67578125" style="65" customWidth="1"/>
    <col min="1794" max="1794" width="12.13671875" style="65" customWidth="1"/>
    <col min="1795" max="1795" width="12.5390625" style="65" customWidth="1"/>
    <col min="1796" max="1796" width="13.34765625" style="65" customWidth="1"/>
    <col min="1797" max="1799" width="12.9453125" style="65" customWidth="1"/>
    <col min="1800" max="1801" width="13.078125" style="65" customWidth="1"/>
    <col min="1802" max="2043" width="34.1171875" style="65"/>
    <col min="2044" max="2044" width="17.125" style="65" customWidth="1"/>
    <col min="2045" max="2045" width="12.5390625" style="65" customWidth="1"/>
    <col min="2046" max="2046" width="13.078125" style="65" customWidth="1"/>
    <col min="2047" max="2049" width="12.67578125" style="65" customWidth="1"/>
    <col min="2050" max="2050" width="12.13671875" style="65" customWidth="1"/>
    <col min="2051" max="2051" width="12.5390625" style="65" customWidth="1"/>
    <col min="2052" max="2052" width="13.34765625" style="65" customWidth="1"/>
    <col min="2053" max="2055" width="12.9453125" style="65" customWidth="1"/>
    <col min="2056" max="2057" width="13.078125" style="65" customWidth="1"/>
    <col min="2058" max="2299" width="34.1171875" style="65"/>
    <col min="2300" max="2300" width="17.125" style="65" customWidth="1"/>
    <col min="2301" max="2301" width="12.5390625" style="65" customWidth="1"/>
    <col min="2302" max="2302" width="13.078125" style="65" customWidth="1"/>
    <col min="2303" max="2305" width="12.67578125" style="65" customWidth="1"/>
    <col min="2306" max="2306" width="12.13671875" style="65" customWidth="1"/>
    <col min="2307" max="2307" width="12.5390625" style="65" customWidth="1"/>
    <col min="2308" max="2308" width="13.34765625" style="65" customWidth="1"/>
    <col min="2309" max="2311" width="12.9453125" style="65" customWidth="1"/>
    <col min="2312" max="2313" width="13.078125" style="65" customWidth="1"/>
    <col min="2314" max="2555" width="34.1171875" style="65"/>
    <col min="2556" max="2556" width="17.125" style="65" customWidth="1"/>
    <col min="2557" max="2557" width="12.5390625" style="65" customWidth="1"/>
    <col min="2558" max="2558" width="13.078125" style="65" customWidth="1"/>
    <col min="2559" max="2561" width="12.67578125" style="65" customWidth="1"/>
    <col min="2562" max="2562" width="12.13671875" style="65" customWidth="1"/>
    <col min="2563" max="2563" width="12.5390625" style="65" customWidth="1"/>
    <col min="2564" max="2564" width="13.34765625" style="65" customWidth="1"/>
    <col min="2565" max="2567" width="12.9453125" style="65" customWidth="1"/>
    <col min="2568" max="2569" width="13.078125" style="65" customWidth="1"/>
    <col min="2570" max="2811" width="34.1171875" style="65"/>
    <col min="2812" max="2812" width="17.125" style="65" customWidth="1"/>
    <col min="2813" max="2813" width="12.5390625" style="65" customWidth="1"/>
    <col min="2814" max="2814" width="13.078125" style="65" customWidth="1"/>
    <col min="2815" max="2817" width="12.67578125" style="65" customWidth="1"/>
    <col min="2818" max="2818" width="12.13671875" style="65" customWidth="1"/>
    <col min="2819" max="2819" width="12.5390625" style="65" customWidth="1"/>
    <col min="2820" max="2820" width="13.34765625" style="65" customWidth="1"/>
    <col min="2821" max="2823" width="12.9453125" style="65" customWidth="1"/>
    <col min="2824" max="2825" width="13.078125" style="65" customWidth="1"/>
    <col min="2826" max="3067" width="34.1171875" style="65"/>
    <col min="3068" max="3068" width="17.125" style="65" customWidth="1"/>
    <col min="3069" max="3069" width="12.5390625" style="65" customWidth="1"/>
    <col min="3070" max="3070" width="13.078125" style="65" customWidth="1"/>
    <col min="3071" max="3073" width="12.67578125" style="65" customWidth="1"/>
    <col min="3074" max="3074" width="12.13671875" style="65" customWidth="1"/>
    <col min="3075" max="3075" width="12.5390625" style="65" customWidth="1"/>
    <col min="3076" max="3076" width="13.34765625" style="65" customWidth="1"/>
    <col min="3077" max="3079" width="12.9453125" style="65" customWidth="1"/>
    <col min="3080" max="3081" width="13.078125" style="65" customWidth="1"/>
    <col min="3082" max="3323" width="34.1171875" style="65"/>
    <col min="3324" max="3324" width="17.125" style="65" customWidth="1"/>
    <col min="3325" max="3325" width="12.5390625" style="65" customWidth="1"/>
    <col min="3326" max="3326" width="13.078125" style="65" customWidth="1"/>
    <col min="3327" max="3329" width="12.67578125" style="65" customWidth="1"/>
    <col min="3330" max="3330" width="12.13671875" style="65" customWidth="1"/>
    <col min="3331" max="3331" width="12.5390625" style="65" customWidth="1"/>
    <col min="3332" max="3332" width="13.34765625" style="65" customWidth="1"/>
    <col min="3333" max="3335" width="12.9453125" style="65" customWidth="1"/>
    <col min="3336" max="3337" width="13.078125" style="65" customWidth="1"/>
    <col min="3338" max="3579" width="34.1171875" style="65"/>
    <col min="3580" max="3580" width="17.125" style="65" customWidth="1"/>
    <col min="3581" max="3581" width="12.5390625" style="65" customWidth="1"/>
    <col min="3582" max="3582" width="13.078125" style="65" customWidth="1"/>
    <col min="3583" max="3585" width="12.67578125" style="65" customWidth="1"/>
    <col min="3586" max="3586" width="12.13671875" style="65" customWidth="1"/>
    <col min="3587" max="3587" width="12.5390625" style="65" customWidth="1"/>
    <col min="3588" max="3588" width="13.34765625" style="65" customWidth="1"/>
    <col min="3589" max="3591" width="12.9453125" style="65" customWidth="1"/>
    <col min="3592" max="3593" width="13.078125" style="65" customWidth="1"/>
    <col min="3594" max="3835" width="34.1171875" style="65"/>
    <col min="3836" max="3836" width="17.125" style="65" customWidth="1"/>
    <col min="3837" max="3837" width="12.5390625" style="65" customWidth="1"/>
    <col min="3838" max="3838" width="13.078125" style="65" customWidth="1"/>
    <col min="3839" max="3841" width="12.67578125" style="65" customWidth="1"/>
    <col min="3842" max="3842" width="12.13671875" style="65" customWidth="1"/>
    <col min="3843" max="3843" width="12.5390625" style="65" customWidth="1"/>
    <col min="3844" max="3844" width="13.34765625" style="65" customWidth="1"/>
    <col min="3845" max="3847" width="12.9453125" style="65" customWidth="1"/>
    <col min="3848" max="3849" width="13.078125" style="65" customWidth="1"/>
    <col min="3850" max="4091" width="34.1171875" style="65"/>
    <col min="4092" max="4092" width="17.125" style="65" customWidth="1"/>
    <col min="4093" max="4093" width="12.5390625" style="65" customWidth="1"/>
    <col min="4094" max="4094" width="13.078125" style="65" customWidth="1"/>
    <col min="4095" max="4097" width="12.67578125" style="65" customWidth="1"/>
    <col min="4098" max="4098" width="12.13671875" style="65" customWidth="1"/>
    <col min="4099" max="4099" width="12.5390625" style="65" customWidth="1"/>
    <col min="4100" max="4100" width="13.34765625" style="65" customWidth="1"/>
    <col min="4101" max="4103" width="12.9453125" style="65" customWidth="1"/>
    <col min="4104" max="4105" width="13.078125" style="65" customWidth="1"/>
    <col min="4106" max="4347" width="34.1171875" style="65"/>
    <col min="4348" max="4348" width="17.125" style="65" customWidth="1"/>
    <col min="4349" max="4349" width="12.5390625" style="65" customWidth="1"/>
    <col min="4350" max="4350" width="13.078125" style="65" customWidth="1"/>
    <col min="4351" max="4353" width="12.67578125" style="65" customWidth="1"/>
    <col min="4354" max="4354" width="12.13671875" style="65" customWidth="1"/>
    <col min="4355" max="4355" width="12.5390625" style="65" customWidth="1"/>
    <col min="4356" max="4356" width="13.34765625" style="65" customWidth="1"/>
    <col min="4357" max="4359" width="12.9453125" style="65" customWidth="1"/>
    <col min="4360" max="4361" width="13.078125" style="65" customWidth="1"/>
    <col min="4362" max="4603" width="34.1171875" style="65"/>
    <col min="4604" max="4604" width="17.125" style="65" customWidth="1"/>
    <col min="4605" max="4605" width="12.5390625" style="65" customWidth="1"/>
    <col min="4606" max="4606" width="13.078125" style="65" customWidth="1"/>
    <col min="4607" max="4609" width="12.67578125" style="65" customWidth="1"/>
    <col min="4610" max="4610" width="12.13671875" style="65" customWidth="1"/>
    <col min="4611" max="4611" width="12.5390625" style="65" customWidth="1"/>
    <col min="4612" max="4612" width="13.34765625" style="65" customWidth="1"/>
    <col min="4613" max="4615" width="12.9453125" style="65" customWidth="1"/>
    <col min="4616" max="4617" width="13.078125" style="65" customWidth="1"/>
    <col min="4618" max="4859" width="34.1171875" style="65"/>
    <col min="4860" max="4860" width="17.125" style="65" customWidth="1"/>
    <col min="4861" max="4861" width="12.5390625" style="65" customWidth="1"/>
    <col min="4862" max="4862" width="13.078125" style="65" customWidth="1"/>
    <col min="4863" max="4865" width="12.67578125" style="65" customWidth="1"/>
    <col min="4866" max="4866" width="12.13671875" style="65" customWidth="1"/>
    <col min="4867" max="4867" width="12.5390625" style="65" customWidth="1"/>
    <col min="4868" max="4868" width="13.34765625" style="65" customWidth="1"/>
    <col min="4869" max="4871" width="12.9453125" style="65" customWidth="1"/>
    <col min="4872" max="4873" width="13.078125" style="65" customWidth="1"/>
    <col min="4874" max="5115" width="34.1171875" style="65"/>
    <col min="5116" max="5116" width="17.125" style="65" customWidth="1"/>
    <col min="5117" max="5117" width="12.5390625" style="65" customWidth="1"/>
    <col min="5118" max="5118" width="13.078125" style="65" customWidth="1"/>
    <col min="5119" max="5121" width="12.67578125" style="65" customWidth="1"/>
    <col min="5122" max="5122" width="12.13671875" style="65" customWidth="1"/>
    <col min="5123" max="5123" width="12.5390625" style="65" customWidth="1"/>
    <col min="5124" max="5124" width="13.34765625" style="65" customWidth="1"/>
    <col min="5125" max="5127" width="12.9453125" style="65" customWidth="1"/>
    <col min="5128" max="5129" width="13.078125" style="65" customWidth="1"/>
    <col min="5130" max="5371" width="34.1171875" style="65"/>
    <col min="5372" max="5372" width="17.125" style="65" customWidth="1"/>
    <col min="5373" max="5373" width="12.5390625" style="65" customWidth="1"/>
    <col min="5374" max="5374" width="13.078125" style="65" customWidth="1"/>
    <col min="5375" max="5377" width="12.67578125" style="65" customWidth="1"/>
    <col min="5378" max="5378" width="12.13671875" style="65" customWidth="1"/>
    <col min="5379" max="5379" width="12.5390625" style="65" customWidth="1"/>
    <col min="5380" max="5380" width="13.34765625" style="65" customWidth="1"/>
    <col min="5381" max="5383" width="12.9453125" style="65" customWidth="1"/>
    <col min="5384" max="5385" width="13.078125" style="65" customWidth="1"/>
    <col min="5386" max="5627" width="34.1171875" style="65"/>
    <col min="5628" max="5628" width="17.125" style="65" customWidth="1"/>
    <col min="5629" max="5629" width="12.5390625" style="65" customWidth="1"/>
    <col min="5630" max="5630" width="13.078125" style="65" customWidth="1"/>
    <col min="5631" max="5633" width="12.67578125" style="65" customWidth="1"/>
    <col min="5634" max="5634" width="12.13671875" style="65" customWidth="1"/>
    <col min="5635" max="5635" width="12.5390625" style="65" customWidth="1"/>
    <col min="5636" max="5636" width="13.34765625" style="65" customWidth="1"/>
    <col min="5637" max="5639" width="12.9453125" style="65" customWidth="1"/>
    <col min="5640" max="5641" width="13.078125" style="65" customWidth="1"/>
    <col min="5642" max="5883" width="34.1171875" style="65"/>
    <col min="5884" max="5884" width="17.125" style="65" customWidth="1"/>
    <col min="5885" max="5885" width="12.5390625" style="65" customWidth="1"/>
    <col min="5886" max="5886" width="13.078125" style="65" customWidth="1"/>
    <col min="5887" max="5889" width="12.67578125" style="65" customWidth="1"/>
    <col min="5890" max="5890" width="12.13671875" style="65" customWidth="1"/>
    <col min="5891" max="5891" width="12.5390625" style="65" customWidth="1"/>
    <col min="5892" max="5892" width="13.34765625" style="65" customWidth="1"/>
    <col min="5893" max="5895" width="12.9453125" style="65" customWidth="1"/>
    <col min="5896" max="5897" width="13.078125" style="65" customWidth="1"/>
    <col min="5898" max="6139" width="34.1171875" style="65"/>
    <col min="6140" max="6140" width="17.125" style="65" customWidth="1"/>
    <col min="6141" max="6141" width="12.5390625" style="65" customWidth="1"/>
    <col min="6142" max="6142" width="13.078125" style="65" customWidth="1"/>
    <col min="6143" max="6145" width="12.67578125" style="65" customWidth="1"/>
    <col min="6146" max="6146" width="12.13671875" style="65" customWidth="1"/>
    <col min="6147" max="6147" width="12.5390625" style="65" customWidth="1"/>
    <col min="6148" max="6148" width="13.34765625" style="65" customWidth="1"/>
    <col min="6149" max="6151" width="12.9453125" style="65" customWidth="1"/>
    <col min="6152" max="6153" width="13.078125" style="65" customWidth="1"/>
    <col min="6154" max="6395" width="34.1171875" style="65"/>
    <col min="6396" max="6396" width="17.125" style="65" customWidth="1"/>
    <col min="6397" max="6397" width="12.5390625" style="65" customWidth="1"/>
    <col min="6398" max="6398" width="13.078125" style="65" customWidth="1"/>
    <col min="6399" max="6401" width="12.67578125" style="65" customWidth="1"/>
    <col min="6402" max="6402" width="12.13671875" style="65" customWidth="1"/>
    <col min="6403" max="6403" width="12.5390625" style="65" customWidth="1"/>
    <col min="6404" max="6404" width="13.34765625" style="65" customWidth="1"/>
    <col min="6405" max="6407" width="12.9453125" style="65" customWidth="1"/>
    <col min="6408" max="6409" width="13.078125" style="65" customWidth="1"/>
    <col min="6410" max="6651" width="34.1171875" style="65"/>
    <col min="6652" max="6652" width="17.125" style="65" customWidth="1"/>
    <col min="6653" max="6653" width="12.5390625" style="65" customWidth="1"/>
    <col min="6654" max="6654" width="13.078125" style="65" customWidth="1"/>
    <col min="6655" max="6657" width="12.67578125" style="65" customWidth="1"/>
    <col min="6658" max="6658" width="12.13671875" style="65" customWidth="1"/>
    <col min="6659" max="6659" width="12.5390625" style="65" customWidth="1"/>
    <col min="6660" max="6660" width="13.34765625" style="65" customWidth="1"/>
    <col min="6661" max="6663" width="12.9453125" style="65" customWidth="1"/>
    <col min="6664" max="6665" width="13.078125" style="65" customWidth="1"/>
    <col min="6666" max="6907" width="34.1171875" style="65"/>
    <col min="6908" max="6908" width="17.125" style="65" customWidth="1"/>
    <col min="6909" max="6909" width="12.5390625" style="65" customWidth="1"/>
    <col min="6910" max="6910" width="13.078125" style="65" customWidth="1"/>
    <col min="6911" max="6913" width="12.67578125" style="65" customWidth="1"/>
    <col min="6914" max="6914" width="12.13671875" style="65" customWidth="1"/>
    <col min="6915" max="6915" width="12.5390625" style="65" customWidth="1"/>
    <col min="6916" max="6916" width="13.34765625" style="65" customWidth="1"/>
    <col min="6917" max="6919" width="12.9453125" style="65" customWidth="1"/>
    <col min="6920" max="6921" width="13.078125" style="65" customWidth="1"/>
    <col min="6922" max="7163" width="34.1171875" style="65"/>
    <col min="7164" max="7164" width="17.125" style="65" customWidth="1"/>
    <col min="7165" max="7165" width="12.5390625" style="65" customWidth="1"/>
    <col min="7166" max="7166" width="13.078125" style="65" customWidth="1"/>
    <col min="7167" max="7169" width="12.67578125" style="65" customWidth="1"/>
    <col min="7170" max="7170" width="12.13671875" style="65" customWidth="1"/>
    <col min="7171" max="7171" width="12.5390625" style="65" customWidth="1"/>
    <col min="7172" max="7172" width="13.34765625" style="65" customWidth="1"/>
    <col min="7173" max="7175" width="12.9453125" style="65" customWidth="1"/>
    <col min="7176" max="7177" width="13.078125" style="65" customWidth="1"/>
    <col min="7178" max="7419" width="34.1171875" style="65"/>
    <col min="7420" max="7420" width="17.125" style="65" customWidth="1"/>
    <col min="7421" max="7421" width="12.5390625" style="65" customWidth="1"/>
    <col min="7422" max="7422" width="13.078125" style="65" customWidth="1"/>
    <col min="7423" max="7425" width="12.67578125" style="65" customWidth="1"/>
    <col min="7426" max="7426" width="12.13671875" style="65" customWidth="1"/>
    <col min="7427" max="7427" width="12.5390625" style="65" customWidth="1"/>
    <col min="7428" max="7428" width="13.34765625" style="65" customWidth="1"/>
    <col min="7429" max="7431" width="12.9453125" style="65" customWidth="1"/>
    <col min="7432" max="7433" width="13.078125" style="65" customWidth="1"/>
    <col min="7434" max="7675" width="34.1171875" style="65"/>
    <col min="7676" max="7676" width="17.125" style="65" customWidth="1"/>
    <col min="7677" max="7677" width="12.5390625" style="65" customWidth="1"/>
    <col min="7678" max="7678" width="13.078125" style="65" customWidth="1"/>
    <col min="7679" max="7681" width="12.67578125" style="65" customWidth="1"/>
    <col min="7682" max="7682" width="12.13671875" style="65" customWidth="1"/>
    <col min="7683" max="7683" width="12.5390625" style="65" customWidth="1"/>
    <col min="7684" max="7684" width="13.34765625" style="65" customWidth="1"/>
    <col min="7685" max="7687" width="12.9453125" style="65" customWidth="1"/>
    <col min="7688" max="7689" width="13.078125" style="65" customWidth="1"/>
    <col min="7690" max="7931" width="34.1171875" style="65"/>
    <col min="7932" max="7932" width="17.125" style="65" customWidth="1"/>
    <col min="7933" max="7933" width="12.5390625" style="65" customWidth="1"/>
    <col min="7934" max="7934" width="13.078125" style="65" customWidth="1"/>
    <col min="7935" max="7937" width="12.67578125" style="65" customWidth="1"/>
    <col min="7938" max="7938" width="12.13671875" style="65" customWidth="1"/>
    <col min="7939" max="7939" width="12.5390625" style="65" customWidth="1"/>
    <col min="7940" max="7940" width="13.34765625" style="65" customWidth="1"/>
    <col min="7941" max="7943" width="12.9453125" style="65" customWidth="1"/>
    <col min="7944" max="7945" width="13.078125" style="65" customWidth="1"/>
    <col min="7946" max="8187" width="34.1171875" style="65"/>
    <col min="8188" max="8188" width="17.125" style="65" customWidth="1"/>
    <col min="8189" max="8189" width="12.5390625" style="65" customWidth="1"/>
    <col min="8190" max="8190" width="13.078125" style="65" customWidth="1"/>
    <col min="8191" max="8193" width="12.67578125" style="65" customWidth="1"/>
    <col min="8194" max="8194" width="12.13671875" style="65" customWidth="1"/>
    <col min="8195" max="8195" width="12.5390625" style="65" customWidth="1"/>
    <col min="8196" max="8196" width="13.34765625" style="65" customWidth="1"/>
    <col min="8197" max="8199" width="12.9453125" style="65" customWidth="1"/>
    <col min="8200" max="8201" width="13.078125" style="65" customWidth="1"/>
    <col min="8202" max="8443" width="34.1171875" style="65"/>
    <col min="8444" max="8444" width="17.125" style="65" customWidth="1"/>
    <col min="8445" max="8445" width="12.5390625" style="65" customWidth="1"/>
    <col min="8446" max="8446" width="13.078125" style="65" customWidth="1"/>
    <col min="8447" max="8449" width="12.67578125" style="65" customWidth="1"/>
    <col min="8450" max="8450" width="12.13671875" style="65" customWidth="1"/>
    <col min="8451" max="8451" width="12.5390625" style="65" customWidth="1"/>
    <col min="8452" max="8452" width="13.34765625" style="65" customWidth="1"/>
    <col min="8453" max="8455" width="12.9453125" style="65" customWidth="1"/>
    <col min="8456" max="8457" width="13.078125" style="65" customWidth="1"/>
    <col min="8458" max="8699" width="34.1171875" style="65"/>
    <col min="8700" max="8700" width="17.125" style="65" customWidth="1"/>
    <col min="8701" max="8701" width="12.5390625" style="65" customWidth="1"/>
    <col min="8702" max="8702" width="13.078125" style="65" customWidth="1"/>
    <col min="8703" max="8705" width="12.67578125" style="65" customWidth="1"/>
    <col min="8706" max="8706" width="12.13671875" style="65" customWidth="1"/>
    <col min="8707" max="8707" width="12.5390625" style="65" customWidth="1"/>
    <col min="8708" max="8708" width="13.34765625" style="65" customWidth="1"/>
    <col min="8709" max="8711" width="12.9453125" style="65" customWidth="1"/>
    <col min="8712" max="8713" width="13.078125" style="65" customWidth="1"/>
    <col min="8714" max="8955" width="34.1171875" style="65"/>
    <col min="8956" max="8956" width="17.125" style="65" customWidth="1"/>
    <col min="8957" max="8957" width="12.5390625" style="65" customWidth="1"/>
    <col min="8958" max="8958" width="13.078125" style="65" customWidth="1"/>
    <col min="8959" max="8961" width="12.67578125" style="65" customWidth="1"/>
    <col min="8962" max="8962" width="12.13671875" style="65" customWidth="1"/>
    <col min="8963" max="8963" width="12.5390625" style="65" customWidth="1"/>
    <col min="8964" max="8964" width="13.34765625" style="65" customWidth="1"/>
    <col min="8965" max="8967" width="12.9453125" style="65" customWidth="1"/>
    <col min="8968" max="8969" width="13.078125" style="65" customWidth="1"/>
    <col min="8970" max="9211" width="34.1171875" style="65"/>
    <col min="9212" max="9212" width="17.125" style="65" customWidth="1"/>
    <col min="9213" max="9213" width="12.5390625" style="65" customWidth="1"/>
    <col min="9214" max="9214" width="13.078125" style="65" customWidth="1"/>
    <col min="9215" max="9217" width="12.67578125" style="65" customWidth="1"/>
    <col min="9218" max="9218" width="12.13671875" style="65" customWidth="1"/>
    <col min="9219" max="9219" width="12.5390625" style="65" customWidth="1"/>
    <col min="9220" max="9220" width="13.34765625" style="65" customWidth="1"/>
    <col min="9221" max="9223" width="12.9453125" style="65" customWidth="1"/>
    <col min="9224" max="9225" width="13.078125" style="65" customWidth="1"/>
    <col min="9226" max="9467" width="34.1171875" style="65"/>
    <col min="9468" max="9468" width="17.125" style="65" customWidth="1"/>
    <col min="9469" max="9469" width="12.5390625" style="65" customWidth="1"/>
    <col min="9470" max="9470" width="13.078125" style="65" customWidth="1"/>
    <col min="9471" max="9473" width="12.67578125" style="65" customWidth="1"/>
    <col min="9474" max="9474" width="12.13671875" style="65" customWidth="1"/>
    <col min="9475" max="9475" width="12.5390625" style="65" customWidth="1"/>
    <col min="9476" max="9476" width="13.34765625" style="65" customWidth="1"/>
    <col min="9477" max="9479" width="12.9453125" style="65" customWidth="1"/>
    <col min="9480" max="9481" width="13.078125" style="65" customWidth="1"/>
    <col min="9482" max="9723" width="34.1171875" style="65"/>
    <col min="9724" max="9724" width="17.125" style="65" customWidth="1"/>
    <col min="9725" max="9725" width="12.5390625" style="65" customWidth="1"/>
    <col min="9726" max="9726" width="13.078125" style="65" customWidth="1"/>
    <col min="9727" max="9729" width="12.67578125" style="65" customWidth="1"/>
    <col min="9730" max="9730" width="12.13671875" style="65" customWidth="1"/>
    <col min="9731" max="9731" width="12.5390625" style="65" customWidth="1"/>
    <col min="9732" max="9732" width="13.34765625" style="65" customWidth="1"/>
    <col min="9733" max="9735" width="12.9453125" style="65" customWidth="1"/>
    <col min="9736" max="9737" width="13.078125" style="65" customWidth="1"/>
    <col min="9738" max="9979" width="34.1171875" style="65"/>
    <col min="9980" max="9980" width="17.125" style="65" customWidth="1"/>
    <col min="9981" max="9981" width="12.5390625" style="65" customWidth="1"/>
    <col min="9982" max="9982" width="13.078125" style="65" customWidth="1"/>
    <col min="9983" max="9985" width="12.67578125" style="65" customWidth="1"/>
    <col min="9986" max="9986" width="12.13671875" style="65" customWidth="1"/>
    <col min="9987" max="9987" width="12.5390625" style="65" customWidth="1"/>
    <col min="9988" max="9988" width="13.34765625" style="65" customWidth="1"/>
    <col min="9989" max="9991" width="12.9453125" style="65" customWidth="1"/>
    <col min="9992" max="9993" width="13.078125" style="65" customWidth="1"/>
    <col min="9994" max="10235" width="34.1171875" style="65"/>
    <col min="10236" max="10236" width="17.125" style="65" customWidth="1"/>
    <col min="10237" max="10237" width="12.5390625" style="65" customWidth="1"/>
    <col min="10238" max="10238" width="13.078125" style="65" customWidth="1"/>
    <col min="10239" max="10241" width="12.67578125" style="65" customWidth="1"/>
    <col min="10242" max="10242" width="12.13671875" style="65" customWidth="1"/>
    <col min="10243" max="10243" width="12.5390625" style="65" customWidth="1"/>
    <col min="10244" max="10244" width="13.34765625" style="65" customWidth="1"/>
    <col min="10245" max="10247" width="12.9453125" style="65" customWidth="1"/>
    <col min="10248" max="10249" width="13.078125" style="65" customWidth="1"/>
    <col min="10250" max="10491" width="34.1171875" style="65"/>
    <col min="10492" max="10492" width="17.125" style="65" customWidth="1"/>
    <col min="10493" max="10493" width="12.5390625" style="65" customWidth="1"/>
    <col min="10494" max="10494" width="13.078125" style="65" customWidth="1"/>
    <col min="10495" max="10497" width="12.67578125" style="65" customWidth="1"/>
    <col min="10498" max="10498" width="12.13671875" style="65" customWidth="1"/>
    <col min="10499" max="10499" width="12.5390625" style="65" customWidth="1"/>
    <col min="10500" max="10500" width="13.34765625" style="65" customWidth="1"/>
    <col min="10501" max="10503" width="12.9453125" style="65" customWidth="1"/>
    <col min="10504" max="10505" width="13.078125" style="65" customWidth="1"/>
    <col min="10506" max="10747" width="34.1171875" style="65"/>
    <col min="10748" max="10748" width="17.125" style="65" customWidth="1"/>
    <col min="10749" max="10749" width="12.5390625" style="65" customWidth="1"/>
    <col min="10750" max="10750" width="13.078125" style="65" customWidth="1"/>
    <col min="10751" max="10753" width="12.67578125" style="65" customWidth="1"/>
    <col min="10754" max="10754" width="12.13671875" style="65" customWidth="1"/>
    <col min="10755" max="10755" width="12.5390625" style="65" customWidth="1"/>
    <col min="10756" max="10756" width="13.34765625" style="65" customWidth="1"/>
    <col min="10757" max="10759" width="12.9453125" style="65" customWidth="1"/>
    <col min="10760" max="10761" width="13.078125" style="65" customWidth="1"/>
    <col min="10762" max="11003" width="34.1171875" style="65"/>
    <col min="11004" max="11004" width="17.125" style="65" customWidth="1"/>
    <col min="11005" max="11005" width="12.5390625" style="65" customWidth="1"/>
    <col min="11006" max="11006" width="13.078125" style="65" customWidth="1"/>
    <col min="11007" max="11009" width="12.67578125" style="65" customWidth="1"/>
    <col min="11010" max="11010" width="12.13671875" style="65" customWidth="1"/>
    <col min="11011" max="11011" width="12.5390625" style="65" customWidth="1"/>
    <col min="11012" max="11012" width="13.34765625" style="65" customWidth="1"/>
    <col min="11013" max="11015" width="12.9453125" style="65" customWidth="1"/>
    <col min="11016" max="11017" width="13.078125" style="65" customWidth="1"/>
    <col min="11018" max="11259" width="34.1171875" style="65"/>
    <col min="11260" max="11260" width="17.125" style="65" customWidth="1"/>
    <col min="11261" max="11261" width="12.5390625" style="65" customWidth="1"/>
    <col min="11262" max="11262" width="13.078125" style="65" customWidth="1"/>
    <col min="11263" max="11265" width="12.67578125" style="65" customWidth="1"/>
    <col min="11266" max="11266" width="12.13671875" style="65" customWidth="1"/>
    <col min="11267" max="11267" width="12.5390625" style="65" customWidth="1"/>
    <col min="11268" max="11268" width="13.34765625" style="65" customWidth="1"/>
    <col min="11269" max="11271" width="12.9453125" style="65" customWidth="1"/>
    <col min="11272" max="11273" width="13.078125" style="65" customWidth="1"/>
    <col min="11274" max="11515" width="34.1171875" style="65"/>
    <col min="11516" max="11516" width="17.125" style="65" customWidth="1"/>
    <col min="11517" max="11517" width="12.5390625" style="65" customWidth="1"/>
    <col min="11518" max="11518" width="13.078125" style="65" customWidth="1"/>
    <col min="11519" max="11521" width="12.67578125" style="65" customWidth="1"/>
    <col min="11522" max="11522" width="12.13671875" style="65" customWidth="1"/>
    <col min="11523" max="11523" width="12.5390625" style="65" customWidth="1"/>
    <col min="11524" max="11524" width="13.34765625" style="65" customWidth="1"/>
    <col min="11525" max="11527" width="12.9453125" style="65" customWidth="1"/>
    <col min="11528" max="11529" width="13.078125" style="65" customWidth="1"/>
    <col min="11530" max="11771" width="34.1171875" style="65"/>
    <col min="11772" max="11772" width="17.125" style="65" customWidth="1"/>
    <col min="11773" max="11773" width="12.5390625" style="65" customWidth="1"/>
    <col min="11774" max="11774" width="13.078125" style="65" customWidth="1"/>
    <col min="11775" max="11777" width="12.67578125" style="65" customWidth="1"/>
    <col min="11778" max="11778" width="12.13671875" style="65" customWidth="1"/>
    <col min="11779" max="11779" width="12.5390625" style="65" customWidth="1"/>
    <col min="11780" max="11780" width="13.34765625" style="65" customWidth="1"/>
    <col min="11781" max="11783" width="12.9453125" style="65" customWidth="1"/>
    <col min="11784" max="11785" width="13.078125" style="65" customWidth="1"/>
    <col min="11786" max="12027" width="34.1171875" style="65"/>
    <col min="12028" max="12028" width="17.125" style="65" customWidth="1"/>
    <col min="12029" max="12029" width="12.5390625" style="65" customWidth="1"/>
    <col min="12030" max="12030" width="13.078125" style="65" customWidth="1"/>
    <col min="12031" max="12033" width="12.67578125" style="65" customWidth="1"/>
    <col min="12034" max="12034" width="12.13671875" style="65" customWidth="1"/>
    <col min="12035" max="12035" width="12.5390625" style="65" customWidth="1"/>
    <col min="12036" max="12036" width="13.34765625" style="65" customWidth="1"/>
    <col min="12037" max="12039" width="12.9453125" style="65" customWidth="1"/>
    <col min="12040" max="12041" width="13.078125" style="65" customWidth="1"/>
    <col min="12042" max="12283" width="34.1171875" style="65"/>
    <col min="12284" max="12284" width="17.125" style="65" customWidth="1"/>
    <col min="12285" max="12285" width="12.5390625" style="65" customWidth="1"/>
    <col min="12286" max="12286" width="13.078125" style="65" customWidth="1"/>
    <col min="12287" max="12289" width="12.67578125" style="65" customWidth="1"/>
    <col min="12290" max="12290" width="12.13671875" style="65" customWidth="1"/>
    <col min="12291" max="12291" width="12.5390625" style="65" customWidth="1"/>
    <col min="12292" max="12292" width="13.34765625" style="65" customWidth="1"/>
    <col min="12293" max="12295" width="12.9453125" style="65" customWidth="1"/>
    <col min="12296" max="12297" width="13.078125" style="65" customWidth="1"/>
    <col min="12298" max="12539" width="34.1171875" style="65"/>
    <col min="12540" max="12540" width="17.125" style="65" customWidth="1"/>
    <col min="12541" max="12541" width="12.5390625" style="65" customWidth="1"/>
    <col min="12542" max="12542" width="13.078125" style="65" customWidth="1"/>
    <col min="12543" max="12545" width="12.67578125" style="65" customWidth="1"/>
    <col min="12546" max="12546" width="12.13671875" style="65" customWidth="1"/>
    <col min="12547" max="12547" width="12.5390625" style="65" customWidth="1"/>
    <col min="12548" max="12548" width="13.34765625" style="65" customWidth="1"/>
    <col min="12549" max="12551" width="12.9453125" style="65" customWidth="1"/>
    <col min="12552" max="12553" width="13.078125" style="65" customWidth="1"/>
    <col min="12554" max="12795" width="34.1171875" style="65"/>
    <col min="12796" max="12796" width="17.125" style="65" customWidth="1"/>
    <col min="12797" max="12797" width="12.5390625" style="65" customWidth="1"/>
    <col min="12798" max="12798" width="13.078125" style="65" customWidth="1"/>
    <col min="12799" max="12801" width="12.67578125" style="65" customWidth="1"/>
    <col min="12802" max="12802" width="12.13671875" style="65" customWidth="1"/>
    <col min="12803" max="12803" width="12.5390625" style="65" customWidth="1"/>
    <col min="12804" max="12804" width="13.34765625" style="65" customWidth="1"/>
    <col min="12805" max="12807" width="12.9453125" style="65" customWidth="1"/>
    <col min="12808" max="12809" width="13.078125" style="65" customWidth="1"/>
    <col min="12810" max="13051" width="34.1171875" style="65"/>
    <col min="13052" max="13052" width="17.125" style="65" customWidth="1"/>
    <col min="13053" max="13053" width="12.5390625" style="65" customWidth="1"/>
    <col min="13054" max="13054" width="13.078125" style="65" customWidth="1"/>
    <col min="13055" max="13057" width="12.67578125" style="65" customWidth="1"/>
    <col min="13058" max="13058" width="12.13671875" style="65" customWidth="1"/>
    <col min="13059" max="13059" width="12.5390625" style="65" customWidth="1"/>
    <col min="13060" max="13060" width="13.34765625" style="65" customWidth="1"/>
    <col min="13061" max="13063" width="12.9453125" style="65" customWidth="1"/>
    <col min="13064" max="13065" width="13.078125" style="65" customWidth="1"/>
    <col min="13066" max="13307" width="34.1171875" style="65"/>
    <col min="13308" max="13308" width="17.125" style="65" customWidth="1"/>
    <col min="13309" max="13309" width="12.5390625" style="65" customWidth="1"/>
    <col min="13310" max="13310" width="13.078125" style="65" customWidth="1"/>
    <col min="13311" max="13313" width="12.67578125" style="65" customWidth="1"/>
    <col min="13314" max="13314" width="12.13671875" style="65" customWidth="1"/>
    <col min="13315" max="13315" width="12.5390625" style="65" customWidth="1"/>
    <col min="13316" max="13316" width="13.34765625" style="65" customWidth="1"/>
    <col min="13317" max="13319" width="12.9453125" style="65" customWidth="1"/>
    <col min="13320" max="13321" width="13.078125" style="65" customWidth="1"/>
    <col min="13322" max="13563" width="34.1171875" style="65"/>
    <col min="13564" max="13564" width="17.125" style="65" customWidth="1"/>
    <col min="13565" max="13565" width="12.5390625" style="65" customWidth="1"/>
    <col min="13566" max="13566" width="13.078125" style="65" customWidth="1"/>
    <col min="13567" max="13569" width="12.67578125" style="65" customWidth="1"/>
    <col min="13570" max="13570" width="12.13671875" style="65" customWidth="1"/>
    <col min="13571" max="13571" width="12.5390625" style="65" customWidth="1"/>
    <col min="13572" max="13572" width="13.34765625" style="65" customWidth="1"/>
    <col min="13573" max="13575" width="12.9453125" style="65" customWidth="1"/>
    <col min="13576" max="13577" width="13.078125" style="65" customWidth="1"/>
    <col min="13578" max="13819" width="34.1171875" style="65"/>
    <col min="13820" max="13820" width="17.125" style="65" customWidth="1"/>
    <col min="13821" max="13821" width="12.5390625" style="65" customWidth="1"/>
    <col min="13822" max="13822" width="13.078125" style="65" customWidth="1"/>
    <col min="13823" max="13825" width="12.67578125" style="65" customWidth="1"/>
    <col min="13826" max="13826" width="12.13671875" style="65" customWidth="1"/>
    <col min="13827" max="13827" width="12.5390625" style="65" customWidth="1"/>
    <col min="13828" max="13828" width="13.34765625" style="65" customWidth="1"/>
    <col min="13829" max="13831" width="12.9453125" style="65" customWidth="1"/>
    <col min="13832" max="13833" width="13.078125" style="65" customWidth="1"/>
    <col min="13834" max="14075" width="34.1171875" style="65"/>
    <col min="14076" max="14076" width="17.125" style="65" customWidth="1"/>
    <col min="14077" max="14077" width="12.5390625" style="65" customWidth="1"/>
    <col min="14078" max="14078" width="13.078125" style="65" customWidth="1"/>
    <col min="14079" max="14081" width="12.67578125" style="65" customWidth="1"/>
    <col min="14082" max="14082" width="12.13671875" style="65" customWidth="1"/>
    <col min="14083" max="14083" width="12.5390625" style="65" customWidth="1"/>
    <col min="14084" max="14084" width="13.34765625" style="65" customWidth="1"/>
    <col min="14085" max="14087" width="12.9453125" style="65" customWidth="1"/>
    <col min="14088" max="14089" width="13.078125" style="65" customWidth="1"/>
    <col min="14090" max="14331" width="34.1171875" style="65"/>
    <col min="14332" max="14332" width="17.125" style="65" customWidth="1"/>
    <col min="14333" max="14333" width="12.5390625" style="65" customWidth="1"/>
    <col min="14334" max="14334" width="13.078125" style="65" customWidth="1"/>
    <col min="14335" max="14337" width="12.67578125" style="65" customWidth="1"/>
    <col min="14338" max="14338" width="12.13671875" style="65" customWidth="1"/>
    <col min="14339" max="14339" width="12.5390625" style="65" customWidth="1"/>
    <col min="14340" max="14340" width="13.34765625" style="65" customWidth="1"/>
    <col min="14341" max="14343" width="12.9453125" style="65" customWidth="1"/>
    <col min="14344" max="14345" width="13.078125" style="65" customWidth="1"/>
    <col min="14346" max="14587" width="34.1171875" style="65"/>
    <col min="14588" max="14588" width="17.125" style="65" customWidth="1"/>
    <col min="14589" max="14589" width="12.5390625" style="65" customWidth="1"/>
    <col min="14590" max="14590" width="13.078125" style="65" customWidth="1"/>
    <col min="14591" max="14593" width="12.67578125" style="65" customWidth="1"/>
    <col min="14594" max="14594" width="12.13671875" style="65" customWidth="1"/>
    <col min="14595" max="14595" width="12.5390625" style="65" customWidth="1"/>
    <col min="14596" max="14596" width="13.34765625" style="65" customWidth="1"/>
    <col min="14597" max="14599" width="12.9453125" style="65" customWidth="1"/>
    <col min="14600" max="14601" width="13.078125" style="65" customWidth="1"/>
    <col min="14602" max="14843" width="34.1171875" style="65"/>
    <col min="14844" max="14844" width="17.125" style="65" customWidth="1"/>
    <col min="14845" max="14845" width="12.5390625" style="65" customWidth="1"/>
    <col min="14846" max="14846" width="13.078125" style="65" customWidth="1"/>
    <col min="14847" max="14849" width="12.67578125" style="65" customWidth="1"/>
    <col min="14850" max="14850" width="12.13671875" style="65" customWidth="1"/>
    <col min="14851" max="14851" width="12.5390625" style="65" customWidth="1"/>
    <col min="14852" max="14852" width="13.34765625" style="65" customWidth="1"/>
    <col min="14853" max="14855" width="12.9453125" style="65" customWidth="1"/>
    <col min="14856" max="14857" width="13.078125" style="65" customWidth="1"/>
    <col min="14858" max="15099" width="34.1171875" style="65"/>
    <col min="15100" max="15100" width="17.125" style="65" customWidth="1"/>
    <col min="15101" max="15101" width="12.5390625" style="65" customWidth="1"/>
    <col min="15102" max="15102" width="13.078125" style="65" customWidth="1"/>
    <col min="15103" max="15105" width="12.67578125" style="65" customWidth="1"/>
    <col min="15106" max="15106" width="12.13671875" style="65" customWidth="1"/>
    <col min="15107" max="15107" width="12.5390625" style="65" customWidth="1"/>
    <col min="15108" max="15108" width="13.34765625" style="65" customWidth="1"/>
    <col min="15109" max="15111" width="12.9453125" style="65" customWidth="1"/>
    <col min="15112" max="15113" width="13.078125" style="65" customWidth="1"/>
    <col min="15114" max="15355" width="34.1171875" style="65"/>
    <col min="15356" max="15356" width="17.125" style="65" customWidth="1"/>
    <col min="15357" max="15357" width="12.5390625" style="65" customWidth="1"/>
    <col min="15358" max="15358" width="13.078125" style="65" customWidth="1"/>
    <col min="15359" max="15361" width="12.67578125" style="65" customWidth="1"/>
    <col min="15362" max="15362" width="12.13671875" style="65" customWidth="1"/>
    <col min="15363" max="15363" width="12.5390625" style="65" customWidth="1"/>
    <col min="15364" max="15364" width="13.34765625" style="65" customWidth="1"/>
    <col min="15365" max="15367" width="12.9453125" style="65" customWidth="1"/>
    <col min="15368" max="15369" width="13.078125" style="65" customWidth="1"/>
    <col min="15370" max="15611" width="34.1171875" style="65"/>
    <col min="15612" max="15612" width="17.125" style="65" customWidth="1"/>
    <col min="15613" max="15613" width="12.5390625" style="65" customWidth="1"/>
    <col min="15614" max="15614" width="13.078125" style="65" customWidth="1"/>
    <col min="15615" max="15617" width="12.67578125" style="65" customWidth="1"/>
    <col min="15618" max="15618" width="12.13671875" style="65" customWidth="1"/>
    <col min="15619" max="15619" width="12.5390625" style="65" customWidth="1"/>
    <col min="15620" max="15620" width="13.34765625" style="65" customWidth="1"/>
    <col min="15621" max="15623" width="12.9453125" style="65" customWidth="1"/>
    <col min="15624" max="15625" width="13.078125" style="65" customWidth="1"/>
    <col min="15626" max="15867" width="34.1171875" style="65"/>
    <col min="15868" max="15868" width="17.125" style="65" customWidth="1"/>
    <col min="15869" max="15869" width="12.5390625" style="65" customWidth="1"/>
    <col min="15870" max="15870" width="13.078125" style="65" customWidth="1"/>
    <col min="15871" max="15873" width="12.67578125" style="65" customWidth="1"/>
    <col min="15874" max="15874" width="12.13671875" style="65" customWidth="1"/>
    <col min="15875" max="15875" width="12.5390625" style="65" customWidth="1"/>
    <col min="15876" max="15876" width="13.34765625" style="65" customWidth="1"/>
    <col min="15877" max="15879" width="12.9453125" style="65" customWidth="1"/>
    <col min="15880" max="15881" width="13.078125" style="65" customWidth="1"/>
    <col min="15882" max="16123" width="34.1171875" style="65"/>
    <col min="16124" max="16124" width="17.125" style="65" customWidth="1"/>
    <col min="16125" max="16125" width="12.5390625" style="65" customWidth="1"/>
    <col min="16126" max="16126" width="13.078125" style="65" customWidth="1"/>
    <col min="16127" max="16129" width="12.67578125" style="65" customWidth="1"/>
    <col min="16130" max="16130" width="12.13671875" style="65" customWidth="1"/>
    <col min="16131" max="16131" width="12.5390625" style="65" customWidth="1"/>
    <col min="16132" max="16132" width="13.34765625" style="65" customWidth="1"/>
    <col min="16133" max="16135" width="12.9453125" style="65" customWidth="1"/>
    <col min="16136" max="16137" width="13.078125" style="65" customWidth="1"/>
    <col min="16138" max="16384" width="34.1171875" style="65"/>
  </cols>
  <sheetData>
    <row r="1" spans="1:9" x14ac:dyDescent="0.15">
      <c r="B1" s="66" t="str">
        <f>"                                    "&amp;[1]ThongtinDN!C5&amp;" "&amp;[1]ThongtinDN!D5</f>
        <v xml:space="preserve">                                    Tên đơn vị:  Công Ty TNHH KIẾN TRÚC XÂY DỰNG VIỆT AN</v>
      </c>
      <c r="I1" s="65"/>
    </row>
    <row r="2" spans="1:9" x14ac:dyDescent="0.15">
      <c r="B2" s="66" t="str">
        <f>"                                    "&amp;[1]ThongtinDN!C6&amp;" "&amp;[1]ThongtinDN!D6</f>
        <v xml:space="preserve">                                    Địa chỉ: 47 ĐẶNG THÙY TRÂM - Q.Bình Thạnh - TP.HCM</v>
      </c>
      <c r="I2" s="65"/>
    </row>
    <row r="3" spans="1:9" x14ac:dyDescent="0.15">
      <c r="B3" s="66" t="str">
        <f>"                                    "&amp;[1]ThongtinDN!C7&amp;" "&amp;[1]ThongtinDN!D7</f>
        <v xml:space="preserve">                                    MST:  0311731570</v>
      </c>
      <c r="I3" s="65"/>
    </row>
    <row r="4" spans="1:9" x14ac:dyDescent="0.15">
      <c r="B4" s="66"/>
      <c r="I4" s="65"/>
    </row>
    <row r="5" spans="1:9" ht="21.75" x14ac:dyDescent="0.25">
      <c r="B5" s="67" t="s">
        <v>90</v>
      </c>
      <c r="I5" s="65"/>
    </row>
    <row r="6" spans="1:9" ht="14.25" x14ac:dyDescent="0.15">
      <c r="F6" s="112" t="s">
        <v>196</v>
      </c>
      <c r="I6" s="65"/>
    </row>
    <row r="7" spans="1:9" x14ac:dyDescent="0.15">
      <c r="A7" s="69" t="s">
        <v>91</v>
      </c>
      <c r="B7" s="70"/>
      <c r="C7" s="70"/>
      <c r="D7" s="70"/>
      <c r="E7" s="71"/>
      <c r="F7" s="70"/>
      <c r="G7" s="70"/>
      <c r="H7" s="72"/>
      <c r="I7" s="65"/>
    </row>
    <row r="8" spans="1:9" ht="18" x14ac:dyDescent="0.2">
      <c r="A8" s="73" t="s">
        <v>92</v>
      </c>
      <c r="B8" s="74" t="s">
        <v>93</v>
      </c>
      <c r="C8" s="74" t="s">
        <v>94</v>
      </c>
      <c r="D8" s="74" t="s">
        <v>95</v>
      </c>
      <c r="E8" s="74" t="s">
        <v>96</v>
      </c>
      <c r="F8" s="74" t="s">
        <v>97</v>
      </c>
      <c r="G8" s="74" t="s">
        <v>98</v>
      </c>
      <c r="H8" s="74" t="s">
        <v>99</v>
      </c>
      <c r="I8" s="68"/>
    </row>
    <row r="9" spans="1:9" ht="14.25" x14ac:dyDescent="0.15">
      <c r="A9" s="75" t="s">
        <v>100</v>
      </c>
      <c r="B9" s="70"/>
      <c r="C9" s="70"/>
      <c r="D9" s="70"/>
      <c r="E9" s="70"/>
      <c r="F9" s="70"/>
      <c r="G9" s="70"/>
      <c r="H9" s="76"/>
      <c r="I9" s="65"/>
    </row>
    <row r="10" spans="1:9" s="80" customFormat="1" x14ac:dyDescent="0.15">
      <c r="A10" s="77" t="s">
        <v>101</v>
      </c>
      <c r="B10" s="78"/>
      <c r="C10" s="78"/>
      <c r="D10" s="78"/>
      <c r="E10" s="78"/>
      <c r="F10" s="78"/>
      <c r="G10" s="78"/>
      <c r="H10" s="79"/>
    </row>
    <row r="11" spans="1:9" x14ac:dyDescent="0.15">
      <c r="A11" s="81" t="s">
        <v>102</v>
      </c>
      <c r="C11" s="82"/>
      <c r="D11" s="82"/>
      <c r="E11" s="82"/>
      <c r="F11" s="82"/>
      <c r="G11" s="82"/>
      <c r="H11" s="76">
        <f>SUM(B11:G11)</f>
        <v>0</v>
      </c>
      <c r="I11" s="65"/>
    </row>
    <row r="12" spans="1:9" x14ac:dyDescent="0.15">
      <c r="A12" s="81" t="s">
        <v>103</v>
      </c>
      <c r="B12" s="82">
        <v>536557987</v>
      </c>
      <c r="C12" s="82">
        <v>4293245632</v>
      </c>
      <c r="D12" s="82">
        <v>1613598307</v>
      </c>
      <c r="E12" s="82">
        <v>4618967594</v>
      </c>
      <c r="F12" s="82">
        <v>3374323676</v>
      </c>
      <c r="G12" s="82">
        <v>4990713243</v>
      </c>
      <c r="H12" s="76">
        <f>SUM(B12:G12)</f>
        <v>19427406439</v>
      </c>
      <c r="I12" s="65"/>
    </row>
    <row r="13" spans="1:9" x14ac:dyDescent="0.15">
      <c r="A13" s="83" t="s">
        <v>104</v>
      </c>
      <c r="B13" s="84"/>
      <c r="C13" s="84"/>
      <c r="D13" s="84"/>
      <c r="E13" s="84"/>
      <c r="F13" s="84"/>
      <c r="G13" s="84"/>
      <c r="H13" s="76">
        <f>SUM(B13:G13)</f>
        <v>0</v>
      </c>
      <c r="I13" s="65"/>
    </row>
    <row r="14" spans="1:9" x14ac:dyDescent="0.15">
      <c r="A14" s="81" t="s">
        <v>105</v>
      </c>
      <c r="B14" s="70">
        <v>680538</v>
      </c>
      <c r="C14" s="70">
        <v>143473</v>
      </c>
      <c r="D14" s="70">
        <v>134160</v>
      </c>
      <c r="E14" s="70">
        <v>194741</v>
      </c>
      <c r="F14" s="70">
        <v>484695</v>
      </c>
      <c r="G14" s="70">
        <v>60970</v>
      </c>
      <c r="H14" s="76">
        <f>SUM(B14:G14)</f>
        <v>1698577</v>
      </c>
      <c r="I14" s="65"/>
    </row>
    <row r="15" spans="1:9" x14ac:dyDescent="0.15">
      <c r="A15" s="81" t="s">
        <v>106</v>
      </c>
      <c r="B15" s="70"/>
      <c r="C15" s="70"/>
      <c r="D15" s="70"/>
      <c r="E15" s="70"/>
      <c r="F15" s="70"/>
      <c r="G15" s="70"/>
      <c r="H15" s="76">
        <f>SUM(B15:G15)</f>
        <v>0</v>
      </c>
      <c r="I15" s="65"/>
    </row>
    <row r="16" spans="1:9" s="66" customFormat="1" x14ac:dyDescent="0.15">
      <c r="A16" s="85" t="s">
        <v>107</v>
      </c>
      <c r="B16" s="86">
        <f>SUM(B12:B15)</f>
        <v>537238525</v>
      </c>
      <c r="C16" s="86">
        <f t="shared" ref="C16:G16" si="0">SUM(C11:C15)</f>
        <v>4293389105</v>
      </c>
      <c r="D16" s="86">
        <f t="shared" si="0"/>
        <v>1613732467</v>
      </c>
      <c r="E16" s="86">
        <f t="shared" si="0"/>
        <v>4619162335</v>
      </c>
      <c r="F16" s="86">
        <f t="shared" si="0"/>
        <v>3374808371</v>
      </c>
      <c r="G16" s="86">
        <f t="shared" si="0"/>
        <v>4990774213</v>
      </c>
      <c r="H16" s="86">
        <f>SUM(H11:H15)</f>
        <v>19429105016</v>
      </c>
    </row>
    <row r="17" spans="1:9" ht="14.25" x14ac:dyDescent="0.15">
      <c r="A17" s="75" t="s">
        <v>108</v>
      </c>
      <c r="B17" s="70"/>
      <c r="C17" s="70"/>
      <c r="D17" s="70"/>
      <c r="E17" s="70"/>
      <c r="F17" s="70"/>
      <c r="G17" s="70"/>
      <c r="H17" s="76"/>
      <c r="I17" s="65"/>
    </row>
    <row r="18" spans="1:9" ht="14.25" x14ac:dyDescent="0.15">
      <c r="A18" s="87" t="s">
        <v>109</v>
      </c>
      <c r="B18" s="88"/>
      <c r="C18" s="88"/>
      <c r="D18" s="88"/>
      <c r="E18" s="88"/>
      <c r="F18" s="88"/>
      <c r="G18" s="88"/>
      <c r="H18" s="76"/>
      <c r="I18" s="65"/>
    </row>
    <row r="19" spans="1:9" ht="14.25" x14ac:dyDescent="0.15">
      <c r="A19" s="89" t="s">
        <v>110</v>
      </c>
      <c r="B19" s="82"/>
      <c r="C19" s="82"/>
      <c r="D19" s="82"/>
      <c r="E19" s="82"/>
      <c r="F19" s="82"/>
      <c r="G19" s="82"/>
      <c r="H19" s="76">
        <f t="shared" ref="H19:H28" si="1">SUM(B19:G19)</f>
        <v>0</v>
      </c>
      <c r="I19" s="65"/>
    </row>
    <row r="20" spans="1:9" ht="14.25" x14ac:dyDescent="0.15">
      <c r="A20" s="89" t="s">
        <v>111</v>
      </c>
      <c r="B20" s="82"/>
      <c r="C20" s="82"/>
      <c r="D20" s="82"/>
      <c r="E20" s="82"/>
      <c r="F20" s="82"/>
      <c r="G20" s="82"/>
      <c r="H20" s="76">
        <f t="shared" si="1"/>
        <v>0</v>
      </c>
      <c r="I20" s="65"/>
    </row>
    <row r="21" spans="1:9" ht="27" x14ac:dyDescent="0.15">
      <c r="A21" s="89" t="s">
        <v>112</v>
      </c>
      <c r="B21" s="82"/>
      <c r="C21" s="82"/>
      <c r="D21" s="82"/>
      <c r="E21" s="82"/>
      <c r="F21" s="82"/>
      <c r="G21" s="82"/>
      <c r="H21" s="76">
        <f t="shared" si="1"/>
        <v>0</v>
      </c>
      <c r="I21" s="65"/>
    </row>
    <row r="22" spans="1:9" ht="14.25" x14ac:dyDescent="0.15">
      <c r="A22" s="90" t="s">
        <v>113</v>
      </c>
      <c r="B22" s="82"/>
      <c r="C22" s="82"/>
      <c r="D22" s="82"/>
      <c r="E22" s="82"/>
      <c r="F22" s="82"/>
      <c r="G22" s="82"/>
      <c r="H22" s="76">
        <f t="shared" si="1"/>
        <v>0</v>
      </c>
      <c r="I22" s="65"/>
    </row>
    <row r="23" spans="1:9" ht="40.5" x14ac:dyDescent="0.15">
      <c r="A23" s="89" t="s">
        <v>114</v>
      </c>
      <c r="B23" s="82"/>
      <c r="C23" s="82"/>
      <c r="D23" s="82"/>
      <c r="E23" s="82"/>
      <c r="F23" s="82"/>
      <c r="G23" s="82"/>
      <c r="H23" s="76">
        <f t="shared" si="1"/>
        <v>0</v>
      </c>
      <c r="I23" s="65"/>
    </row>
    <row r="24" spans="1:9" ht="14.25" x14ac:dyDescent="0.15">
      <c r="A24" s="90" t="s">
        <v>115</v>
      </c>
      <c r="B24" s="82"/>
      <c r="C24" s="82"/>
      <c r="D24" s="82"/>
      <c r="E24" s="82"/>
      <c r="F24" s="82"/>
      <c r="G24" s="82"/>
      <c r="H24" s="76">
        <f t="shared" si="1"/>
        <v>0</v>
      </c>
      <c r="I24" s="65"/>
    </row>
    <row r="25" spans="1:9" ht="14.25" x14ac:dyDescent="0.15">
      <c r="A25" s="90" t="s">
        <v>116</v>
      </c>
      <c r="B25" s="82"/>
      <c r="C25" s="82"/>
      <c r="D25" s="82"/>
      <c r="E25" s="82"/>
      <c r="F25" s="82"/>
      <c r="G25" s="82"/>
      <c r="H25" s="76">
        <f t="shared" si="1"/>
        <v>0</v>
      </c>
      <c r="I25" s="65"/>
    </row>
    <row r="26" spans="1:9" ht="14.25" x14ac:dyDescent="0.15">
      <c r="A26" s="91" t="s">
        <v>117</v>
      </c>
      <c r="B26" s="82"/>
      <c r="C26" s="82"/>
      <c r="D26" s="82"/>
      <c r="E26" s="82"/>
      <c r="F26" s="82"/>
      <c r="G26" s="82"/>
      <c r="H26" s="76">
        <f t="shared" si="1"/>
        <v>0</v>
      </c>
      <c r="I26" s="65"/>
    </row>
    <row r="27" spans="1:9" ht="14.25" x14ac:dyDescent="0.15">
      <c r="A27" s="91" t="s">
        <v>118</v>
      </c>
      <c r="B27" s="82"/>
      <c r="C27" s="82"/>
      <c r="D27" s="82"/>
      <c r="E27" s="82"/>
      <c r="F27" s="82"/>
      <c r="G27" s="82"/>
      <c r="H27" s="76">
        <f t="shared" si="1"/>
        <v>0</v>
      </c>
      <c r="I27" s="65"/>
    </row>
    <row r="28" spans="1:9" ht="14.25" x14ac:dyDescent="0.15">
      <c r="A28" s="89" t="s">
        <v>119</v>
      </c>
      <c r="B28" s="82"/>
      <c r="C28" s="82"/>
      <c r="D28" s="82"/>
      <c r="E28" s="82"/>
      <c r="F28" s="82"/>
      <c r="G28" s="82"/>
      <c r="H28" s="76">
        <f t="shared" si="1"/>
        <v>0</v>
      </c>
      <c r="I28" s="65"/>
    </row>
    <row r="29" spans="1:9" s="66" customFormat="1" x14ac:dyDescent="0.15">
      <c r="A29" s="85" t="s">
        <v>109</v>
      </c>
      <c r="B29" s="86">
        <f t="shared" ref="B29:G29" si="2">SUM(B19:B26)</f>
        <v>0</v>
      </c>
      <c r="C29" s="86">
        <f t="shared" si="2"/>
        <v>0</v>
      </c>
      <c r="D29" s="86">
        <f t="shared" si="2"/>
        <v>0</v>
      </c>
      <c r="E29" s="86">
        <f t="shared" si="2"/>
        <v>0</v>
      </c>
      <c r="F29" s="86">
        <f t="shared" si="2"/>
        <v>0</v>
      </c>
      <c r="G29" s="86">
        <f t="shared" si="2"/>
        <v>0</v>
      </c>
      <c r="H29" s="86">
        <f>SUM(H19:H28)</f>
        <v>0</v>
      </c>
    </row>
    <row r="30" spans="1:9" x14ac:dyDescent="0.15">
      <c r="A30" s="70"/>
      <c r="B30" s="70"/>
      <c r="C30" s="70"/>
      <c r="D30" s="70"/>
      <c r="E30" s="70"/>
      <c r="F30" s="70"/>
      <c r="G30" s="70"/>
      <c r="H30" s="72"/>
      <c r="I30" s="65"/>
    </row>
    <row r="31" spans="1:9" s="66" customFormat="1" x14ac:dyDescent="0.15">
      <c r="A31" s="85" t="s">
        <v>120</v>
      </c>
      <c r="B31" s="86">
        <f t="shared" ref="B31:H31" si="3">B16-B29</f>
        <v>537238525</v>
      </c>
      <c r="C31" s="86">
        <f t="shared" si="3"/>
        <v>4293389105</v>
      </c>
      <c r="D31" s="86">
        <f t="shared" si="3"/>
        <v>1613732467</v>
      </c>
      <c r="E31" s="86">
        <f t="shared" si="3"/>
        <v>4619162335</v>
      </c>
      <c r="F31" s="86">
        <f t="shared" si="3"/>
        <v>3374808371</v>
      </c>
      <c r="G31" s="86">
        <f t="shared" si="3"/>
        <v>4990774213</v>
      </c>
      <c r="H31" s="86">
        <f t="shared" si="3"/>
        <v>19429105016</v>
      </c>
    </row>
    <row r="32" spans="1:9" x14ac:dyDescent="0.15">
      <c r="A32" s="70"/>
      <c r="B32" s="92"/>
      <c r="C32" s="92"/>
      <c r="D32" s="92"/>
      <c r="E32" s="92"/>
      <c r="F32" s="92"/>
      <c r="G32" s="92"/>
      <c r="H32" s="93"/>
      <c r="I32" s="65"/>
    </row>
    <row r="33" spans="1:9" ht="14.25" x14ac:dyDescent="0.15">
      <c r="A33" s="94" t="s">
        <v>121</v>
      </c>
      <c r="B33" s="92"/>
      <c r="C33" s="92"/>
      <c r="D33" s="92"/>
      <c r="E33" s="92"/>
      <c r="F33" s="92"/>
      <c r="G33" s="92"/>
      <c r="H33" s="95"/>
      <c r="I33" s="65"/>
    </row>
    <row r="34" spans="1:9" ht="14.25" x14ac:dyDescent="0.15">
      <c r="A34" s="96" t="s">
        <v>122</v>
      </c>
      <c r="B34" s="84"/>
      <c r="C34" s="84"/>
      <c r="D34" s="84"/>
      <c r="E34" s="84"/>
      <c r="F34" s="84"/>
      <c r="G34" s="84"/>
      <c r="H34" s="79"/>
      <c r="I34" s="65"/>
    </row>
    <row r="35" spans="1:9" x14ac:dyDescent="0.15">
      <c r="A35" s="81" t="str">
        <f>'[1]TIỀN LƯƠNG'!A11</f>
        <v>BAN GIÁM ĐỐC</v>
      </c>
      <c r="B35" s="82"/>
      <c r="C35" s="82"/>
      <c r="D35" s="82"/>
      <c r="E35" s="82"/>
      <c r="F35" s="82"/>
      <c r="G35" s="82"/>
      <c r="H35" s="76">
        <f t="shared" ref="H35:H43" si="4">SUM(B35:G35)</f>
        <v>0</v>
      </c>
      <c r="I35" s="65"/>
    </row>
    <row r="36" spans="1:9" x14ac:dyDescent="0.15">
      <c r="A36" s="81" t="str">
        <f>'[1]TIỀN LƯƠNG'!A12</f>
        <v>BỘ PHẬN HÀNH CHÁNH - NHÂN SỰ</v>
      </c>
      <c r="B36" s="82"/>
      <c r="C36" s="82"/>
      <c r="D36" s="82"/>
      <c r="E36" s="82"/>
      <c r="F36" s="82"/>
      <c r="G36" s="82"/>
      <c r="H36" s="76">
        <f t="shared" si="4"/>
        <v>0</v>
      </c>
      <c r="I36" s="65"/>
    </row>
    <row r="37" spans="1:9" x14ac:dyDescent="0.15">
      <c r="A37" s="81" t="str">
        <f>'[1]TIỀN LƯƠNG'!A13</f>
        <v>BỘ PHẬN KẾ TOÁN</v>
      </c>
      <c r="B37" s="82"/>
      <c r="C37" s="82"/>
      <c r="D37" s="82"/>
      <c r="E37" s="82"/>
      <c r="F37" s="82"/>
      <c r="G37" s="82"/>
      <c r="H37" s="76">
        <f t="shared" si="4"/>
        <v>0</v>
      </c>
      <c r="I37" s="65"/>
    </row>
    <row r="38" spans="1:9" x14ac:dyDescent="0.15">
      <c r="A38" s="81" t="s">
        <v>123</v>
      </c>
      <c r="B38" s="82"/>
      <c r="C38" s="82"/>
      <c r="D38" s="82"/>
      <c r="E38" s="82"/>
      <c r="F38" s="82"/>
      <c r="G38" s="82"/>
      <c r="H38" s="76">
        <f t="shared" si="4"/>
        <v>0</v>
      </c>
      <c r="I38" s="65"/>
    </row>
    <row r="39" spans="1:9" x14ac:dyDescent="0.15">
      <c r="A39" s="81" t="s">
        <v>124</v>
      </c>
      <c r="B39" s="82"/>
      <c r="C39" s="82"/>
      <c r="D39" s="82"/>
      <c r="E39" s="82"/>
      <c r="F39" s="82"/>
      <c r="G39" s="82"/>
      <c r="H39" s="76">
        <f t="shared" si="4"/>
        <v>0</v>
      </c>
      <c r="I39" s="65"/>
    </row>
    <row r="40" spans="1:9" x14ac:dyDescent="0.15">
      <c r="A40" s="81" t="str">
        <f>'[1]TIỀN LƯƠNG'!A15</f>
        <v>BỘ PHẬN KINH DOANH</v>
      </c>
      <c r="B40" s="82"/>
      <c r="C40" s="82"/>
      <c r="D40" s="82"/>
      <c r="E40" s="82"/>
      <c r="F40" s="82"/>
      <c r="G40" s="82"/>
      <c r="H40" s="76">
        <f t="shared" si="4"/>
        <v>0</v>
      </c>
      <c r="I40" s="65"/>
    </row>
    <row r="41" spans="1:9" x14ac:dyDescent="0.15">
      <c r="A41" s="81" t="s">
        <v>125</v>
      </c>
      <c r="B41" s="82"/>
      <c r="C41" s="82"/>
      <c r="D41" s="82"/>
      <c r="E41" s="82"/>
      <c r="F41" s="82"/>
      <c r="G41" s="82"/>
      <c r="H41" s="76">
        <f t="shared" si="4"/>
        <v>0</v>
      </c>
      <c r="I41" s="65"/>
    </row>
    <row r="42" spans="1:9" ht="14.25" x14ac:dyDescent="0.15">
      <c r="A42" s="75" t="s">
        <v>126</v>
      </c>
      <c r="B42" s="82"/>
      <c r="C42" s="82"/>
      <c r="D42" s="82"/>
      <c r="E42" s="82"/>
      <c r="F42" s="82"/>
      <c r="G42" s="82"/>
      <c r="H42" s="76">
        <f t="shared" si="4"/>
        <v>0</v>
      </c>
      <c r="I42" s="65"/>
    </row>
    <row r="43" spans="1:9" ht="14.25" x14ac:dyDescent="0.15">
      <c r="A43" s="75" t="s">
        <v>127</v>
      </c>
      <c r="B43" s="82"/>
      <c r="C43" s="82"/>
      <c r="D43" s="82"/>
      <c r="E43" s="82"/>
      <c r="F43" s="82"/>
      <c r="G43" s="82"/>
      <c r="H43" s="76">
        <f t="shared" si="4"/>
        <v>0</v>
      </c>
      <c r="I43" s="65"/>
    </row>
    <row r="44" spans="1:9" ht="14.25" x14ac:dyDescent="0.15">
      <c r="A44" s="96" t="s">
        <v>128</v>
      </c>
      <c r="B44" s="84"/>
      <c r="C44" s="84"/>
      <c r="D44" s="84"/>
      <c r="E44" s="84"/>
      <c r="F44" s="84"/>
      <c r="G44" s="84"/>
      <c r="H44" s="79"/>
      <c r="I44" s="65"/>
    </row>
    <row r="45" spans="1:9" ht="14.25" x14ac:dyDescent="0.15">
      <c r="A45" s="91" t="s">
        <v>129</v>
      </c>
      <c r="B45" s="82">
        <f t="shared" ref="B45:G45" si="5">6000000+14000000</f>
        <v>20000000</v>
      </c>
      <c r="C45" s="82">
        <f t="shared" si="5"/>
        <v>20000000</v>
      </c>
      <c r="D45" s="82">
        <f t="shared" si="5"/>
        <v>20000000</v>
      </c>
      <c r="E45" s="82">
        <f t="shared" si="5"/>
        <v>20000000</v>
      </c>
      <c r="F45" s="82">
        <f t="shared" si="5"/>
        <v>20000000</v>
      </c>
      <c r="G45" s="82">
        <f t="shared" si="5"/>
        <v>20000000</v>
      </c>
      <c r="H45" s="76">
        <f t="shared" ref="H45:H69" si="6">SUM(B45:G45)</f>
        <v>120000000</v>
      </c>
      <c r="I45" s="65"/>
    </row>
    <row r="46" spans="1:9" ht="14.25" x14ac:dyDescent="0.15">
      <c r="A46" s="97" t="s">
        <v>130</v>
      </c>
      <c r="B46" s="82"/>
      <c r="C46" s="82"/>
      <c r="D46" s="82"/>
      <c r="E46" s="82"/>
      <c r="F46" s="82"/>
      <c r="G46" s="82"/>
      <c r="H46" s="76">
        <f t="shared" si="6"/>
        <v>0</v>
      </c>
      <c r="I46" s="65"/>
    </row>
    <row r="47" spans="1:9" ht="14.25" x14ac:dyDescent="0.15">
      <c r="A47" s="97" t="s">
        <v>131</v>
      </c>
      <c r="B47" s="82"/>
      <c r="C47" s="82"/>
      <c r="D47" s="82"/>
      <c r="E47" s="82"/>
      <c r="F47" s="82"/>
      <c r="G47" s="82"/>
      <c r="H47" s="76">
        <f t="shared" si="6"/>
        <v>0</v>
      </c>
      <c r="I47" s="65"/>
    </row>
    <row r="48" spans="1:9" ht="14.25" x14ac:dyDescent="0.15">
      <c r="A48" s="97" t="s">
        <v>132</v>
      </c>
      <c r="B48" s="82"/>
      <c r="C48" s="82"/>
      <c r="D48" s="82"/>
      <c r="E48" s="82"/>
      <c r="F48" s="82"/>
      <c r="G48" s="82"/>
      <c r="H48" s="76">
        <f t="shared" si="6"/>
        <v>0</v>
      </c>
      <c r="I48" s="65"/>
    </row>
    <row r="49" spans="1:9" ht="14.25" x14ac:dyDescent="0.15">
      <c r="A49" s="97" t="s">
        <v>133</v>
      </c>
      <c r="B49" s="82"/>
      <c r="C49" s="82"/>
      <c r="D49" s="82"/>
      <c r="E49" s="82"/>
      <c r="F49" s="82"/>
      <c r="G49" s="82"/>
      <c r="H49" s="76">
        <f t="shared" si="6"/>
        <v>0</v>
      </c>
      <c r="I49" s="65"/>
    </row>
    <row r="50" spans="1:9" ht="14.25" x14ac:dyDescent="0.15">
      <c r="A50" s="97" t="s">
        <v>134</v>
      </c>
      <c r="B50" s="82"/>
      <c r="C50" s="82"/>
      <c r="D50" s="82"/>
      <c r="E50" s="82"/>
      <c r="F50" s="82"/>
      <c r="G50" s="82"/>
      <c r="H50" s="76">
        <f t="shared" si="6"/>
        <v>0</v>
      </c>
      <c r="I50" s="65"/>
    </row>
    <row r="51" spans="1:9" ht="14.25" x14ac:dyDescent="0.15">
      <c r="A51" s="97" t="s">
        <v>18</v>
      </c>
      <c r="B51" s="82"/>
      <c r="C51" s="82"/>
      <c r="D51" s="82"/>
      <c r="E51" s="82"/>
      <c r="F51" s="82"/>
      <c r="G51" s="82"/>
      <c r="H51" s="76">
        <f t="shared" si="6"/>
        <v>0</v>
      </c>
      <c r="I51" s="65"/>
    </row>
    <row r="52" spans="1:9" ht="14.25" x14ac:dyDescent="0.15">
      <c r="A52" s="97" t="s">
        <v>135</v>
      </c>
      <c r="B52" s="82"/>
      <c r="C52" s="82"/>
      <c r="D52" s="82"/>
      <c r="E52" s="82"/>
      <c r="F52" s="82"/>
      <c r="G52" s="82"/>
      <c r="H52" s="76">
        <f t="shared" si="6"/>
        <v>0</v>
      </c>
      <c r="I52" s="65"/>
    </row>
    <row r="53" spans="1:9" ht="14.25" x14ac:dyDescent="0.15">
      <c r="A53" s="97" t="s">
        <v>136</v>
      </c>
      <c r="B53" s="82"/>
      <c r="C53" s="82"/>
      <c r="D53" s="82"/>
      <c r="E53" s="82"/>
      <c r="F53" s="82"/>
      <c r="G53" s="82"/>
      <c r="H53" s="76">
        <f t="shared" si="6"/>
        <v>0</v>
      </c>
      <c r="I53" s="65"/>
    </row>
    <row r="54" spans="1:9" ht="14.25" x14ac:dyDescent="0.15">
      <c r="A54" s="97" t="s">
        <v>137</v>
      </c>
      <c r="B54" s="82"/>
      <c r="C54" s="82"/>
      <c r="D54" s="82"/>
      <c r="E54" s="82"/>
      <c r="F54" s="82"/>
      <c r="G54" s="82"/>
      <c r="H54" s="76">
        <f t="shared" si="6"/>
        <v>0</v>
      </c>
      <c r="I54" s="65"/>
    </row>
    <row r="55" spans="1:9" ht="14.25" x14ac:dyDescent="0.15">
      <c r="A55" s="97" t="s">
        <v>22</v>
      </c>
      <c r="B55" s="82"/>
      <c r="C55" s="82"/>
      <c r="D55" s="82"/>
      <c r="E55" s="82"/>
      <c r="F55" s="82"/>
      <c r="G55" s="82"/>
      <c r="H55" s="76">
        <f t="shared" si="6"/>
        <v>0</v>
      </c>
      <c r="I55" s="65"/>
    </row>
    <row r="56" spans="1:9" ht="14.25" x14ac:dyDescent="0.15">
      <c r="A56" s="97" t="s">
        <v>138</v>
      </c>
      <c r="B56" s="82"/>
      <c r="C56" s="82"/>
      <c r="D56" s="82"/>
      <c r="E56" s="82"/>
      <c r="F56" s="82"/>
      <c r="G56" s="82"/>
      <c r="H56" s="76">
        <f t="shared" si="6"/>
        <v>0</v>
      </c>
      <c r="I56" s="65"/>
    </row>
    <row r="57" spans="1:9" ht="14.25" x14ac:dyDescent="0.15">
      <c r="A57" s="97" t="s">
        <v>139</v>
      </c>
      <c r="B57" s="82"/>
      <c r="C57" s="82"/>
      <c r="D57" s="82"/>
      <c r="E57" s="82"/>
      <c r="F57" s="82"/>
      <c r="G57" s="82"/>
      <c r="H57" s="76">
        <f t="shared" si="6"/>
        <v>0</v>
      </c>
      <c r="I57" s="65"/>
    </row>
    <row r="58" spans="1:9" ht="14.25" x14ac:dyDescent="0.15">
      <c r="A58" s="89" t="s">
        <v>140</v>
      </c>
      <c r="B58" s="82"/>
      <c r="C58" s="82"/>
      <c r="D58" s="82"/>
      <c r="E58" s="82"/>
      <c r="F58" s="82"/>
      <c r="G58" s="82"/>
      <c r="H58" s="76">
        <f t="shared" si="6"/>
        <v>0</v>
      </c>
      <c r="I58" s="65"/>
    </row>
    <row r="59" spans="1:9" ht="14.25" x14ac:dyDescent="0.15">
      <c r="A59" s="91" t="s">
        <v>141</v>
      </c>
      <c r="B59" s="82"/>
      <c r="C59" s="82"/>
      <c r="D59" s="82"/>
      <c r="E59" s="82"/>
      <c r="F59" s="82"/>
      <c r="G59" s="82"/>
      <c r="H59" s="76">
        <f t="shared" si="6"/>
        <v>0</v>
      </c>
      <c r="I59" s="65"/>
    </row>
    <row r="60" spans="1:9" ht="27" x14ac:dyDescent="0.15">
      <c r="A60" s="91" t="s">
        <v>142</v>
      </c>
      <c r="B60" s="82"/>
      <c r="C60" s="82"/>
      <c r="D60" s="82"/>
      <c r="E60" s="82"/>
      <c r="F60" s="82"/>
      <c r="G60" s="82"/>
      <c r="H60" s="76">
        <f t="shared" si="6"/>
        <v>0</v>
      </c>
      <c r="I60" s="65"/>
    </row>
    <row r="61" spans="1:9" ht="14.25" x14ac:dyDescent="0.15">
      <c r="A61" s="91" t="s">
        <v>143</v>
      </c>
      <c r="B61" s="82"/>
      <c r="C61" s="82"/>
      <c r="D61" s="82"/>
      <c r="E61" s="82"/>
      <c r="F61" s="82"/>
      <c r="G61" s="82"/>
      <c r="H61" s="76">
        <f t="shared" si="6"/>
        <v>0</v>
      </c>
      <c r="I61" s="65"/>
    </row>
    <row r="62" spans="1:9" s="66" customFormat="1" ht="14.25" x14ac:dyDescent="0.15">
      <c r="A62" s="97" t="s">
        <v>144</v>
      </c>
      <c r="B62" s="82"/>
      <c r="C62" s="82"/>
      <c r="D62" s="82"/>
      <c r="E62" s="82"/>
      <c r="F62" s="82"/>
      <c r="G62" s="82"/>
      <c r="H62" s="76">
        <f t="shared" si="6"/>
        <v>0</v>
      </c>
    </row>
    <row r="63" spans="1:9" s="66" customFormat="1" ht="14.25" x14ac:dyDescent="0.15">
      <c r="A63" s="97" t="s">
        <v>145</v>
      </c>
      <c r="B63" s="82"/>
      <c r="C63" s="82"/>
      <c r="D63" s="82"/>
      <c r="E63" s="82"/>
      <c r="F63" s="82"/>
      <c r="G63" s="82"/>
      <c r="H63" s="76">
        <f t="shared" si="6"/>
        <v>0</v>
      </c>
    </row>
    <row r="64" spans="1:9" s="66" customFormat="1" ht="14.25" x14ac:dyDescent="0.15">
      <c r="A64" s="97" t="s">
        <v>146</v>
      </c>
      <c r="B64" s="82"/>
      <c r="C64" s="82"/>
      <c r="D64" s="82"/>
      <c r="E64" s="82"/>
      <c r="F64" s="82"/>
      <c r="G64" s="82"/>
      <c r="H64" s="76">
        <f t="shared" si="6"/>
        <v>0</v>
      </c>
    </row>
    <row r="65" spans="1:8" s="66" customFormat="1" ht="14.25" x14ac:dyDescent="0.15">
      <c r="A65" s="98" t="s">
        <v>147</v>
      </c>
      <c r="B65" s="82"/>
      <c r="C65" s="82"/>
      <c r="D65" s="82"/>
      <c r="E65" s="82"/>
      <c r="F65" s="82"/>
      <c r="G65" s="82"/>
      <c r="H65" s="76">
        <f t="shared" si="6"/>
        <v>0</v>
      </c>
    </row>
    <row r="66" spans="1:8" s="66" customFormat="1" ht="14.25" x14ac:dyDescent="0.15">
      <c r="A66" s="91" t="s">
        <v>148</v>
      </c>
      <c r="B66" s="82"/>
      <c r="C66" s="82"/>
      <c r="D66" s="82"/>
      <c r="E66" s="82"/>
      <c r="F66" s="82"/>
      <c r="G66" s="82"/>
      <c r="H66" s="76">
        <f t="shared" si="6"/>
        <v>0</v>
      </c>
    </row>
    <row r="67" spans="1:8" s="66" customFormat="1" ht="14.25" x14ac:dyDescent="0.15">
      <c r="A67" s="99" t="s">
        <v>149</v>
      </c>
      <c r="B67" s="82"/>
      <c r="C67" s="82"/>
      <c r="D67" s="82"/>
      <c r="E67" s="82"/>
      <c r="F67" s="82"/>
      <c r="G67" s="82"/>
      <c r="H67" s="76">
        <f t="shared" si="6"/>
        <v>0</v>
      </c>
    </row>
    <row r="68" spans="1:8" s="66" customFormat="1" ht="27" x14ac:dyDescent="0.15">
      <c r="A68" s="97" t="s">
        <v>150</v>
      </c>
      <c r="B68" s="82"/>
      <c r="C68" s="82"/>
      <c r="D68" s="82"/>
      <c r="E68" s="82"/>
      <c r="F68" s="82"/>
      <c r="G68" s="82"/>
      <c r="H68" s="76">
        <f t="shared" si="6"/>
        <v>0</v>
      </c>
    </row>
    <row r="69" spans="1:8" s="66" customFormat="1" ht="14.25" x14ac:dyDescent="0.15">
      <c r="A69" s="97" t="s">
        <v>151</v>
      </c>
      <c r="B69" s="82"/>
      <c r="C69" s="82"/>
      <c r="D69" s="82"/>
      <c r="E69" s="82"/>
      <c r="F69" s="82"/>
      <c r="G69" s="82"/>
      <c r="H69" s="76">
        <f t="shared" si="6"/>
        <v>0</v>
      </c>
    </row>
    <row r="70" spans="1:8" s="66" customFormat="1" ht="14.25" x14ac:dyDescent="0.15">
      <c r="A70" s="96" t="s">
        <v>152</v>
      </c>
      <c r="B70" s="84"/>
      <c r="C70" s="84"/>
      <c r="D70" s="84"/>
      <c r="E70" s="84"/>
      <c r="F70" s="84"/>
      <c r="G70" s="84"/>
      <c r="H70" s="79"/>
    </row>
    <row r="71" spans="1:8" s="66" customFormat="1" ht="14.25" x14ac:dyDescent="0.15">
      <c r="A71" s="97" t="s">
        <v>34</v>
      </c>
      <c r="B71" s="82"/>
      <c r="C71" s="82"/>
      <c r="D71" s="82"/>
      <c r="E71" s="82"/>
      <c r="F71" s="82"/>
      <c r="G71" s="82"/>
      <c r="H71" s="76">
        <f>SUM(B71:G71)</f>
        <v>0</v>
      </c>
    </row>
    <row r="72" spans="1:8" s="66" customFormat="1" ht="14.25" x14ac:dyDescent="0.15">
      <c r="A72" s="97" t="s">
        <v>35</v>
      </c>
      <c r="B72" s="82"/>
      <c r="C72" s="82"/>
      <c r="D72" s="82"/>
      <c r="E72" s="82"/>
      <c r="F72" s="82"/>
      <c r="G72" s="82"/>
      <c r="H72" s="76">
        <f>SUM(B72:G72)</f>
        <v>0</v>
      </c>
    </row>
    <row r="73" spans="1:8" s="66" customFormat="1" ht="14.25" x14ac:dyDescent="0.15">
      <c r="A73" s="97" t="s">
        <v>153</v>
      </c>
      <c r="B73" s="82"/>
      <c r="C73" s="82"/>
      <c r="D73" s="82"/>
      <c r="E73" s="82"/>
      <c r="F73" s="82"/>
      <c r="G73" s="82"/>
      <c r="H73" s="76">
        <f>SUM(B73:G73)</f>
        <v>0</v>
      </c>
    </row>
    <row r="74" spans="1:8" s="66" customFormat="1" ht="14.25" x14ac:dyDescent="0.15">
      <c r="A74" s="97" t="s">
        <v>154</v>
      </c>
      <c r="B74" s="82"/>
      <c r="C74" s="82"/>
      <c r="D74" s="82"/>
      <c r="E74" s="82"/>
      <c r="F74" s="82"/>
      <c r="G74" s="82"/>
      <c r="H74" s="76">
        <f>SUM(B74:G74)</f>
        <v>0</v>
      </c>
    </row>
    <row r="75" spans="1:8" s="66" customFormat="1" ht="14.25" x14ac:dyDescent="0.15">
      <c r="A75" s="97" t="s">
        <v>155</v>
      </c>
      <c r="B75" s="82"/>
      <c r="C75" s="82"/>
      <c r="D75" s="82"/>
      <c r="E75" s="82"/>
      <c r="F75" s="82"/>
      <c r="G75" s="82"/>
      <c r="H75" s="76">
        <f>SUM(B75:G75)</f>
        <v>0</v>
      </c>
    </row>
    <row r="76" spans="1:8" s="66" customFormat="1" ht="14.25" x14ac:dyDescent="0.15">
      <c r="A76" s="96" t="s">
        <v>156</v>
      </c>
      <c r="B76" s="84"/>
      <c r="C76" s="84"/>
      <c r="D76" s="84"/>
      <c r="E76" s="84"/>
      <c r="F76" s="84"/>
      <c r="G76" s="84"/>
      <c r="H76" s="79"/>
    </row>
    <row r="77" spans="1:8" s="66" customFormat="1" ht="14.25" x14ac:dyDescent="0.15">
      <c r="A77" s="97" t="s">
        <v>41</v>
      </c>
      <c r="B77" s="82"/>
      <c r="C77" s="82"/>
      <c r="D77" s="82"/>
      <c r="E77" s="82"/>
      <c r="F77" s="82"/>
      <c r="G77" s="82"/>
      <c r="H77" s="76">
        <f>SUM(B77:G77)</f>
        <v>0</v>
      </c>
    </row>
    <row r="78" spans="1:8" s="66" customFormat="1" ht="14.25" x14ac:dyDescent="0.15">
      <c r="A78" s="97" t="s">
        <v>42</v>
      </c>
      <c r="B78" s="82"/>
      <c r="C78" s="82"/>
      <c r="D78" s="82"/>
      <c r="E78" s="82"/>
      <c r="F78" s="82"/>
      <c r="G78" s="82"/>
      <c r="H78" s="76">
        <f>SUM(B78:G78)</f>
        <v>0</v>
      </c>
    </row>
    <row r="79" spans="1:8" s="66" customFormat="1" ht="14.25" x14ac:dyDescent="0.15">
      <c r="A79" s="97" t="s">
        <v>157</v>
      </c>
      <c r="B79" s="82"/>
      <c r="C79" s="82"/>
      <c r="D79" s="82"/>
      <c r="E79" s="82"/>
      <c r="F79" s="82"/>
      <c r="G79" s="82"/>
      <c r="H79" s="76">
        <f>SUM(B79:G79)</f>
        <v>0</v>
      </c>
    </row>
    <row r="80" spans="1:8" s="66" customFormat="1" ht="14.25" x14ac:dyDescent="0.15">
      <c r="A80" s="97" t="s">
        <v>158</v>
      </c>
      <c r="B80" s="82"/>
      <c r="C80" s="82"/>
      <c r="D80" s="82"/>
      <c r="E80" s="82"/>
      <c r="F80" s="82"/>
      <c r="G80" s="82"/>
      <c r="H80" s="76">
        <f>SUM(B80:G80)</f>
        <v>0</v>
      </c>
    </row>
    <row r="81" spans="1:8" s="66" customFormat="1" ht="14.25" x14ac:dyDescent="0.15">
      <c r="A81" s="96" t="s">
        <v>159</v>
      </c>
      <c r="B81" s="84"/>
      <c r="C81" s="84"/>
      <c r="D81" s="84"/>
      <c r="E81" s="84"/>
      <c r="F81" s="84"/>
      <c r="G81" s="84"/>
      <c r="H81" s="79"/>
    </row>
    <row r="82" spans="1:8" s="66" customFormat="1" ht="14.25" x14ac:dyDescent="0.15">
      <c r="A82" s="97" t="s">
        <v>29</v>
      </c>
      <c r="B82" s="82"/>
      <c r="C82" s="82"/>
      <c r="D82" s="82"/>
      <c r="E82" s="82"/>
      <c r="F82" s="82"/>
      <c r="G82" s="82"/>
      <c r="H82" s="76">
        <f>SUM(B82:G82)</f>
        <v>0</v>
      </c>
    </row>
    <row r="83" spans="1:8" s="66" customFormat="1" ht="14.25" x14ac:dyDescent="0.15">
      <c r="A83" s="97" t="s">
        <v>30</v>
      </c>
      <c r="B83" s="82"/>
      <c r="C83" s="82"/>
      <c r="D83" s="82"/>
      <c r="E83" s="82"/>
      <c r="F83" s="82"/>
      <c r="G83" s="82"/>
      <c r="H83" s="76">
        <f>SUM(B83:G83)</f>
        <v>0</v>
      </c>
    </row>
    <row r="84" spans="1:8" s="66" customFormat="1" ht="14.25" x14ac:dyDescent="0.15">
      <c r="A84" s="97" t="s">
        <v>160</v>
      </c>
      <c r="B84" s="82"/>
      <c r="C84" s="82"/>
      <c r="D84" s="82"/>
      <c r="E84" s="82"/>
      <c r="F84" s="82"/>
      <c r="G84" s="82"/>
      <c r="H84" s="76">
        <f>SUM(B84:G84)</f>
        <v>0</v>
      </c>
    </row>
    <row r="85" spans="1:8" s="66" customFormat="1" ht="14.25" x14ac:dyDescent="0.15">
      <c r="A85" s="97" t="s">
        <v>161</v>
      </c>
      <c r="B85" s="82"/>
      <c r="C85" s="82"/>
      <c r="D85" s="82"/>
      <c r="E85" s="82"/>
      <c r="F85" s="82"/>
      <c r="G85" s="82"/>
      <c r="H85" s="76">
        <f>SUM(B85:G85)</f>
        <v>0</v>
      </c>
    </row>
    <row r="86" spans="1:8" s="66" customFormat="1" ht="14.25" x14ac:dyDescent="0.15">
      <c r="A86" s="97"/>
      <c r="B86" s="82"/>
      <c r="C86" s="82"/>
      <c r="D86" s="82"/>
      <c r="E86" s="82"/>
      <c r="F86" s="82"/>
      <c r="G86" s="82"/>
      <c r="H86" s="76">
        <f>SUM(B86:G86)</f>
        <v>0</v>
      </c>
    </row>
    <row r="87" spans="1:8" s="66" customFormat="1" ht="14.25" x14ac:dyDescent="0.15">
      <c r="A87" s="100" t="s">
        <v>162</v>
      </c>
      <c r="B87" s="101"/>
      <c r="C87" s="101"/>
      <c r="D87" s="101"/>
      <c r="E87" s="101"/>
      <c r="F87" s="101"/>
      <c r="G87" s="101"/>
      <c r="H87" s="102"/>
    </row>
    <row r="88" spans="1:8" s="66" customFormat="1" ht="14.25" x14ac:dyDescent="0.15">
      <c r="A88" s="97" t="s">
        <v>163</v>
      </c>
      <c r="B88" s="82"/>
      <c r="C88" s="82"/>
      <c r="D88" s="82"/>
      <c r="E88" s="82"/>
      <c r="F88" s="82"/>
      <c r="G88" s="82"/>
      <c r="H88" s="76">
        <f>SUM(B88:G88)</f>
        <v>0</v>
      </c>
    </row>
    <row r="89" spans="1:8" s="66" customFormat="1" ht="14.25" x14ac:dyDescent="0.15">
      <c r="A89" s="97" t="s">
        <v>164</v>
      </c>
      <c r="B89" s="82"/>
      <c r="C89" s="82"/>
      <c r="D89" s="82"/>
      <c r="E89" s="82"/>
      <c r="F89" s="82"/>
      <c r="G89" s="82"/>
      <c r="H89" s="76">
        <f>SUM(B89:G89)</f>
        <v>0</v>
      </c>
    </row>
    <row r="90" spans="1:8" s="66" customFormat="1" ht="14.25" x14ac:dyDescent="0.15">
      <c r="A90" s="97" t="s">
        <v>165</v>
      </c>
      <c r="B90" s="82"/>
      <c r="C90" s="82"/>
      <c r="D90" s="82"/>
      <c r="E90" s="82"/>
      <c r="F90" s="82"/>
      <c r="G90" s="82"/>
      <c r="H90" s="76">
        <f>SUM(B90:G90)</f>
        <v>0</v>
      </c>
    </row>
    <row r="91" spans="1:8" s="66" customFormat="1" ht="14.25" x14ac:dyDescent="0.15">
      <c r="A91" s="90"/>
      <c r="B91" s="82"/>
      <c r="C91" s="82"/>
      <c r="D91" s="82"/>
      <c r="E91" s="82"/>
      <c r="F91" s="82"/>
      <c r="G91" s="82"/>
      <c r="H91" s="76">
        <f>SUM(B91:G91)</f>
        <v>0</v>
      </c>
    </row>
    <row r="92" spans="1:8" s="66" customFormat="1" ht="14.25" x14ac:dyDescent="0.15">
      <c r="A92" s="103" t="s">
        <v>166</v>
      </c>
      <c r="B92" s="101"/>
      <c r="C92" s="101"/>
      <c r="D92" s="101"/>
      <c r="E92" s="101"/>
      <c r="F92" s="101"/>
      <c r="G92" s="101"/>
      <c r="H92" s="102"/>
    </row>
    <row r="93" spans="1:8" s="66" customFormat="1" ht="14.25" x14ac:dyDescent="0.15">
      <c r="A93" s="91" t="s">
        <v>167</v>
      </c>
      <c r="B93" s="82"/>
      <c r="C93" s="82"/>
      <c r="D93" s="82"/>
      <c r="E93" s="82"/>
      <c r="F93" s="82"/>
      <c r="G93" s="82"/>
      <c r="H93" s="76">
        <f t="shared" ref="H93:H98" si="7">SUM(B93:G93)</f>
        <v>0</v>
      </c>
    </row>
    <row r="94" spans="1:8" s="66" customFormat="1" ht="14.25" x14ac:dyDescent="0.15">
      <c r="A94" s="91" t="s">
        <v>168</v>
      </c>
      <c r="B94" s="82"/>
      <c r="C94" s="82"/>
      <c r="D94" s="82"/>
      <c r="E94" s="82"/>
      <c r="F94" s="82"/>
      <c r="G94" s="82"/>
      <c r="H94" s="76">
        <f t="shared" si="7"/>
        <v>0</v>
      </c>
    </row>
    <row r="95" spans="1:8" s="66" customFormat="1" ht="14.25" x14ac:dyDescent="0.15">
      <c r="A95" s="91" t="s">
        <v>169</v>
      </c>
      <c r="B95" s="82"/>
      <c r="C95" s="82"/>
      <c r="D95" s="82"/>
      <c r="E95" s="82"/>
      <c r="F95" s="82"/>
      <c r="G95" s="82"/>
      <c r="H95" s="76">
        <f t="shared" si="7"/>
        <v>0</v>
      </c>
    </row>
    <row r="96" spans="1:8" s="66" customFormat="1" ht="14.25" x14ac:dyDescent="0.15">
      <c r="A96" s="91" t="s">
        <v>170</v>
      </c>
      <c r="B96" s="82"/>
      <c r="C96" s="82"/>
      <c r="D96" s="82"/>
      <c r="E96" s="82"/>
      <c r="F96" s="82"/>
      <c r="G96" s="82"/>
      <c r="H96" s="76">
        <f t="shared" si="7"/>
        <v>0</v>
      </c>
    </row>
    <row r="97" spans="1:8" s="66" customFormat="1" ht="14.25" x14ac:dyDescent="0.15">
      <c r="A97" s="91" t="s">
        <v>171</v>
      </c>
      <c r="B97" s="82"/>
      <c r="C97" s="82"/>
      <c r="D97" s="82"/>
      <c r="E97" s="82"/>
      <c r="F97" s="82"/>
      <c r="G97" s="82"/>
      <c r="H97" s="76">
        <f t="shared" si="7"/>
        <v>0</v>
      </c>
    </row>
    <row r="98" spans="1:8" s="66" customFormat="1" ht="14.25" x14ac:dyDescent="0.15">
      <c r="A98" s="91" t="s">
        <v>172</v>
      </c>
      <c r="B98" s="82"/>
      <c r="C98" s="82"/>
      <c r="D98" s="82"/>
      <c r="E98" s="82"/>
      <c r="F98" s="82"/>
      <c r="G98" s="82"/>
      <c r="H98" s="76">
        <f t="shared" si="7"/>
        <v>0</v>
      </c>
    </row>
    <row r="99" spans="1:8" s="66" customFormat="1" ht="14.25" x14ac:dyDescent="0.15">
      <c r="A99" s="91" t="s">
        <v>173</v>
      </c>
      <c r="B99" s="82"/>
      <c r="C99" s="82"/>
      <c r="D99" s="82"/>
      <c r="E99" s="82"/>
      <c r="F99" s="82"/>
      <c r="G99" s="82"/>
      <c r="H99" s="76"/>
    </row>
    <row r="100" spans="1:8" s="66" customFormat="1" ht="14.25" x14ac:dyDescent="0.15">
      <c r="A100" s="97" t="s">
        <v>174</v>
      </c>
      <c r="B100" s="82"/>
      <c r="C100" s="82"/>
      <c r="D100" s="82"/>
      <c r="E100" s="82"/>
      <c r="F100" s="82"/>
      <c r="G100" s="82"/>
      <c r="H100" s="76"/>
    </row>
    <row r="101" spans="1:8" s="66" customFormat="1" ht="14.25" x14ac:dyDescent="0.15">
      <c r="A101" s="104" t="s">
        <v>175</v>
      </c>
      <c r="B101" s="101"/>
      <c r="C101" s="101"/>
      <c r="D101" s="101"/>
      <c r="E101" s="101"/>
      <c r="F101" s="101"/>
      <c r="G101" s="101"/>
      <c r="H101" s="102"/>
    </row>
    <row r="102" spans="1:8" s="66" customFormat="1" ht="14.25" x14ac:dyDescent="0.15">
      <c r="A102" s="91" t="s">
        <v>176</v>
      </c>
      <c r="B102" s="82"/>
      <c r="C102" s="82"/>
      <c r="D102" s="82"/>
      <c r="E102" s="82"/>
      <c r="F102" s="82"/>
      <c r="G102" s="82"/>
      <c r="H102" s="76">
        <f>SUM(B102:G102)</f>
        <v>0</v>
      </c>
    </row>
    <row r="103" spans="1:8" s="66" customFormat="1" ht="14.25" x14ac:dyDescent="0.15">
      <c r="A103" s="91" t="s">
        <v>177</v>
      </c>
      <c r="B103" s="82"/>
      <c r="C103" s="82"/>
      <c r="D103" s="82"/>
      <c r="E103" s="82"/>
      <c r="F103" s="82"/>
      <c r="G103" s="82"/>
      <c r="H103" s="76">
        <f>SUM(B103:G103)</f>
        <v>0</v>
      </c>
    </row>
    <row r="104" spans="1:8" s="66" customFormat="1" ht="14.25" x14ac:dyDescent="0.15">
      <c r="A104" s="91" t="s">
        <v>178</v>
      </c>
      <c r="B104" s="82"/>
      <c r="C104" s="82"/>
      <c r="D104" s="82"/>
      <c r="E104" s="82"/>
      <c r="F104" s="82"/>
      <c r="G104" s="82"/>
      <c r="H104" s="76">
        <f>SUM(B104:G104)</f>
        <v>0</v>
      </c>
    </row>
    <row r="105" spans="1:8" s="66" customFormat="1" ht="14.25" x14ac:dyDescent="0.15">
      <c r="A105" s="91" t="s">
        <v>179</v>
      </c>
      <c r="B105" s="82"/>
      <c r="C105" s="82"/>
      <c r="D105" s="82"/>
      <c r="E105" s="82"/>
      <c r="F105" s="82"/>
      <c r="G105" s="82"/>
      <c r="H105" s="76">
        <f>SUM(B105:G105)</f>
        <v>0</v>
      </c>
    </row>
    <row r="106" spans="1:8" s="66" customFormat="1" ht="14.25" x14ac:dyDescent="0.15">
      <c r="A106" s="89"/>
      <c r="B106" s="82"/>
      <c r="C106" s="82"/>
      <c r="D106" s="82"/>
      <c r="E106" s="82"/>
      <c r="F106" s="82"/>
      <c r="G106" s="82"/>
      <c r="H106" s="76">
        <f>SUM(B106:G106)</f>
        <v>0</v>
      </c>
    </row>
    <row r="107" spans="1:8" s="66" customFormat="1" ht="14.25" x14ac:dyDescent="0.15">
      <c r="A107" s="105" t="s">
        <v>180</v>
      </c>
      <c r="B107" s="86">
        <f t="shared" ref="B107:H107" si="8">SUM(B34:B106)</f>
        <v>20000000</v>
      </c>
      <c r="C107" s="86">
        <f t="shared" si="8"/>
        <v>20000000</v>
      </c>
      <c r="D107" s="86">
        <f t="shared" si="8"/>
        <v>20000000</v>
      </c>
      <c r="E107" s="86">
        <f t="shared" si="8"/>
        <v>20000000</v>
      </c>
      <c r="F107" s="86">
        <f t="shared" si="8"/>
        <v>20000000</v>
      </c>
      <c r="G107" s="86">
        <f t="shared" si="8"/>
        <v>20000000</v>
      </c>
      <c r="H107" s="86">
        <f t="shared" si="8"/>
        <v>120000000</v>
      </c>
    </row>
    <row r="108" spans="1:8" s="66" customFormat="1" ht="14.25" x14ac:dyDescent="0.15">
      <c r="A108" s="90"/>
      <c r="B108" s="70"/>
      <c r="C108" s="70"/>
      <c r="D108" s="70"/>
      <c r="E108" s="70"/>
      <c r="F108" s="106"/>
      <c r="G108" s="70"/>
      <c r="H108" s="76"/>
    </row>
    <row r="109" spans="1:8" s="66" customFormat="1" ht="27" x14ac:dyDescent="0.15">
      <c r="A109" s="105" t="s">
        <v>181</v>
      </c>
      <c r="B109" s="86">
        <f t="shared" ref="B109:H109" si="9">B31-B107</f>
        <v>517238525</v>
      </c>
      <c r="C109" s="86">
        <f t="shared" si="9"/>
        <v>4273389105</v>
      </c>
      <c r="D109" s="86">
        <f t="shared" si="9"/>
        <v>1593732467</v>
      </c>
      <c r="E109" s="86">
        <f t="shared" si="9"/>
        <v>4599162335</v>
      </c>
      <c r="F109" s="86">
        <f t="shared" si="9"/>
        <v>3354808371</v>
      </c>
      <c r="G109" s="86">
        <f t="shared" si="9"/>
        <v>4970774213</v>
      </c>
      <c r="H109" s="86">
        <f t="shared" si="9"/>
        <v>19309105016</v>
      </c>
    </row>
    <row r="110" spans="1:8" s="66" customFormat="1" ht="14.25" x14ac:dyDescent="0.15">
      <c r="A110" s="90"/>
      <c r="B110" s="70"/>
      <c r="C110" s="70"/>
      <c r="D110" s="70"/>
      <c r="E110" s="70"/>
      <c r="F110" s="70"/>
      <c r="G110" s="70"/>
      <c r="H110" s="76"/>
    </row>
    <row r="111" spans="1:8" s="66" customFormat="1" ht="14.25" x14ac:dyDescent="0.15">
      <c r="A111" s="75" t="s">
        <v>182</v>
      </c>
      <c r="B111" s="88"/>
      <c r="C111" s="88"/>
      <c r="D111" s="88"/>
      <c r="E111" s="88"/>
      <c r="F111" s="88"/>
      <c r="G111" s="88"/>
      <c r="H111" s="76"/>
    </row>
    <row r="112" spans="1:8" s="66" customFormat="1" ht="14.25" x14ac:dyDescent="0.15">
      <c r="A112" s="107" t="s">
        <v>183</v>
      </c>
      <c r="B112" s="82"/>
      <c r="C112" s="82"/>
      <c r="D112" s="82"/>
      <c r="E112" s="82"/>
      <c r="F112" s="82"/>
      <c r="G112" s="82"/>
      <c r="H112" s="76">
        <f>SUM(B112:G112)</f>
        <v>0</v>
      </c>
    </row>
    <row r="113" spans="1:8" s="66" customFormat="1" ht="14.25" x14ac:dyDescent="0.15">
      <c r="A113" s="108" t="s">
        <v>184</v>
      </c>
      <c r="B113" s="82"/>
      <c r="C113" s="82"/>
      <c r="D113" s="82"/>
      <c r="E113" s="82"/>
      <c r="F113" s="82"/>
      <c r="G113" s="82"/>
      <c r="H113" s="76">
        <f>SUM(B113:G113)</f>
        <v>0</v>
      </c>
    </row>
    <row r="114" spans="1:8" s="66" customFormat="1" ht="27" x14ac:dyDescent="0.15">
      <c r="A114" s="108" t="s">
        <v>185</v>
      </c>
      <c r="B114" s="82"/>
      <c r="C114" s="82"/>
      <c r="D114" s="82"/>
      <c r="E114" s="82"/>
      <c r="F114" s="82"/>
      <c r="G114" s="82"/>
      <c r="H114" s="76">
        <f>SUM(B114:G114)</f>
        <v>0</v>
      </c>
    </row>
    <row r="115" spans="1:8" s="66" customFormat="1" ht="14.25" x14ac:dyDescent="0.15">
      <c r="A115" s="89" t="s">
        <v>186</v>
      </c>
      <c r="B115" s="82"/>
      <c r="C115" s="82"/>
      <c r="D115" s="82"/>
      <c r="E115" s="82"/>
      <c r="F115" s="82"/>
      <c r="G115" s="82"/>
      <c r="H115" s="76">
        <f>SUM(B115:G115)</f>
        <v>0</v>
      </c>
    </row>
    <row r="116" spans="1:8" s="66" customFormat="1" ht="14.25" x14ac:dyDescent="0.15">
      <c r="A116" s="89" t="s">
        <v>187</v>
      </c>
      <c r="B116" s="82"/>
      <c r="C116" s="82"/>
      <c r="D116" s="82"/>
      <c r="E116" s="82"/>
      <c r="F116" s="82"/>
      <c r="G116" s="82"/>
      <c r="H116" s="76">
        <f>SUM(B116:G116)</f>
        <v>0</v>
      </c>
    </row>
    <row r="117" spans="1:8" s="66" customFormat="1" ht="14.25" x14ac:dyDescent="0.15">
      <c r="A117" s="105" t="s">
        <v>188</v>
      </c>
      <c r="B117" s="86">
        <f>SUM(B111:B116)</f>
        <v>0</v>
      </c>
      <c r="C117" s="86">
        <f t="shared" ref="C117:H117" si="10">SUM(C111:C116)</f>
        <v>0</v>
      </c>
      <c r="D117" s="86">
        <f t="shared" si="10"/>
        <v>0</v>
      </c>
      <c r="E117" s="86">
        <f t="shared" si="10"/>
        <v>0</v>
      </c>
      <c r="F117" s="86">
        <f t="shared" si="10"/>
        <v>0</v>
      </c>
      <c r="G117" s="86">
        <f t="shared" si="10"/>
        <v>0</v>
      </c>
      <c r="H117" s="86">
        <f t="shared" si="10"/>
        <v>0</v>
      </c>
    </row>
    <row r="118" spans="1:8" s="66" customFormat="1" ht="14.25" x14ac:dyDescent="0.15">
      <c r="A118" s="90"/>
      <c r="B118" s="70"/>
      <c r="C118" s="70"/>
      <c r="D118" s="70"/>
      <c r="E118" s="70"/>
      <c r="F118" s="70"/>
      <c r="G118" s="70"/>
      <c r="H118" s="76"/>
    </row>
    <row r="119" spans="1:8" s="66" customFormat="1" ht="14.25" x14ac:dyDescent="0.15">
      <c r="A119" s="75" t="s">
        <v>189</v>
      </c>
      <c r="B119" s="88"/>
      <c r="C119" s="88"/>
      <c r="D119" s="88"/>
      <c r="E119" s="88"/>
      <c r="F119" s="88"/>
      <c r="G119" s="88"/>
      <c r="H119" s="76"/>
    </row>
    <row r="120" spans="1:8" s="66" customFormat="1" ht="14.25" x14ac:dyDescent="0.15">
      <c r="A120" s="89" t="s">
        <v>190</v>
      </c>
      <c r="B120" s="82"/>
      <c r="C120" s="82"/>
      <c r="D120" s="82"/>
      <c r="E120" s="82"/>
      <c r="F120" s="82"/>
      <c r="G120" s="82"/>
      <c r="H120" s="76">
        <f>SUM(B120:G120)</f>
        <v>0</v>
      </c>
    </row>
    <row r="121" spans="1:8" s="66" customFormat="1" ht="14.25" x14ac:dyDescent="0.15">
      <c r="A121" s="89" t="s">
        <v>191</v>
      </c>
      <c r="B121" s="82">
        <v>0</v>
      </c>
      <c r="C121" s="82">
        <v>0</v>
      </c>
      <c r="D121" s="82">
        <v>0</v>
      </c>
      <c r="E121" s="82">
        <v>0</v>
      </c>
      <c r="F121" s="82">
        <v>0</v>
      </c>
      <c r="G121" s="82">
        <v>0</v>
      </c>
      <c r="H121" s="76">
        <f>SUM(B121:G121)</f>
        <v>0</v>
      </c>
    </row>
    <row r="122" spans="1:8" s="66" customFormat="1" ht="14.25" x14ac:dyDescent="0.15">
      <c r="A122" s="105" t="s">
        <v>192</v>
      </c>
      <c r="B122" s="86">
        <f>SUM(B120:B121)</f>
        <v>0</v>
      </c>
      <c r="C122" s="86">
        <f t="shared" ref="C122:G122" si="11">SUM(C120:C121)</f>
        <v>0</v>
      </c>
      <c r="D122" s="86">
        <f t="shared" si="11"/>
        <v>0</v>
      </c>
      <c r="E122" s="86">
        <f t="shared" si="11"/>
        <v>0</v>
      </c>
      <c r="F122" s="86">
        <f t="shared" si="11"/>
        <v>0</v>
      </c>
      <c r="G122" s="86">
        <f t="shared" si="11"/>
        <v>0</v>
      </c>
      <c r="H122" s="86">
        <f>SUM(H120:H121)</f>
        <v>0</v>
      </c>
    </row>
    <row r="123" spans="1:8" s="66" customFormat="1" ht="14.25" x14ac:dyDescent="0.15">
      <c r="A123" s="90"/>
      <c r="B123" s="70"/>
      <c r="C123" s="70"/>
      <c r="D123" s="70"/>
      <c r="E123" s="70"/>
      <c r="F123" s="70"/>
      <c r="G123" s="70"/>
      <c r="H123" s="76"/>
    </row>
    <row r="124" spans="1:8" s="66" customFormat="1" ht="14.25" x14ac:dyDescent="0.15">
      <c r="A124" s="105" t="s">
        <v>193</v>
      </c>
      <c r="B124" s="86">
        <f>B117+B122</f>
        <v>0</v>
      </c>
      <c r="C124" s="86">
        <f t="shared" ref="C124:H124" si="12">C117+C122</f>
        <v>0</v>
      </c>
      <c r="D124" s="86">
        <f t="shared" si="12"/>
        <v>0</v>
      </c>
      <c r="E124" s="86">
        <f t="shared" si="12"/>
        <v>0</v>
      </c>
      <c r="F124" s="86">
        <f t="shared" si="12"/>
        <v>0</v>
      </c>
      <c r="G124" s="86">
        <f t="shared" si="12"/>
        <v>0</v>
      </c>
      <c r="H124" s="86">
        <f t="shared" si="12"/>
        <v>0</v>
      </c>
    </row>
    <row r="125" spans="1:8" s="66" customFormat="1" ht="14.25" x14ac:dyDescent="0.15">
      <c r="A125" s="75" t="s">
        <v>194</v>
      </c>
      <c r="B125" s="70"/>
      <c r="C125" s="70"/>
      <c r="D125" s="70"/>
      <c r="E125" s="70"/>
      <c r="F125" s="70"/>
      <c r="G125" s="70"/>
      <c r="H125" s="76"/>
    </row>
    <row r="126" spans="1:8" s="111" customFormat="1" ht="27" x14ac:dyDescent="0.15">
      <c r="A126" s="109" t="s">
        <v>195</v>
      </c>
      <c r="B126" s="110">
        <f>B109-B124</f>
        <v>517238525</v>
      </c>
      <c r="C126" s="110">
        <f t="shared" ref="C126:H126" si="13">C109-C124</f>
        <v>4273389105</v>
      </c>
      <c r="D126" s="110">
        <f t="shared" si="13"/>
        <v>1593732467</v>
      </c>
      <c r="E126" s="110">
        <f t="shared" si="13"/>
        <v>4599162335</v>
      </c>
      <c r="F126" s="110">
        <f t="shared" si="13"/>
        <v>3354808371</v>
      </c>
      <c r="G126" s="110">
        <f t="shared" si="13"/>
        <v>4970774213</v>
      </c>
      <c r="H126" s="110">
        <f t="shared" si="13"/>
        <v>19309105016</v>
      </c>
    </row>
    <row r="127" spans="1:8" s="66" customFormat="1" x14ac:dyDescent="0.15">
      <c r="A127" s="65"/>
      <c r="B127" s="65"/>
      <c r="C127" s="65"/>
      <c r="D127" s="65"/>
      <c r="E127" s="65"/>
      <c r="F127" s="65"/>
      <c r="G127" s="65"/>
    </row>
  </sheetData>
  <pageMargins left="0.7" right="0.7" top="0.75" bottom="0.75" header="0.3" footer="0.3"/>
  <pageSetup paperSize="9" orientation="portrait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9"/>
  <sheetViews>
    <sheetView workbookViewId="0">
      <selection activeCell="I18" sqref="I18"/>
    </sheetView>
  </sheetViews>
  <sheetFormatPr defaultColWidth="34.1171875" defaultRowHeight="13.5" x14ac:dyDescent="0.15"/>
  <cols>
    <col min="1" max="1" width="62.03125" style="65" customWidth="1"/>
    <col min="2" max="2" width="18.203125" style="65" customWidth="1"/>
    <col min="3" max="3" width="16.98828125" style="65" customWidth="1"/>
    <col min="4" max="5" width="16.5859375" style="65" bestFit="1" customWidth="1"/>
    <col min="6" max="6" width="17.125" style="65" customWidth="1"/>
    <col min="7" max="7" width="17.52734375" style="65" customWidth="1"/>
    <col min="8" max="8" width="27.10546875" style="65" customWidth="1"/>
    <col min="9" max="9" width="14.6953125" style="66" customWidth="1"/>
    <col min="10" max="251" width="34.1171875" style="65"/>
    <col min="252" max="252" width="17.125" style="65" customWidth="1"/>
    <col min="253" max="253" width="12.5390625" style="65" customWidth="1"/>
    <col min="254" max="254" width="13.078125" style="65" customWidth="1"/>
    <col min="255" max="257" width="12.67578125" style="65" customWidth="1"/>
    <col min="258" max="258" width="12.13671875" style="65" customWidth="1"/>
    <col min="259" max="259" width="12.5390625" style="65" customWidth="1"/>
    <col min="260" max="260" width="13.34765625" style="65" customWidth="1"/>
    <col min="261" max="263" width="12.9453125" style="65" customWidth="1"/>
    <col min="264" max="265" width="13.078125" style="65" customWidth="1"/>
    <col min="266" max="507" width="34.1171875" style="65"/>
    <col min="508" max="508" width="17.125" style="65" customWidth="1"/>
    <col min="509" max="509" width="12.5390625" style="65" customWidth="1"/>
    <col min="510" max="510" width="13.078125" style="65" customWidth="1"/>
    <col min="511" max="513" width="12.67578125" style="65" customWidth="1"/>
    <col min="514" max="514" width="12.13671875" style="65" customWidth="1"/>
    <col min="515" max="515" width="12.5390625" style="65" customWidth="1"/>
    <col min="516" max="516" width="13.34765625" style="65" customWidth="1"/>
    <col min="517" max="519" width="12.9453125" style="65" customWidth="1"/>
    <col min="520" max="521" width="13.078125" style="65" customWidth="1"/>
    <col min="522" max="763" width="34.1171875" style="65"/>
    <col min="764" max="764" width="17.125" style="65" customWidth="1"/>
    <col min="765" max="765" width="12.5390625" style="65" customWidth="1"/>
    <col min="766" max="766" width="13.078125" style="65" customWidth="1"/>
    <col min="767" max="769" width="12.67578125" style="65" customWidth="1"/>
    <col min="770" max="770" width="12.13671875" style="65" customWidth="1"/>
    <col min="771" max="771" width="12.5390625" style="65" customWidth="1"/>
    <col min="772" max="772" width="13.34765625" style="65" customWidth="1"/>
    <col min="773" max="775" width="12.9453125" style="65" customWidth="1"/>
    <col min="776" max="777" width="13.078125" style="65" customWidth="1"/>
    <col min="778" max="1019" width="34.1171875" style="65"/>
    <col min="1020" max="1020" width="17.125" style="65" customWidth="1"/>
    <col min="1021" max="1021" width="12.5390625" style="65" customWidth="1"/>
    <col min="1022" max="1022" width="13.078125" style="65" customWidth="1"/>
    <col min="1023" max="1025" width="12.67578125" style="65" customWidth="1"/>
    <col min="1026" max="1026" width="12.13671875" style="65" customWidth="1"/>
    <col min="1027" max="1027" width="12.5390625" style="65" customWidth="1"/>
    <col min="1028" max="1028" width="13.34765625" style="65" customWidth="1"/>
    <col min="1029" max="1031" width="12.9453125" style="65" customWidth="1"/>
    <col min="1032" max="1033" width="13.078125" style="65" customWidth="1"/>
    <col min="1034" max="1275" width="34.1171875" style="65"/>
    <col min="1276" max="1276" width="17.125" style="65" customWidth="1"/>
    <col min="1277" max="1277" width="12.5390625" style="65" customWidth="1"/>
    <col min="1278" max="1278" width="13.078125" style="65" customWidth="1"/>
    <col min="1279" max="1281" width="12.67578125" style="65" customWidth="1"/>
    <col min="1282" max="1282" width="12.13671875" style="65" customWidth="1"/>
    <col min="1283" max="1283" width="12.5390625" style="65" customWidth="1"/>
    <col min="1284" max="1284" width="13.34765625" style="65" customWidth="1"/>
    <col min="1285" max="1287" width="12.9453125" style="65" customWidth="1"/>
    <col min="1288" max="1289" width="13.078125" style="65" customWidth="1"/>
    <col min="1290" max="1531" width="34.1171875" style="65"/>
    <col min="1532" max="1532" width="17.125" style="65" customWidth="1"/>
    <col min="1533" max="1533" width="12.5390625" style="65" customWidth="1"/>
    <col min="1534" max="1534" width="13.078125" style="65" customWidth="1"/>
    <col min="1535" max="1537" width="12.67578125" style="65" customWidth="1"/>
    <col min="1538" max="1538" width="12.13671875" style="65" customWidth="1"/>
    <col min="1539" max="1539" width="12.5390625" style="65" customWidth="1"/>
    <col min="1540" max="1540" width="13.34765625" style="65" customWidth="1"/>
    <col min="1541" max="1543" width="12.9453125" style="65" customWidth="1"/>
    <col min="1544" max="1545" width="13.078125" style="65" customWidth="1"/>
    <col min="1546" max="1787" width="34.1171875" style="65"/>
    <col min="1788" max="1788" width="17.125" style="65" customWidth="1"/>
    <col min="1789" max="1789" width="12.5390625" style="65" customWidth="1"/>
    <col min="1790" max="1790" width="13.078125" style="65" customWidth="1"/>
    <col min="1791" max="1793" width="12.67578125" style="65" customWidth="1"/>
    <col min="1794" max="1794" width="12.13671875" style="65" customWidth="1"/>
    <col min="1795" max="1795" width="12.5390625" style="65" customWidth="1"/>
    <col min="1796" max="1796" width="13.34765625" style="65" customWidth="1"/>
    <col min="1797" max="1799" width="12.9453125" style="65" customWidth="1"/>
    <col min="1800" max="1801" width="13.078125" style="65" customWidth="1"/>
    <col min="1802" max="2043" width="34.1171875" style="65"/>
    <col min="2044" max="2044" width="17.125" style="65" customWidth="1"/>
    <col min="2045" max="2045" width="12.5390625" style="65" customWidth="1"/>
    <col min="2046" max="2046" width="13.078125" style="65" customWidth="1"/>
    <col min="2047" max="2049" width="12.67578125" style="65" customWidth="1"/>
    <col min="2050" max="2050" width="12.13671875" style="65" customWidth="1"/>
    <col min="2051" max="2051" width="12.5390625" style="65" customWidth="1"/>
    <col min="2052" max="2052" width="13.34765625" style="65" customWidth="1"/>
    <col min="2053" max="2055" width="12.9453125" style="65" customWidth="1"/>
    <col min="2056" max="2057" width="13.078125" style="65" customWidth="1"/>
    <col min="2058" max="2299" width="34.1171875" style="65"/>
    <col min="2300" max="2300" width="17.125" style="65" customWidth="1"/>
    <col min="2301" max="2301" width="12.5390625" style="65" customWidth="1"/>
    <col min="2302" max="2302" width="13.078125" style="65" customWidth="1"/>
    <col min="2303" max="2305" width="12.67578125" style="65" customWidth="1"/>
    <col min="2306" max="2306" width="12.13671875" style="65" customWidth="1"/>
    <col min="2307" max="2307" width="12.5390625" style="65" customWidth="1"/>
    <col min="2308" max="2308" width="13.34765625" style="65" customWidth="1"/>
    <col min="2309" max="2311" width="12.9453125" style="65" customWidth="1"/>
    <col min="2312" max="2313" width="13.078125" style="65" customWidth="1"/>
    <col min="2314" max="2555" width="34.1171875" style="65"/>
    <col min="2556" max="2556" width="17.125" style="65" customWidth="1"/>
    <col min="2557" max="2557" width="12.5390625" style="65" customWidth="1"/>
    <col min="2558" max="2558" width="13.078125" style="65" customWidth="1"/>
    <col min="2559" max="2561" width="12.67578125" style="65" customWidth="1"/>
    <col min="2562" max="2562" width="12.13671875" style="65" customWidth="1"/>
    <col min="2563" max="2563" width="12.5390625" style="65" customWidth="1"/>
    <col min="2564" max="2564" width="13.34765625" style="65" customWidth="1"/>
    <col min="2565" max="2567" width="12.9453125" style="65" customWidth="1"/>
    <col min="2568" max="2569" width="13.078125" style="65" customWidth="1"/>
    <col min="2570" max="2811" width="34.1171875" style="65"/>
    <col min="2812" max="2812" width="17.125" style="65" customWidth="1"/>
    <col min="2813" max="2813" width="12.5390625" style="65" customWidth="1"/>
    <col min="2814" max="2814" width="13.078125" style="65" customWidth="1"/>
    <col min="2815" max="2817" width="12.67578125" style="65" customWidth="1"/>
    <col min="2818" max="2818" width="12.13671875" style="65" customWidth="1"/>
    <col min="2819" max="2819" width="12.5390625" style="65" customWidth="1"/>
    <col min="2820" max="2820" width="13.34765625" style="65" customWidth="1"/>
    <col min="2821" max="2823" width="12.9453125" style="65" customWidth="1"/>
    <col min="2824" max="2825" width="13.078125" style="65" customWidth="1"/>
    <col min="2826" max="3067" width="34.1171875" style="65"/>
    <col min="3068" max="3068" width="17.125" style="65" customWidth="1"/>
    <col min="3069" max="3069" width="12.5390625" style="65" customWidth="1"/>
    <col min="3070" max="3070" width="13.078125" style="65" customWidth="1"/>
    <col min="3071" max="3073" width="12.67578125" style="65" customWidth="1"/>
    <col min="3074" max="3074" width="12.13671875" style="65" customWidth="1"/>
    <col min="3075" max="3075" width="12.5390625" style="65" customWidth="1"/>
    <col min="3076" max="3076" width="13.34765625" style="65" customWidth="1"/>
    <col min="3077" max="3079" width="12.9453125" style="65" customWidth="1"/>
    <col min="3080" max="3081" width="13.078125" style="65" customWidth="1"/>
    <col min="3082" max="3323" width="34.1171875" style="65"/>
    <col min="3324" max="3324" width="17.125" style="65" customWidth="1"/>
    <col min="3325" max="3325" width="12.5390625" style="65" customWidth="1"/>
    <col min="3326" max="3326" width="13.078125" style="65" customWidth="1"/>
    <col min="3327" max="3329" width="12.67578125" style="65" customWidth="1"/>
    <col min="3330" max="3330" width="12.13671875" style="65" customWidth="1"/>
    <col min="3331" max="3331" width="12.5390625" style="65" customWidth="1"/>
    <col min="3332" max="3332" width="13.34765625" style="65" customWidth="1"/>
    <col min="3333" max="3335" width="12.9453125" style="65" customWidth="1"/>
    <col min="3336" max="3337" width="13.078125" style="65" customWidth="1"/>
    <col min="3338" max="3579" width="34.1171875" style="65"/>
    <col min="3580" max="3580" width="17.125" style="65" customWidth="1"/>
    <col min="3581" max="3581" width="12.5390625" style="65" customWidth="1"/>
    <col min="3582" max="3582" width="13.078125" style="65" customWidth="1"/>
    <col min="3583" max="3585" width="12.67578125" style="65" customWidth="1"/>
    <col min="3586" max="3586" width="12.13671875" style="65" customWidth="1"/>
    <col min="3587" max="3587" width="12.5390625" style="65" customWidth="1"/>
    <col min="3588" max="3588" width="13.34765625" style="65" customWidth="1"/>
    <col min="3589" max="3591" width="12.9453125" style="65" customWidth="1"/>
    <col min="3592" max="3593" width="13.078125" style="65" customWidth="1"/>
    <col min="3594" max="3835" width="34.1171875" style="65"/>
    <col min="3836" max="3836" width="17.125" style="65" customWidth="1"/>
    <col min="3837" max="3837" width="12.5390625" style="65" customWidth="1"/>
    <col min="3838" max="3838" width="13.078125" style="65" customWidth="1"/>
    <col min="3839" max="3841" width="12.67578125" style="65" customWidth="1"/>
    <col min="3842" max="3842" width="12.13671875" style="65" customWidth="1"/>
    <col min="3843" max="3843" width="12.5390625" style="65" customWidth="1"/>
    <col min="3844" max="3844" width="13.34765625" style="65" customWidth="1"/>
    <col min="3845" max="3847" width="12.9453125" style="65" customWidth="1"/>
    <col min="3848" max="3849" width="13.078125" style="65" customWidth="1"/>
    <col min="3850" max="4091" width="34.1171875" style="65"/>
    <col min="4092" max="4092" width="17.125" style="65" customWidth="1"/>
    <col min="4093" max="4093" width="12.5390625" style="65" customWidth="1"/>
    <col min="4094" max="4094" width="13.078125" style="65" customWidth="1"/>
    <col min="4095" max="4097" width="12.67578125" style="65" customWidth="1"/>
    <col min="4098" max="4098" width="12.13671875" style="65" customWidth="1"/>
    <col min="4099" max="4099" width="12.5390625" style="65" customWidth="1"/>
    <col min="4100" max="4100" width="13.34765625" style="65" customWidth="1"/>
    <col min="4101" max="4103" width="12.9453125" style="65" customWidth="1"/>
    <col min="4104" max="4105" width="13.078125" style="65" customWidth="1"/>
    <col min="4106" max="4347" width="34.1171875" style="65"/>
    <col min="4348" max="4348" width="17.125" style="65" customWidth="1"/>
    <col min="4349" max="4349" width="12.5390625" style="65" customWidth="1"/>
    <col min="4350" max="4350" width="13.078125" style="65" customWidth="1"/>
    <col min="4351" max="4353" width="12.67578125" style="65" customWidth="1"/>
    <col min="4354" max="4354" width="12.13671875" style="65" customWidth="1"/>
    <col min="4355" max="4355" width="12.5390625" style="65" customWidth="1"/>
    <col min="4356" max="4356" width="13.34765625" style="65" customWidth="1"/>
    <col min="4357" max="4359" width="12.9453125" style="65" customWidth="1"/>
    <col min="4360" max="4361" width="13.078125" style="65" customWidth="1"/>
    <col min="4362" max="4603" width="34.1171875" style="65"/>
    <col min="4604" max="4604" width="17.125" style="65" customWidth="1"/>
    <col min="4605" max="4605" width="12.5390625" style="65" customWidth="1"/>
    <col min="4606" max="4606" width="13.078125" style="65" customWidth="1"/>
    <col min="4607" max="4609" width="12.67578125" style="65" customWidth="1"/>
    <col min="4610" max="4610" width="12.13671875" style="65" customWidth="1"/>
    <col min="4611" max="4611" width="12.5390625" style="65" customWidth="1"/>
    <col min="4612" max="4612" width="13.34765625" style="65" customWidth="1"/>
    <col min="4613" max="4615" width="12.9453125" style="65" customWidth="1"/>
    <col min="4616" max="4617" width="13.078125" style="65" customWidth="1"/>
    <col min="4618" max="4859" width="34.1171875" style="65"/>
    <col min="4860" max="4860" width="17.125" style="65" customWidth="1"/>
    <col min="4861" max="4861" width="12.5390625" style="65" customWidth="1"/>
    <col min="4862" max="4862" width="13.078125" style="65" customWidth="1"/>
    <col min="4863" max="4865" width="12.67578125" style="65" customWidth="1"/>
    <col min="4866" max="4866" width="12.13671875" style="65" customWidth="1"/>
    <col min="4867" max="4867" width="12.5390625" style="65" customWidth="1"/>
    <col min="4868" max="4868" width="13.34765625" style="65" customWidth="1"/>
    <col min="4869" max="4871" width="12.9453125" style="65" customWidth="1"/>
    <col min="4872" max="4873" width="13.078125" style="65" customWidth="1"/>
    <col min="4874" max="5115" width="34.1171875" style="65"/>
    <col min="5116" max="5116" width="17.125" style="65" customWidth="1"/>
    <col min="5117" max="5117" width="12.5390625" style="65" customWidth="1"/>
    <col min="5118" max="5118" width="13.078125" style="65" customWidth="1"/>
    <col min="5119" max="5121" width="12.67578125" style="65" customWidth="1"/>
    <col min="5122" max="5122" width="12.13671875" style="65" customWidth="1"/>
    <col min="5123" max="5123" width="12.5390625" style="65" customWidth="1"/>
    <col min="5124" max="5124" width="13.34765625" style="65" customWidth="1"/>
    <col min="5125" max="5127" width="12.9453125" style="65" customWidth="1"/>
    <col min="5128" max="5129" width="13.078125" style="65" customWidth="1"/>
    <col min="5130" max="5371" width="34.1171875" style="65"/>
    <col min="5372" max="5372" width="17.125" style="65" customWidth="1"/>
    <col min="5373" max="5373" width="12.5390625" style="65" customWidth="1"/>
    <col min="5374" max="5374" width="13.078125" style="65" customWidth="1"/>
    <col min="5375" max="5377" width="12.67578125" style="65" customWidth="1"/>
    <col min="5378" max="5378" width="12.13671875" style="65" customWidth="1"/>
    <col min="5379" max="5379" width="12.5390625" style="65" customWidth="1"/>
    <col min="5380" max="5380" width="13.34765625" style="65" customWidth="1"/>
    <col min="5381" max="5383" width="12.9453125" style="65" customWidth="1"/>
    <col min="5384" max="5385" width="13.078125" style="65" customWidth="1"/>
    <col min="5386" max="5627" width="34.1171875" style="65"/>
    <col min="5628" max="5628" width="17.125" style="65" customWidth="1"/>
    <col min="5629" max="5629" width="12.5390625" style="65" customWidth="1"/>
    <col min="5630" max="5630" width="13.078125" style="65" customWidth="1"/>
    <col min="5631" max="5633" width="12.67578125" style="65" customWidth="1"/>
    <col min="5634" max="5634" width="12.13671875" style="65" customWidth="1"/>
    <col min="5635" max="5635" width="12.5390625" style="65" customWidth="1"/>
    <col min="5636" max="5636" width="13.34765625" style="65" customWidth="1"/>
    <col min="5637" max="5639" width="12.9453125" style="65" customWidth="1"/>
    <col min="5640" max="5641" width="13.078125" style="65" customWidth="1"/>
    <col min="5642" max="5883" width="34.1171875" style="65"/>
    <col min="5884" max="5884" width="17.125" style="65" customWidth="1"/>
    <col min="5885" max="5885" width="12.5390625" style="65" customWidth="1"/>
    <col min="5886" max="5886" width="13.078125" style="65" customWidth="1"/>
    <col min="5887" max="5889" width="12.67578125" style="65" customWidth="1"/>
    <col min="5890" max="5890" width="12.13671875" style="65" customWidth="1"/>
    <col min="5891" max="5891" width="12.5390625" style="65" customWidth="1"/>
    <col min="5892" max="5892" width="13.34765625" style="65" customWidth="1"/>
    <col min="5893" max="5895" width="12.9453125" style="65" customWidth="1"/>
    <col min="5896" max="5897" width="13.078125" style="65" customWidth="1"/>
    <col min="5898" max="6139" width="34.1171875" style="65"/>
    <col min="6140" max="6140" width="17.125" style="65" customWidth="1"/>
    <col min="6141" max="6141" width="12.5390625" style="65" customWidth="1"/>
    <col min="6142" max="6142" width="13.078125" style="65" customWidth="1"/>
    <col min="6143" max="6145" width="12.67578125" style="65" customWidth="1"/>
    <col min="6146" max="6146" width="12.13671875" style="65" customWidth="1"/>
    <col min="6147" max="6147" width="12.5390625" style="65" customWidth="1"/>
    <col min="6148" max="6148" width="13.34765625" style="65" customWidth="1"/>
    <col min="6149" max="6151" width="12.9453125" style="65" customWidth="1"/>
    <col min="6152" max="6153" width="13.078125" style="65" customWidth="1"/>
    <col min="6154" max="6395" width="34.1171875" style="65"/>
    <col min="6396" max="6396" width="17.125" style="65" customWidth="1"/>
    <col min="6397" max="6397" width="12.5390625" style="65" customWidth="1"/>
    <col min="6398" max="6398" width="13.078125" style="65" customWidth="1"/>
    <col min="6399" max="6401" width="12.67578125" style="65" customWidth="1"/>
    <col min="6402" max="6402" width="12.13671875" style="65" customWidth="1"/>
    <col min="6403" max="6403" width="12.5390625" style="65" customWidth="1"/>
    <col min="6404" max="6404" width="13.34765625" style="65" customWidth="1"/>
    <col min="6405" max="6407" width="12.9453125" style="65" customWidth="1"/>
    <col min="6408" max="6409" width="13.078125" style="65" customWidth="1"/>
    <col min="6410" max="6651" width="34.1171875" style="65"/>
    <col min="6652" max="6652" width="17.125" style="65" customWidth="1"/>
    <col min="6653" max="6653" width="12.5390625" style="65" customWidth="1"/>
    <col min="6654" max="6654" width="13.078125" style="65" customWidth="1"/>
    <col min="6655" max="6657" width="12.67578125" style="65" customWidth="1"/>
    <col min="6658" max="6658" width="12.13671875" style="65" customWidth="1"/>
    <col min="6659" max="6659" width="12.5390625" style="65" customWidth="1"/>
    <col min="6660" max="6660" width="13.34765625" style="65" customWidth="1"/>
    <col min="6661" max="6663" width="12.9453125" style="65" customWidth="1"/>
    <col min="6664" max="6665" width="13.078125" style="65" customWidth="1"/>
    <col min="6666" max="6907" width="34.1171875" style="65"/>
    <col min="6908" max="6908" width="17.125" style="65" customWidth="1"/>
    <col min="6909" max="6909" width="12.5390625" style="65" customWidth="1"/>
    <col min="6910" max="6910" width="13.078125" style="65" customWidth="1"/>
    <col min="6911" max="6913" width="12.67578125" style="65" customWidth="1"/>
    <col min="6914" max="6914" width="12.13671875" style="65" customWidth="1"/>
    <col min="6915" max="6915" width="12.5390625" style="65" customWidth="1"/>
    <col min="6916" max="6916" width="13.34765625" style="65" customWidth="1"/>
    <col min="6917" max="6919" width="12.9453125" style="65" customWidth="1"/>
    <col min="6920" max="6921" width="13.078125" style="65" customWidth="1"/>
    <col min="6922" max="7163" width="34.1171875" style="65"/>
    <col min="7164" max="7164" width="17.125" style="65" customWidth="1"/>
    <col min="7165" max="7165" width="12.5390625" style="65" customWidth="1"/>
    <col min="7166" max="7166" width="13.078125" style="65" customWidth="1"/>
    <col min="7167" max="7169" width="12.67578125" style="65" customWidth="1"/>
    <col min="7170" max="7170" width="12.13671875" style="65" customWidth="1"/>
    <col min="7171" max="7171" width="12.5390625" style="65" customWidth="1"/>
    <col min="7172" max="7172" width="13.34765625" style="65" customWidth="1"/>
    <col min="7173" max="7175" width="12.9453125" style="65" customWidth="1"/>
    <col min="7176" max="7177" width="13.078125" style="65" customWidth="1"/>
    <col min="7178" max="7419" width="34.1171875" style="65"/>
    <col min="7420" max="7420" width="17.125" style="65" customWidth="1"/>
    <col min="7421" max="7421" width="12.5390625" style="65" customWidth="1"/>
    <col min="7422" max="7422" width="13.078125" style="65" customWidth="1"/>
    <col min="7423" max="7425" width="12.67578125" style="65" customWidth="1"/>
    <col min="7426" max="7426" width="12.13671875" style="65" customWidth="1"/>
    <col min="7427" max="7427" width="12.5390625" style="65" customWidth="1"/>
    <col min="7428" max="7428" width="13.34765625" style="65" customWidth="1"/>
    <col min="7429" max="7431" width="12.9453125" style="65" customWidth="1"/>
    <col min="7432" max="7433" width="13.078125" style="65" customWidth="1"/>
    <col min="7434" max="7675" width="34.1171875" style="65"/>
    <col min="7676" max="7676" width="17.125" style="65" customWidth="1"/>
    <col min="7677" max="7677" width="12.5390625" style="65" customWidth="1"/>
    <col min="7678" max="7678" width="13.078125" style="65" customWidth="1"/>
    <col min="7679" max="7681" width="12.67578125" style="65" customWidth="1"/>
    <col min="7682" max="7682" width="12.13671875" style="65" customWidth="1"/>
    <col min="7683" max="7683" width="12.5390625" style="65" customWidth="1"/>
    <col min="7684" max="7684" width="13.34765625" style="65" customWidth="1"/>
    <col min="7685" max="7687" width="12.9453125" style="65" customWidth="1"/>
    <col min="7688" max="7689" width="13.078125" style="65" customWidth="1"/>
    <col min="7690" max="7931" width="34.1171875" style="65"/>
    <col min="7932" max="7932" width="17.125" style="65" customWidth="1"/>
    <col min="7933" max="7933" width="12.5390625" style="65" customWidth="1"/>
    <col min="7934" max="7934" width="13.078125" style="65" customWidth="1"/>
    <col min="7935" max="7937" width="12.67578125" style="65" customWidth="1"/>
    <col min="7938" max="7938" width="12.13671875" style="65" customWidth="1"/>
    <col min="7939" max="7939" width="12.5390625" style="65" customWidth="1"/>
    <col min="7940" max="7940" width="13.34765625" style="65" customWidth="1"/>
    <col min="7941" max="7943" width="12.9453125" style="65" customWidth="1"/>
    <col min="7944" max="7945" width="13.078125" style="65" customWidth="1"/>
    <col min="7946" max="8187" width="34.1171875" style="65"/>
    <col min="8188" max="8188" width="17.125" style="65" customWidth="1"/>
    <col min="8189" max="8189" width="12.5390625" style="65" customWidth="1"/>
    <col min="8190" max="8190" width="13.078125" style="65" customWidth="1"/>
    <col min="8191" max="8193" width="12.67578125" style="65" customWidth="1"/>
    <col min="8194" max="8194" width="12.13671875" style="65" customWidth="1"/>
    <col min="8195" max="8195" width="12.5390625" style="65" customWidth="1"/>
    <col min="8196" max="8196" width="13.34765625" style="65" customWidth="1"/>
    <col min="8197" max="8199" width="12.9453125" style="65" customWidth="1"/>
    <col min="8200" max="8201" width="13.078125" style="65" customWidth="1"/>
    <col min="8202" max="8443" width="34.1171875" style="65"/>
    <col min="8444" max="8444" width="17.125" style="65" customWidth="1"/>
    <col min="8445" max="8445" width="12.5390625" style="65" customWidth="1"/>
    <col min="8446" max="8446" width="13.078125" style="65" customWidth="1"/>
    <col min="8447" max="8449" width="12.67578125" style="65" customWidth="1"/>
    <col min="8450" max="8450" width="12.13671875" style="65" customWidth="1"/>
    <col min="8451" max="8451" width="12.5390625" style="65" customWidth="1"/>
    <col min="8452" max="8452" width="13.34765625" style="65" customWidth="1"/>
    <col min="8453" max="8455" width="12.9453125" style="65" customWidth="1"/>
    <col min="8456" max="8457" width="13.078125" style="65" customWidth="1"/>
    <col min="8458" max="8699" width="34.1171875" style="65"/>
    <col min="8700" max="8700" width="17.125" style="65" customWidth="1"/>
    <col min="8701" max="8701" width="12.5390625" style="65" customWidth="1"/>
    <col min="8702" max="8702" width="13.078125" style="65" customWidth="1"/>
    <col min="8703" max="8705" width="12.67578125" style="65" customWidth="1"/>
    <col min="8706" max="8706" width="12.13671875" style="65" customWidth="1"/>
    <col min="8707" max="8707" width="12.5390625" style="65" customWidth="1"/>
    <col min="8708" max="8708" width="13.34765625" style="65" customWidth="1"/>
    <col min="8709" max="8711" width="12.9453125" style="65" customWidth="1"/>
    <col min="8712" max="8713" width="13.078125" style="65" customWidth="1"/>
    <col min="8714" max="8955" width="34.1171875" style="65"/>
    <col min="8956" max="8956" width="17.125" style="65" customWidth="1"/>
    <col min="8957" max="8957" width="12.5390625" style="65" customWidth="1"/>
    <col min="8958" max="8958" width="13.078125" style="65" customWidth="1"/>
    <col min="8959" max="8961" width="12.67578125" style="65" customWidth="1"/>
    <col min="8962" max="8962" width="12.13671875" style="65" customWidth="1"/>
    <col min="8963" max="8963" width="12.5390625" style="65" customWidth="1"/>
    <col min="8964" max="8964" width="13.34765625" style="65" customWidth="1"/>
    <col min="8965" max="8967" width="12.9453125" style="65" customWidth="1"/>
    <col min="8968" max="8969" width="13.078125" style="65" customWidth="1"/>
    <col min="8970" max="9211" width="34.1171875" style="65"/>
    <col min="9212" max="9212" width="17.125" style="65" customWidth="1"/>
    <col min="9213" max="9213" width="12.5390625" style="65" customWidth="1"/>
    <col min="9214" max="9214" width="13.078125" style="65" customWidth="1"/>
    <col min="9215" max="9217" width="12.67578125" style="65" customWidth="1"/>
    <col min="9218" max="9218" width="12.13671875" style="65" customWidth="1"/>
    <col min="9219" max="9219" width="12.5390625" style="65" customWidth="1"/>
    <col min="9220" max="9220" width="13.34765625" style="65" customWidth="1"/>
    <col min="9221" max="9223" width="12.9453125" style="65" customWidth="1"/>
    <col min="9224" max="9225" width="13.078125" style="65" customWidth="1"/>
    <col min="9226" max="9467" width="34.1171875" style="65"/>
    <col min="9468" max="9468" width="17.125" style="65" customWidth="1"/>
    <col min="9469" max="9469" width="12.5390625" style="65" customWidth="1"/>
    <col min="9470" max="9470" width="13.078125" style="65" customWidth="1"/>
    <col min="9471" max="9473" width="12.67578125" style="65" customWidth="1"/>
    <col min="9474" max="9474" width="12.13671875" style="65" customWidth="1"/>
    <col min="9475" max="9475" width="12.5390625" style="65" customWidth="1"/>
    <col min="9476" max="9476" width="13.34765625" style="65" customWidth="1"/>
    <col min="9477" max="9479" width="12.9453125" style="65" customWidth="1"/>
    <col min="9480" max="9481" width="13.078125" style="65" customWidth="1"/>
    <col min="9482" max="9723" width="34.1171875" style="65"/>
    <col min="9724" max="9724" width="17.125" style="65" customWidth="1"/>
    <col min="9725" max="9725" width="12.5390625" style="65" customWidth="1"/>
    <col min="9726" max="9726" width="13.078125" style="65" customWidth="1"/>
    <col min="9727" max="9729" width="12.67578125" style="65" customWidth="1"/>
    <col min="9730" max="9730" width="12.13671875" style="65" customWidth="1"/>
    <col min="9731" max="9731" width="12.5390625" style="65" customWidth="1"/>
    <col min="9732" max="9732" width="13.34765625" style="65" customWidth="1"/>
    <col min="9733" max="9735" width="12.9453125" style="65" customWidth="1"/>
    <col min="9736" max="9737" width="13.078125" style="65" customWidth="1"/>
    <col min="9738" max="9979" width="34.1171875" style="65"/>
    <col min="9980" max="9980" width="17.125" style="65" customWidth="1"/>
    <col min="9981" max="9981" width="12.5390625" style="65" customWidth="1"/>
    <col min="9982" max="9982" width="13.078125" style="65" customWidth="1"/>
    <col min="9983" max="9985" width="12.67578125" style="65" customWidth="1"/>
    <col min="9986" max="9986" width="12.13671875" style="65" customWidth="1"/>
    <col min="9987" max="9987" width="12.5390625" style="65" customWidth="1"/>
    <col min="9988" max="9988" width="13.34765625" style="65" customWidth="1"/>
    <col min="9989" max="9991" width="12.9453125" style="65" customWidth="1"/>
    <col min="9992" max="9993" width="13.078125" style="65" customWidth="1"/>
    <col min="9994" max="10235" width="34.1171875" style="65"/>
    <col min="10236" max="10236" width="17.125" style="65" customWidth="1"/>
    <col min="10237" max="10237" width="12.5390625" style="65" customWidth="1"/>
    <col min="10238" max="10238" width="13.078125" style="65" customWidth="1"/>
    <col min="10239" max="10241" width="12.67578125" style="65" customWidth="1"/>
    <col min="10242" max="10242" width="12.13671875" style="65" customWidth="1"/>
    <col min="10243" max="10243" width="12.5390625" style="65" customWidth="1"/>
    <col min="10244" max="10244" width="13.34765625" style="65" customWidth="1"/>
    <col min="10245" max="10247" width="12.9453125" style="65" customWidth="1"/>
    <col min="10248" max="10249" width="13.078125" style="65" customWidth="1"/>
    <col min="10250" max="10491" width="34.1171875" style="65"/>
    <col min="10492" max="10492" width="17.125" style="65" customWidth="1"/>
    <col min="10493" max="10493" width="12.5390625" style="65" customWidth="1"/>
    <col min="10494" max="10494" width="13.078125" style="65" customWidth="1"/>
    <col min="10495" max="10497" width="12.67578125" style="65" customWidth="1"/>
    <col min="10498" max="10498" width="12.13671875" style="65" customWidth="1"/>
    <col min="10499" max="10499" width="12.5390625" style="65" customWidth="1"/>
    <col min="10500" max="10500" width="13.34765625" style="65" customWidth="1"/>
    <col min="10501" max="10503" width="12.9453125" style="65" customWidth="1"/>
    <col min="10504" max="10505" width="13.078125" style="65" customWidth="1"/>
    <col min="10506" max="10747" width="34.1171875" style="65"/>
    <col min="10748" max="10748" width="17.125" style="65" customWidth="1"/>
    <col min="10749" max="10749" width="12.5390625" style="65" customWidth="1"/>
    <col min="10750" max="10750" width="13.078125" style="65" customWidth="1"/>
    <col min="10751" max="10753" width="12.67578125" style="65" customWidth="1"/>
    <col min="10754" max="10754" width="12.13671875" style="65" customWidth="1"/>
    <col min="10755" max="10755" width="12.5390625" style="65" customWidth="1"/>
    <col min="10756" max="10756" width="13.34765625" style="65" customWidth="1"/>
    <col min="10757" max="10759" width="12.9453125" style="65" customWidth="1"/>
    <col min="10760" max="10761" width="13.078125" style="65" customWidth="1"/>
    <col min="10762" max="11003" width="34.1171875" style="65"/>
    <col min="11004" max="11004" width="17.125" style="65" customWidth="1"/>
    <col min="11005" max="11005" width="12.5390625" style="65" customWidth="1"/>
    <col min="11006" max="11006" width="13.078125" style="65" customWidth="1"/>
    <col min="11007" max="11009" width="12.67578125" style="65" customWidth="1"/>
    <col min="11010" max="11010" width="12.13671875" style="65" customWidth="1"/>
    <col min="11011" max="11011" width="12.5390625" style="65" customWidth="1"/>
    <col min="11012" max="11012" width="13.34765625" style="65" customWidth="1"/>
    <col min="11013" max="11015" width="12.9453125" style="65" customWidth="1"/>
    <col min="11016" max="11017" width="13.078125" style="65" customWidth="1"/>
    <col min="11018" max="11259" width="34.1171875" style="65"/>
    <col min="11260" max="11260" width="17.125" style="65" customWidth="1"/>
    <col min="11261" max="11261" width="12.5390625" style="65" customWidth="1"/>
    <col min="11262" max="11262" width="13.078125" style="65" customWidth="1"/>
    <col min="11263" max="11265" width="12.67578125" style="65" customWidth="1"/>
    <col min="11266" max="11266" width="12.13671875" style="65" customWidth="1"/>
    <col min="11267" max="11267" width="12.5390625" style="65" customWidth="1"/>
    <col min="11268" max="11268" width="13.34765625" style="65" customWidth="1"/>
    <col min="11269" max="11271" width="12.9453125" style="65" customWidth="1"/>
    <col min="11272" max="11273" width="13.078125" style="65" customWidth="1"/>
    <col min="11274" max="11515" width="34.1171875" style="65"/>
    <col min="11516" max="11516" width="17.125" style="65" customWidth="1"/>
    <col min="11517" max="11517" width="12.5390625" style="65" customWidth="1"/>
    <col min="11518" max="11518" width="13.078125" style="65" customWidth="1"/>
    <col min="11519" max="11521" width="12.67578125" style="65" customWidth="1"/>
    <col min="11522" max="11522" width="12.13671875" style="65" customWidth="1"/>
    <col min="11523" max="11523" width="12.5390625" style="65" customWidth="1"/>
    <col min="11524" max="11524" width="13.34765625" style="65" customWidth="1"/>
    <col min="11525" max="11527" width="12.9453125" style="65" customWidth="1"/>
    <col min="11528" max="11529" width="13.078125" style="65" customWidth="1"/>
    <col min="11530" max="11771" width="34.1171875" style="65"/>
    <col min="11772" max="11772" width="17.125" style="65" customWidth="1"/>
    <col min="11773" max="11773" width="12.5390625" style="65" customWidth="1"/>
    <col min="11774" max="11774" width="13.078125" style="65" customWidth="1"/>
    <col min="11775" max="11777" width="12.67578125" style="65" customWidth="1"/>
    <col min="11778" max="11778" width="12.13671875" style="65" customWidth="1"/>
    <col min="11779" max="11779" width="12.5390625" style="65" customWidth="1"/>
    <col min="11780" max="11780" width="13.34765625" style="65" customWidth="1"/>
    <col min="11781" max="11783" width="12.9453125" style="65" customWidth="1"/>
    <col min="11784" max="11785" width="13.078125" style="65" customWidth="1"/>
    <col min="11786" max="12027" width="34.1171875" style="65"/>
    <col min="12028" max="12028" width="17.125" style="65" customWidth="1"/>
    <col min="12029" max="12029" width="12.5390625" style="65" customWidth="1"/>
    <col min="12030" max="12030" width="13.078125" style="65" customWidth="1"/>
    <col min="12031" max="12033" width="12.67578125" style="65" customWidth="1"/>
    <col min="12034" max="12034" width="12.13671875" style="65" customWidth="1"/>
    <col min="12035" max="12035" width="12.5390625" style="65" customWidth="1"/>
    <col min="12036" max="12036" width="13.34765625" style="65" customWidth="1"/>
    <col min="12037" max="12039" width="12.9453125" style="65" customWidth="1"/>
    <col min="12040" max="12041" width="13.078125" style="65" customWidth="1"/>
    <col min="12042" max="12283" width="34.1171875" style="65"/>
    <col min="12284" max="12284" width="17.125" style="65" customWidth="1"/>
    <col min="12285" max="12285" width="12.5390625" style="65" customWidth="1"/>
    <col min="12286" max="12286" width="13.078125" style="65" customWidth="1"/>
    <col min="12287" max="12289" width="12.67578125" style="65" customWidth="1"/>
    <col min="12290" max="12290" width="12.13671875" style="65" customWidth="1"/>
    <col min="12291" max="12291" width="12.5390625" style="65" customWidth="1"/>
    <col min="12292" max="12292" width="13.34765625" style="65" customWidth="1"/>
    <col min="12293" max="12295" width="12.9453125" style="65" customWidth="1"/>
    <col min="12296" max="12297" width="13.078125" style="65" customWidth="1"/>
    <col min="12298" max="12539" width="34.1171875" style="65"/>
    <col min="12540" max="12540" width="17.125" style="65" customWidth="1"/>
    <col min="12541" max="12541" width="12.5390625" style="65" customWidth="1"/>
    <col min="12542" max="12542" width="13.078125" style="65" customWidth="1"/>
    <col min="12543" max="12545" width="12.67578125" style="65" customWidth="1"/>
    <col min="12546" max="12546" width="12.13671875" style="65" customWidth="1"/>
    <col min="12547" max="12547" width="12.5390625" style="65" customWidth="1"/>
    <col min="12548" max="12548" width="13.34765625" style="65" customWidth="1"/>
    <col min="12549" max="12551" width="12.9453125" style="65" customWidth="1"/>
    <col min="12552" max="12553" width="13.078125" style="65" customWidth="1"/>
    <col min="12554" max="12795" width="34.1171875" style="65"/>
    <col min="12796" max="12796" width="17.125" style="65" customWidth="1"/>
    <col min="12797" max="12797" width="12.5390625" style="65" customWidth="1"/>
    <col min="12798" max="12798" width="13.078125" style="65" customWidth="1"/>
    <col min="12799" max="12801" width="12.67578125" style="65" customWidth="1"/>
    <col min="12802" max="12802" width="12.13671875" style="65" customWidth="1"/>
    <col min="12803" max="12803" width="12.5390625" style="65" customWidth="1"/>
    <col min="12804" max="12804" width="13.34765625" style="65" customWidth="1"/>
    <col min="12805" max="12807" width="12.9453125" style="65" customWidth="1"/>
    <col min="12808" max="12809" width="13.078125" style="65" customWidth="1"/>
    <col min="12810" max="13051" width="34.1171875" style="65"/>
    <col min="13052" max="13052" width="17.125" style="65" customWidth="1"/>
    <col min="13053" max="13053" width="12.5390625" style="65" customWidth="1"/>
    <col min="13054" max="13054" width="13.078125" style="65" customWidth="1"/>
    <col min="13055" max="13057" width="12.67578125" style="65" customWidth="1"/>
    <col min="13058" max="13058" width="12.13671875" style="65" customWidth="1"/>
    <col min="13059" max="13059" width="12.5390625" style="65" customWidth="1"/>
    <col min="13060" max="13060" width="13.34765625" style="65" customWidth="1"/>
    <col min="13061" max="13063" width="12.9453125" style="65" customWidth="1"/>
    <col min="13064" max="13065" width="13.078125" style="65" customWidth="1"/>
    <col min="13066" max="13307" width="34.1171875" style="65"/>
    <col min="13308" max="13308" width="17.125" style="65" customWidth="1"/>
    <col min="13309" max="13309" width="12.5390625" style="65" customWidth="1"/>
    <col min="13310" max="13310" width="13.078125" style="65" customWidth="1"/>
    <col min="13311" max="13313" width="12.67578125" style="65" customWidth="1"/>
    <col min="13314" max="13314" width="12.13671875" style="65" customWidth="1"/>
    <col min="13315" max="13315" width="12.5390625" style="65" customWidth="1"/>
    <col min="13316" max="13316" width="13.34765625" style="65" customWidth="1"/>
    <col min="13317" max="13319" width="12.9453125" style="65" customWidth="1"/>
    <col min="13320" max="13321" width="13.078125" style="65" customWidth="1"/>
    <col min="13322" max="13563" width="34.1171875" style="65"/>
    <col min="13564" max="13564" width="17.125" style="65" customWidth="1"/>
    <col min="13565" max="13565" width="12.5390625" style="65" customWidth="1"/>
    <col min="13566" max="13566" width="13.078125" style="65" customWidth="1"/>
    <col min="13567" max="13569" width="12.67578125" style="65" customWidth="1"/>
    <col min="13570" max="13570" width="12.13671875" style="65" customWidth="1"/>
    <col min="13571" max="13571" width="12.5390625" style="65" customWidth="1"/>
    <col min="13572" max="13572" width="13.34765625" style="65" customWidth="1"/>
    <col min="13573" max="13575" width="12.9453125" style="65" customWidth="1"/>
    <col min="13576" max="13577" width="13.078125" style="65" customWidth="1"/>
    <col min="13578" max="13819" width="34.1171875" style="65"/>
    <col min="13820" max="13820" width="17.125" style="65" customWidth="1"/>
    <col min="13821" max="13821" width="12.5390625" style="65" customWidth="1"/>
    <col min="13822" max="13822" width="13.078125" style="65" customWidth="1"/>
    <col min="13823" max="13825" width="12.67578125" style="65" customWidth="1"/>
    <col min="13826" max="13826" width="12.13671875" style="65" customWidth="1"/>
    <col min="13827" max="13827" width="12.5390625" style="65" customWidth="1"/>
    <col min="13828" max="13828" width="13.34765625" style="65" customWidth="1"/>
    <col min="13829" max="13831" width="12.9453125" style="65" customWidth="1"/>
    <col min="13832" max="13833" width="13.078125" style="65" customWidth="1"/>
    <col min="13834" max="14075" width="34.1171875" style="65"/>
    <col min="14076" max="14076" width="17.125" style="65" customWidth="1"/>
    <col min="14077" max="14077" width="12.5390625" style="65" customWidth="1"/>
    <col min="14078" max="14078" width="13.078125" style="65" customWidth="1"/>
    <col min="14079" max="14081" width="12.67578125" style="65" customWidth="1"/>
    <col min="14082" max="14082" width="12.13671875" style="65" customWidth="1"/>
    <col min="14083" max="14083" width="12.5390625" style="65" customWidth="1"/>
    <col min="14084" max="14084" width="13.34765625" style="65" customWidth="1"/>
    <col min="14085" max="14087" width="12.9453125" style="65" customWidth="1"/>
    <col min="14088" max="14089" width="13.078125" style="65" customWidth="1"/>
    <col min="14090" max="14331" width="34.1171875" style="65"/>
    <col min="14332" max="14332" width="17.125" style="65" customWidth="1"/>
    <col min="14333" max="14333" width="12.5390625" style="65" customWidth="1"/>
    <col min="14334" max="14334" width="13.078125" style="65" customWidth="1"/>
    <col min="14335" max="14337" width="12.67578125" style="65" customWidth="1"/>
    <col min="14338" max="14338" width="12.13671875" style="65" customWidth="1"/>
    <col min="14339" max="14339" width="12.5390625" style="65" customWidth="1"/>
    <col min="14340" max="14340" width="13.34765625" style="65" customWidth="1"/>
    <col min="14341" max="14343" width="12.9453125" style="65" customWidth="1"/>
    <col min="14344" max="14345" width="13.078125" style="65" customWidth="1"/>
    <col min="14346" max="14587" width="34.1171875" style="65"/>
    <col min="14588" max="14588" width="17.125" style="65" customWidth="1"/>
    <col min="14589" max="14589" width="12.5390625" style="65" customWidth="1"/>
    <col min="14590" max="14590" width="13.078125" style="65" customWidth="1"/>
    <col min="14591" max="14593" width="12.67578125" style="65" customWidth="1"/>
    <col min="14594" max="14594" width="12.13671875" style="65" customWidth="1"/>
    <col min="14595" max="14595" width="12.5390625" style="65" customWidth="1"/>
    <col min="14596" max="14596" width="13.34765625" style="65" customWidth="1"/>
    <col min="14597" max="14599" width="12.9453125" style="65" customWidth="1"/>
    <col min="14600" max="14601" width="13.078125" style="65" customWidth="1"/>
    <col min="14602" max="14843" width="34.1171875" style="65"/>
    <col min="14844" max="14844" width="17.125" style="65" customWidth="1"/>
    <col min="14845" max="14845" width="12.5390625" style="65" customWidth="1"/>
    <col min="14846" max="14846" width="13.078125" style="65" customWidth="1"/>
    <col min="14847" max="14849" width="12.67578125" style="65" customWidth="1"/>
    <col min="14850" max="14850" width="12.13671875" style="65" customWidth="1"/>
    <col min="14851" max="14851" width="12.5390625" style="65" customWidth="1"/>
    <col min="14852" max="14852" width="13.34765625" style="65" customWidth="1"/>
    <col min="14853" max="14855" width="12.9453125" style="65" customWidth="1"/>
    <col min="14856" max="14857" width="13.078125" style="65" customWidth="1"/>
    <col min="14858" max="15099" width="34.1171875" style="65"/>
    <col min="15100" max="15100" width="17.125" style="65" customWidth="1"/>
    <col min="15101" max="15101" width="12.5390625" style="65" customWidth="1"/>
    <col min="15102" max="15102" width="13.078125" style="65" customWidth="1"/>
    <col min="15103" max="15105" width="12.67578125" style="65" customWidth="1"/>
    <col min="15106" max="15106" width="12.13671875" style="65" customWidth="1"/>
    <col min="15107" max="15107" width="12.5390625" style="65" customWidth="1"/>
    <col min="15108" max="15108" width="13.34765625" style="65" customWidth="1"/>
    <col min="15109" max="15111" width="12.9453125" style="65" customWidth="1"/>
    <col min="15112" max="15113" width="13.078125" style="65" customWidth="1"/>
    <col min="15114" max="15355" width="34.1171875" style="65"/>
    <col min="15356" max="15356" width="17.125" style="65" customWidth="1"/>
    <col min="15357" max="15357" width="12.5390625" style="65" customWidth="1"/>
    <col min="15358" max="15358" width="13.078125" style="65" customWidth="1"/>
    <col min="15359" max="15361" width="12.67578125" style="65" customWidth="1"/>
    <col min="15362" max="15362" width="12.13671875" style="65" customWidth="1"/>
    <col min="15363" max="15363" width="12.5390625" style="65" customWidth="1"/>
    <col min="15364" max="15364" width="13.34765625" style="65" customWidth="1"/>
    <col min="15365" max="15367" width="12.9453125" style="65" customWidth="1"/>
    <col min="15368" max="15369" width="13.078125" style="65" customWidth="1"/>
    <col min="15370" max="15611" width="34.1171875" style="65"/>
    <col min="15612" max="15612" width="17.125" style="65" customWidth="1"/>
    <col min="15613" max="15613" width="12.5390625" style="65" customWidth="1"/>
    <col min="15614" max="15614" width="13.078125" style="65" customWidth="1"/>
    <col min="15615" max="15617" width="12.67578125" style="65" customWidth="1"/>
    <col min="15618" max="15618" width="12.13671875" style="65" customWidth="1"/>
    <col min="15619" max="15619" width="12.5390625" style="65" customWidth="1"/>
    <col min="15620" max="15620" width="13.34765625" style="65" customWidth="1"/>
    <col min="15621" max="15623" width="12.9453125" style="65" customWidth="1"/>
    <col min="15624" max="15625" width="13.078125" style="65" customWidth="1"/>
    <col min="15626" max="15867" width="34.1171875" style="65"/>
    <col min="15868" max="15868" width="17.125" style="65" customWidth="1"/>
    <col min="15869" max="15869" width="12.5390625" style="65" customWidth="1"/>
    <col min="15870" max="15870" width="13.078125" style="65" customWidth="1"/>
    <col min="15871" max="15873" width="12.67578125" style="65" customWidth="1"/>
    <col min="15874" max="15874" width="12.13671875" style="65" customWidth="1"/>
    <col min="15875" max="15875" width="12.5390625" style="65" customWidth="1"/>
    <col min="15876" max="15876" width="13.34765625" style="65" customWidth="1"/>
    <col min="15877" max="15879" width="12.9453125" style="65" customWidth="1"/>
    <col min="15880" max="15881" width="13.078125" style="65" customWidth="1"/>
    <col min="15882" max="16123" width="34.1171875" style="65"/>
    <col min="16124" max="16124" width="17.125" style="65" customWidth="1"/>
    <col min="16125" max="16125" width="12.5390625" style="65" customWidth="1"/>
    <col min="16126" max="16126" width="13.078125" style="65" customWidth="1"/>
    <col min="16127" max="16129" width="12.67578125" style="65" customWidth="1"/>
    <col min="16130" max="16130" width="12.13671875" style="65" customWidth="1"/>
    <col min="16131" max="16131" width="12.5390625" style="65" customWidth="1"/>
    <col min="16132" max="16132" width="13.34765625" style="65" customWidth="1"/>
    <col min="16133" max="16135" width="12.9453125" style="65" customWidth="1"/>
    <col min="16136" max="16137" width="13.078125" style="65" customWidth="1"/>
    <col min="16138" max="16384" width="34.1171875" style="65"/>
  </cols>
  <sheetData>
    <row r="1" spans="1:9" x14ac:dyDescent="0.15">
      <c r="B1" s="66" t="str">
        <f>"                                    "&amp;[1]ThongtinDN!C5&amp;" "&amp;[1]ThongtinDN!D5</f>
        <v xml:space="preserve">                                    Tên đơn vị:  Công Ty TNHH KIẾN TRÚC XÂY DỰNG VIỆT AN</v>
      </c>
      <c r="I1" s="65"/>
    </row>
    <row r="2" spans="1:9" x14ac:dyDescent="0.15">
      <c r="B2" s="66" t="str">
        <f>"                                    "&amp;[1]ThongtinDN!C6&amp;" "&amp;[1]ThongtinDN!D6</f>
        <v xml:space="preserve">                                    Địa chỉ: 47 ĐẶNG THÙY TRÂM - Q.Bình Thạnh - TP.HCM</v>
      </c>
      <c r="I2" s="65"/>
    </row>
    <row r="3" spans="1:9" x14ac:dyDescent="0.15">
      <c r="B3" s="66" t="str">
        <f>"                                    "&amp;[1]ThongtinDN!C7&amp;" "&amp;[1]ThongtinDN!D7</f>
        <v xml:space="preserve">                                    MST:  0311731570</v>
      </c>
      <c r="I3" s="65"/>
    </row>
    <row r="4" spans="1:9" x14ac:dyDescent="0.15">
      <c r="B4" s="66"/>
      <c r="I4" s="65"/>
    </row>
    <row r="5" spans="1:9" ht="21.75" x14ac:dyDescent="0.25">
      <c r="B5" s="67" t="s">
        <v>90</v>
      </c>
      <c r="I5" s="65"/>
    </row>
    <row r="6" spans="1:9" ht="14.25" x14ac:dyDescent="0.15">
      <c r="C6" s="112" t="s">
        <v>196</v>
      </c>
      <c r="I6" s="65"/>
    </row>
    <row r="7" spans="1:9" x14ac:dyDescent="0.15">
      <c r="A7" s="69" t="s">
        <v>91</v>
      </c>
      <c r="B7" s="70"/>
      <c r="C7" s="70"/>
      <c r="D7" s="70"/>
      <c r="E7" s="71"/>
      <c r="F7" s="70"/>
      <c r="G7" s="70"/>
      <c r="H7" s="72"/>
      <c r="I7" s="65"/>
    </row>
    <row r="8" spans="1:9" ht="18" x14ac:dyDescent="0.2">
      <c r="A8" s="73" t="s">
        <v>212</v>
      </c>
      <c r="B8" s="74" t="s">
        <v>93</v>
      </c>
      <c r="C8" s="74" t="s">
        <v>94</v>
      </c>
      <c r="D8" s="74" t="s">
        <v>95</v>
      </c>
      <c r="E8" s="74" t="s">
        <v>96</v>
      </c>
      <c r="F8" s="74" t="s">
        <v>97</v>
      </c>
      <c r="G8" s="74" t="s">
        <v>98</v>
      </c>
      <c r="H8" s="74" t="s">
        <v>206</v>
      </c>
      <c r="I8" s="68"/>
    </row>
    <row r="9" spans="1:9" ht="14.25" x14ac:dyDescent="0.15">
      <c r="A9" s="75" t="s">
        <v>100</v>
      </c>
      <c r="B9" s="70"/>
      <c r="C9" s="70"/>
      <c r="D9" s="70"/>
      <c r="E9" s="70"/>
      <c r="F9" s="70"/>
      <c r="G9" s="70"/>
      <c r="H9" s="95"/>
      <c r="I9" s="65"/>
    </row>
    <row r="10" spans="1:9" s="80" customFormat="1" ht="14.25" x14ac:dyDescent="0.15">
      <c r="A10" s="136" t="s">
        <v>101</v>
      </c>
      <c r="B10" s="137"/>
      <c r="C10" s="137"/>
      <c r="D10" s="137"/>
      <c r="E10" s="137"/>
      <c r="F10" s="137"/>
      <c r="G10" s="137"/>
      <c r="H10" s="130"/>
    </row>
    <row r="11" spans="1:9" ht="14.25" x14ac:dyDescent="0.15">
      <c r="A11" s="89" t="s">
        <v>102</v>
      </c>
      <c r="B11" s="112"/>
      <c r="C11" s="118"/>
      <c r="D11" s="118"/>
      <c r="E11" s="118"/>
      <c r="F11" s="118"/>
      <c r="G11" s="118"/>
      <c r="H11" s="130">
        <f>SUM(B11:G11)</f>
        <v>0</v>
      </c>
      <c r="I11" s="65"/>
    </row>
    <row r="12" spans="1:9" ht="14.25" x14ac:dyDescent="0.15">
      <c r="A12" s="89" t="s">
        <v>103</v>
      </c>
      <c r="B12" s="118">
        <v>536557987</v>
      </c>
      <c r="C12" s="118">
        <v>4293245632</v>
      </c>
      <c r="D12" s="118">
        <v>1613598307</v>
      </c>
      <c r="E12" s="118">
        <v>4618967594</v>
      </c>
      <c r="F12" s="118">
        <v>3374323676</v>
      </c>
      <c r="G12" s="118">
        <v>4990713243</v>
      </c>
      <c r="H12" s="130">
        <f t="shared" ref="H12:H17" si="0">SUM(B12:G12)</f>
        <v>19427406439</v>
      </c>
      <c r="I12" s="65"/>
    </row>
    <row r="13" spans="1:9" ht="14.25" x14ac:dyDescent="0.15">
      <c r="A13" s="138" t="s">
        <v>104</v>
      </c>
      <c r="B13" s="139"/>
      <c r="C13" s="139"/>
      <c r="D13" s="139"/>
      <c r="E13" s="139"/>
      <c r="F13" s="139"/>
      <c r="G13" s="139"/>
      <c r="H13" s="96">
        <f t="shared" si="0"/>
        <v>0</v>
      </c>
      <c r="I13" s="65"/>
    </row>
    <row r="14" spans="1:9" ht="14.25" x14ac:dyDescent="0.15">
      <c r="A14" s="89" t="s">
        <v>105</v>
      </c>
      <c r="B14" s="90">
        <v>680538</v>
      </c>
      <c r="C14" s="90">
        <v>143473</v>
      </c>
      <c r="D14" s="90">
        <v>134160</v>
      </c>
      <c r="E14" s="90">
        <v>194741</v>
      </c>
      <c r="F14" s="90">
        <v>484695</v>
      </c>
      <c r="G14" s="90">
        <v>60970</v>
      </c>
      <c r="H14" s="130">
        <f t="shared" si="0"/>
        <v>1698577</v>
      </c>
      <c r="I14" s="65"/>
    </row>
    <row r="15" spans="1:9" ht="14.25" x14ac:dyDescent="0.15">
      <c r="A15" s="89" t="s">
        <v>106</v>
      </c>
      <c r="B15" s="90"/>
      <c r="C15" s="90"/>
      <c r="D15" s="90"/>
      <c r="E15" s="90"/>
      <c r="F15" s="90"/>
      <c r="G15" s="90"/>
      <c r="H15" s="130">
        <f t="shared" si="0"/>
        <v>0</v>
      </c>
      <c r="I15" s="65"/>
    </row>
    <row r="16" spans="1:9" ht="14.25" x14ac:dyDescent="0.15">
      <c r="A16" s="89" t="s">
        <v>202</v>
      </c>
      <c r="B16" s="90">
        <v>123000000</v>
      </c>
      <c r="C16" s="90">
        <v>455156071</v>
      </c>
      <c r="D16" s="90">
        <v>213743424</v>
      </c>
      <c r="E16" s="90">
        <v>125576916</v>
      </c>
      <c r="F16" s="90">
        <v>110500000</v>
      </c>
      <c r="G16" s="90">
        <v>30000000</v>
      </c>
      <c r="H16" s="130">
        <f t="shared" si="0"/>
        <v>1057976411</v>
      </c>
      <c r="I16" s="65"/>
    </row>
    <row r="17" spans="1:9" ht="14.25" x14ac:dyDescent="0.15">
      <c r="A17" s="89" t="s">
        <v>213</v>
      </c>
      <c r="B17" s="90">
        <f>D119</f>
        <v>1232828100.3166666</v>
      </c>
      <c r="C17" s="90">
        <f>D119</f>
        <v>1232828100.3166666</v>
      </c>
      <c r="D17" s="90">
        <f>D119</f>
        <v>1232828100.3166666</v>
      </c>
      <c r="E17" s="90">
        <f t="shared" ref="E17" si="1">D17</f>
        <v>1232828100.3166666</v>
      </c>
      <c r="F17" s="90">
        <f>D119</f>
        <v>1232828100.3166666</v>
      </c>
      <c r="G17" s="90">
        <f t="shared" ref="G17" si="2">F17</f>
        <v>1232828100.3166666</v>
      </c>
      <c r="H17" s="130">
        <f t="shared" si="0"/>
        <v>7396968601.8999996</v>
      </c>
      <c r="I17" s="65"/>
    </row>
    <row r="18" spans="1:9" s="66" customFormat="1" ht="14.25" x14ac:dyDescent="0.15">
      <c r="A18" s="128" t="s">
        <v>107</v>
      </c>
      <c r="B18" s="129">
        <f t="shared" ref="B18:G18" si="3">SUM(B11:B17)</f>
        <v>1893066625.3166666</v>
      </c>
      <c r="C18" s="129">
        <f t="shared" si="3"/>
        <v>5981373276.3166666</v>
      </c>
      <c r="D18" s="129">
        <f t="shared" si="3"/>
        <v>3060303991.3166666</v>
      </c>
      <c r="E18" s="129">
        <f t="shared" si="3"/>
        <v>5977567351.3166666</v>
      </c>
      <c r="F18" s="129">
        <f t="shared" si="3"/>
        <v>4718136471.3166666</v>
      </c>
      <c r="G18" s="129">
        <f t="shared" si="3"/>
        <v>6253602313.3166666</v>
      </c>
      <c r="H18" s="129">
        <f>SUM(H11:H17)</f>
        <v>27884050028.900002</v>
      </c>
    </row>
    <row r="19" spans="1:9" ht="14.25" x14ac:dyDescent="0.15">
      <c r="A19" s="75" t="s">
        <v>108</v>
      </c>
      <c r="B19" s="90"/>
      <c r="C19" s="90"/>
      <c r="D19" s="90"/>
      <c r="E19" s="90"/>
      <c r="F19" s="90"/>
      <c r="G19" s="90"/>
      <c r="H19" s="130"/>
      <c r="I19" s="65"/>
    </row>
    <row r="20" spans="1:9" ht="14.25" x14ac:dyDescent="0.15">
      <c r="A20" s="87" t="s">
        <v>109</v>
      </c>
      <c r="B20" s="140"/>
      <c r="C20" s="140"/>
      <c r="D20" s="140"/>
      <c r="E20" s="140"/>
      <c r="F20" s="140"/>
      <c r="G20" s="140"/>
      <c r="H20" s="130"/>
      <c r="I20" s="65"/>
    </row>
    <row r="21" spans="1:9" ht="27" x14ac:dyDescent="0.15">
      <c r="A21" s="119" t="s">
        <v>204</v>
      </c>
      <c r="B21" s="120">
        <v>1970965285</v>
      </c>
      <c r="C21" s="120">
        <v>1306694708</v>
      </c>
      <c r="D21" s="120">
        <v>2793062288</v>
      </c>
      <c r="E21" s="120">
        <v>1825220858</v>
      </c>
      <c r="F21" s="120">
        <v>3111507556</v>
      </c>
      <c r="G21" s="120">
        <v>1812961414</v>
      </c>
      <c r="H21" s="130">
        <f t="shared" ref="H21:H29" si="4">SUM(B21:G21)</f>
        <v>12820412109</v>
      </c>
      <c r="I21" s="65"/>
    </row>
    <row r="22" spans="1:9" ht="14.25" x14ac:dyDescent="0.15">
      <c r="A22" s="119" t="s">
        <v>198</v>
      </c>
      <c r="B22" s="120">
        <v>252614017</v>
      </c>
      <c r="C22" s="120">
        <v>76798214</v>
      </c>
      <c r="D22" s="120">
        <v>151707404</v>
      </c>
      <c r="E22" s="120">
        <v>59802498</v>
      </c>
      <c r="F22" s="120">
        <v>187897030</v>
      </c>
      <c r="G22" s="120">
        <v>88203520</v>
      </c>
      <c r="H22" s="130">
        <f t="shared" si="4"/>
        <v>817022683</v>
      </c>
      <c r="I22" s="65"/>
    </row>
    <row r="23" spans="1:9" ht="27" x14ac:dyDescent="0.15">
      <c r="A23" s="119" t="s">
        <v>61</v>
      </c>
      <c r="B23" s="121">
        <v>353990092</v>
      </c>
      <c r="C23" s="121">
        <v>198605954</v>
      </c>
      <c r="D23" s="121">
        <v>108991340</v>
      </c>
      <c r="E23" s="121">
        <v>73255500</v>
      </c>
      <c r="F23" s="121">
        <v>45200750</v>
      </c>
      <c r="G23" s="121">
        <v>9486800</v>
      </c>
      <c r="H23" s="130">
        <f t="shared" si="4"/>
        <v>789530436</v>
      </c>
      <c r="I23" s="65"/>
    </row>
    <row r="24" spans="1:9" ht="14.25" x14ac:dyDescent="0.15">
      <c r="A24" s="119" t="s">
        <v>11</v>
      </c>
      <c r="B24" s="121">
        <v>70990000</v>
      </c>
      <c r="C24" s="121">
        <v>88300000</v>
      </c>
      <c r="D24" s="121">
        <f>36243000+80000000</f>
        <v>116243000</v>
      </c>
      <c r="E24" s="121">
        <v>39868500</v>
      </c>
      <c r="F24" s="121">
        <v>31920000</v>
      </c>
      <c r="G24" s="121">
        <v>32029000</v>
      </c>
      <c r="H24" s="130">
        <f t="shared" si="4"/>
        <v>379350500</v>
      </c>
      <c r="I24" s="65"/>
    </row>
    <row r="25" spans="1:9" ht="14.25" x14ac:dyDescent="0.15">
      <c r="A25" s="119" t="s">
        <v>73</v>
      </c>
      <c r="B25" s="120"/>
      <c r="C25" s="120"/>
      <c r="D25" s="120"/>
      <c r="E25" s="120"/>
      <c r="F25" s="120"/>
      <c r="G25" s="120">
        <v>3751684</v>
      </c>
      <c r="H25" s="130">
        <f t="shared" si="4"/>
        <v>3751684</v>
      </c>
      <c r="I25" s="65"/>
    </row>
    <row r="26" spans="1:9" ht="14.25" x14ac:dyDescent="0.15">
      <c r="A26" s="119" t="s">
        <v>12</v>
      </c>
      <c r="B26" s="120">
        <f>6000000</f>
        <v>6000000</v>
      </c>
      <c r="C26" s="120">
        <v>12000000</v>
      </c>
      <c r="D26" s="120"/>
      <c r="E26" s="120"/>
      <c r="F26" s="120">
        <f>5000000</f>
        <v>5000000</v>
      </c>
      <c r="G26" s="120"/>
      <c r="H26" s="130">
        <f t="shared" si="4"/>
        <v>23000000</v>
      </c>
      <c r="I26" s="65"/>
    </row>
    <row r="27" spans="1:9" ht="14.25" x14ac:dyDescent="0.15">
      <c r="A27" s="90" t="s">
        <v>116</v>
      </c>
      <c r="B27" s="118"/>
      <c r="C27" s="118"/>
      <c r="D27" s="118"/>
      <c r="E27" s="118"/>
      <c r="F27" s="118"/>
      <c r="G27" s="118"/>
      <c r="H27" s="130">
        <f t="shared" si="4"/>
        <v>0</v>
      </c>
      <c r="I27" s="65"/>
    </row>
    <row r="28" spans="1:9" ht="14.25" x14ac:dyDescent="0.15">
      <c r="A28" s="91" t="s">
        <v>117</v>
      </c>
      <c r="B28" s="118"/>
      <c r="C28" s="118"/>
      <c r="D28" s="118"/>
      <c r="E28" s="118"/>
      <c r="F28" s="118"/>
      <c r="G28" s="118"/>
      <c r="H28" s="130">
        <f t="shared" si="4"/>
        <v>0</v>
      </c>
      <c r="I28" s="65"/>
    </row>
    <row r="29" spans="1:9" ht="14.25" x14ac:dyDescent="0.15">
      <c r="A29" s="89" t="s">
        <v>119</v>
      </c>
      <c r="B29" s="118"/>
      <c r="C29" s="118"/>
      <c r="D29" s="118"/>
      <c r="E29" s="118"/>
      <c r="F29" s="118"/>
      <c r="G29" s="118"/>
      <c r="H29" s="130">
        <f t="shared" si="4"/>
        <v>0</v>
      </c>
      <c r="I29" s="65"/>
    </row>
    <row r="30" spans="1:9" s="66" customFormat="1" ht="14.25" x14ac:dyDescent="0.15">
      <c r="A30" s="128" t="s">
        <v>109</v>
      </c>
      <c r="B30" s="129">
        <f t="shared" ref="B30:H30" si="5">SUM(B21:B28)</f>
        <v>2654559394</v>
      </c>
      <c r="C30" s="129">
        <f t="shared" si="5"/>
        <v>1682398876</v>
      </c>
      <c r="D30" s="129">
        <f t="shared" si="5"/>
        <v>3170004032</v>
      </c>
      <c r="E30" s="129">
        <f t="shared" si="5"/>
        <v>1998147356</v>
      </c>
      <c r="F30" s="129">
        <f t="shared" si="5"/>
        <v>3381525336</v>
      </c>
      <c r="G30" s="129">
        <f t="shared" si="5"/>
        <v>1946432418</v>
      </c>
      <c r="H30" s="129">
        <f t="shared" si="5"/>
        <v>14833067412</v>
      </c>
    </row>
    <row r="31" spans="1:9" ht="14.25" x14ac:dyDescent="0.15">
      <c r="A31" s="141"/>
      <c r="B31" s="141"/>
      <c r="C31" s="141"/>
      <c r="D31" s="141"/>
      <c r="E31" s="141"/>
      <c r="F31" s="141"/>
      <c r="G31" s="141"/>
      <c r="H31" s="122"/>
      <c r="I31" s="65"/>
    </row>
    <row r="32" spans="1:9" s="66" customFormat="1" ht="14.25" x14ac:dyDescent="0.15">
      <c r="A32" s="128" t="s">
        <v>120</v>
      </c>
      <c r="B32" s="129">
        <f t="shared" ref="B32:H32" si="6">B18-B30</f>
        <v>-761492768.6833334</v>
      </c>
      <c r="C32" s="129">
        <f t="shared" si="6"/>
        <v>4298974400.3166666</v>
      </c>
      <c r="D32" s="129">
        <f t="shared" si="6"/>
        <v>-109700040.6833334</v>
      </c>
      <c r="E32" s="129">
        <f t="shared" si="6"/>
        <v>3979419995.3166666</v>
      </c>
      <c r="F32" s="129">
        <f t="shared" si="6"/>
        <v>1336611135.3166666</v>
      </c>
      <c r="G32" s="129">
        <f t="shared" si="6"/>
        <v>4307169895.3166666</v>
      </c>
      <c r="H32" s="129">
        <f t="shared" si="6"/>
        <v>13050982616.900002</v>
      </c>
    </row>
    <row r="33" spans="1:9" ht="14.25" x14ac:dyDescent="0.15">
      <c r="A33" s="90"/>
      <c r="B33" s="142"/>
      <c r="C33" s="142"/>
      <c r="D33" s="142"/>
      <c r="E33" s="142"/>
      <c r="F33" s="142"/>
      <c r="G33" s="142"/>
      <c r="H33" s="143"/>
      <c r="I33" s="65"/>
    </row>
    <row r="34" spans="1:9" ht="14.25" x14ac:dyDescent="0.15">
      <c r="A34" s="94" t="s">
        <v>121</v>
      </c>
      <c r="B34" s="142"/>
      <c r="C34" s="142"/>
      <c r="D34" s="142"/>
      <c r="E34" s="142"/>
      <c r="F34" s="142"/>
      <c r="G34" s="142"/>
      <c r="H34" s="130"/>
      <c r="I34" s="65"/>
    </row>
    <row r="35" spans="1:9" ht="14.25" x14ac:dyDescent="0.15">
      <c r="A35" s="126" t="s">
        <v>205</v>
      </c>
      <c r="B35" s="144">
        <f>466672238+50000000</f>
        <v>516672238</v>
      </c>
      <c r="C35" s="145">
        <f>470621890+50000000</f>
        <v>520621890</v>
      </c>
      <c r="D35" s="145">
        <f>519679542+50000000</f>
        <v>569679542</v>
      </c>
      <c r="E35" s="145">
        <f>492243586+50000000</f>
        <v>542243586</v>
      </c>
      <c r="F35" s="144">
        <f>592810102+50000000</f>
        <v>642810102</v>
      </c>
      <c r="G35" s="144">
        <f>519754589+50000000</f>
        <v>569754589</v>
      </c>
      <c r="H35" s="130">
        <f t="shared" ref="H35:H44" si="7">SUM(B35:G35)</f>
        <v>3361781947</v>
      </c>
      <c r="I35" s="65"/>
    </row>
    <row r="36" spans="1:9" ht="14.25" x14ac:dyDescent="0.15">
      <c r="A36" s="127" t="s">
        <v>126</v>
      </c>
      <c r="B36" s="117">
        <v>42287731</v>
      </c>
      <c r="C36" s="117"/>
      <c r="D36" s="117">
        <v>78633600</v>
      </c>
      <c r="E36" s="117">
        <v>43043200</v>
      </c>
      <c r="F36" s="117">
        <v>44556800</v>
      </c>
      <c r="G36" s="117">
        <v>44556800</v>
      </c>
      <c r="H36" s="130">
        <f t="shared" si="7"/>
        <v>253078131</v>
      </c>
      <c r="I36" s="65"/>
    </row>
    <row r="37" spans="1:9" ht="14.25" x14ac:dyDescent="0.15">
      <c r="A37" s="123" t="s">
        <v>127</v>
      </c>
      <c r="B37" s="146"/>
      <c r="C37" s="146"/>
      <c r="D37" s="146"/>
      <c r="E37" s="146"/>
      <c r="F37" s="146"/>
      <c r="G37" s="146"/>
      <c r="H37" s="123"/>
      <c r="I37" s="65"/>
    </row>
    <row r="38" spans="1:9" ht="14.25" x14ac:dyDescent="0.15">
      <c r="A38" s="119" t="s">
        <v>38</v>
      </c>
      <c r="B38" s="120"/>
      <c r="C38" s="120">
        <v>3000000</v>
      </c>
      <c r="D38" s="120"/>
      <c r="E38" s="120">
        <v>410000</v>
      </c>
      <c r="F38" s="120">
        <v>295000</v>
      </c>
      <c r="G38" s="120">
        <v>550000</v>
      </c>
      <c r="H38" s="130">
        <f t="shared" si="7"/>
        <v>4255000</v>
      </c>
      <c r="I38" s="65"/>
    </row>
    <row r="39" spans="1:9" ht="14.25" x14ac:dyDescent="0.15">
      <c r="A39" s="97" t="s">
        <v>199</v>
      </c>
      <c r="B39" s="120"/>
      <c r="C39" s="120">
        <v>930000</v>
      </c>
      <c r="D39" s="120">
        <v>5000000</v>
      </c>
      <c r="E39" s="120"/>
      <c r="F39" s="120"/>
      <c r="G39" s="120">
        <v>2000000</v>
      </c>
      <c r="H39" s="130">
        <f t="shared" si="7"/>
        <v>7930000</v>
      </c>
      <c r="I39" s="65"/>
    </row>
    <row r="40" spans="1:9" ht="14.25" x14ac:dyDescent="0.15">
      <c r="A40" s="119" t="s">
        <v>59</v>
      </c>
      <c r="B40" s="120">
        <v>33755000</v>
      </c>
      <c r="C40" s="120">
        <v>5000000</v>
      </c>
      <c r="D40" s="120"/>
      <c r="E40" s="120">
        <v>50000000</v>
      </c>
      <c r="F40" s="120">
        <v>20000000</v>
      </c>
      <c r="G40" s="120">
        <v>2699200</v>
      </c>
      <c r="H40" s="130">
        <f t="shared" si="7"/>
        <v>111454200</v>
      </c>
      <c r="I40" s="65"/>
    </row>
    <row r="41" spans="1:9" ht="14.25" x14ac:dyDescent="0.15">
      <c r="A41" s="119" t="s">
        <v>207</v>
      </c>
      <c r="B41" s="120"/>
      <c r="C41" s="120"/>
      <c r="D41" s="120">
        <v>1297000</v>
      </c>
      <c r="E41" s="120"/>
      <c r="F41" s="120"/>
      <c r="G41" s="120"/>
      <c r="H41" s="130">
        <f t="shared" si="7"/>
        <v>1297000</v>
      </c>
      <c r="I41" s="65"/>
    </row>
    <row r="42" spans="1:9" ht="14.25" x14ac:dyDescent="0.15">
      <c r="A42" s="119" t="s">
        <v>74</v>
      </c>
      <c r="B42" s="120"/>
      <c r="C42" s="120">
        <v>27055000</v>
      </c>
      <c r="D42" s="120">
        <v>7080000</v>
      </c>
      <c r="E42" s="120"/>
      <c r="F42" s="120"/>
      <c r="G42" s="120">
        <v>10479600</v>
      </c>
      <c r="H42" s="130">
        <f t="shared" si="7"/>
        <v>44614600</v>
      </c>
      <c r="I42" s="65"/>
    </row>
    <row r="43" spans="1:9" ht="14.25" x14ac:dyDescent="0.15">
      <c r="A43" s="119" t="s">
        <v>83</v>
      </c>
      <c r="B43" s="120">
        <f>20200000+3550000</f>
        <v>23750000</v>
      </c>
      <c r="C43" s="120"/>
      <c r="D43" s="120">
        <v>5000000</v>
      </c>
      <c r="E43" s="120"/>
      <c r="F43" s="120"/>
      <c r="G43" s="120"/>
      <c r="H43" s="130">
        <f t="shared" si="7"/>
        <v>28750000</v>
      </c>
      <c r="I43" s="65"/>
    </row>
    <row r="44" spans="1:9" ht="14.25" x14ac:dyDescent="0.15">
      <c r="A44" s="119" t="s">
        <v>80</v>
      </c>
      <c r="B44" s="121">
        <v>102119050</v>
      </c>
      <c r="C44" s="120"/>
      <c r="D44" s="120"/>
      <c r="E44" s="121"/>
      <c r="F44" s="120"/>
      <c r="G44" s="120"/>
      <c r="H44" s="130">
        <f t="shared" si="7"/>
        <v>102119050</v>
      </c>
      <c r="I44" s="65"/>
    </row>
    <row r="45" spans="1:9" ht="14.25" x14ac:dyDescent="0.15">
      <c r="A45" s="123" t="s">
        <v>128</v>
      </c>
      <c r="B45" s="146"/>
      <c r="C45" s="146"/>
      <c r="D45" s="146"/>
      <c r="E45" s="146"/>
      <c r="F45" s="146"/>
      <c r="G45" s="146"/>
      <c r="H45" s="123"/>
      <c r="I45" s="65"/>
    </row>
    <row r="46" spans="1:9" ht="14.25" x14ac:dyDescent="0.15">
      <c r="A46" s="119" t="s">
        <v>15</v>
      </c>
      <c r="B46" s="120"/>
      <c r="C46" s="120">
        <v>17960000</v>
      </c>
      <c r="D46" s="120">
        <v>20600000</v>
      </c>
      <c r="E46" s="120">
        <v>14000000</v>
      </c>
      <c r="F46" s="120"/>
      <c r="G46" s="120">
        <v>14000000</v>
      </c>
      <c r="H46" s="130">
        <f>SUM(B46:G46)</f>
        <v>66560000</v>
      </c>
      <c r="I46" s="65"/>
    </row>
    <row r="47" spans="1:9" ht="14.25" x14ac:dyDescent="0.15">
      <c r="A47" s="119" t="s">
        <v>16</v>
      </c>
      <c r="B47" s="120"/>
      <c r="C47" s="120">
        <f>6000000+18000000</f>
        <v>24000000</v>
      </c>
      <c r="D47" s="120">
        <v>6000000</v>
      </c>
      <c r="E47" s="120">
        <v>6000000</v>
      </c>
      <c r="F47" s="120">
        <v>6000000</v>
      </c>
      <c r="G47" s="120">
        <v>6000000</v>
      </c>
      <c r="H47" s="130">
        <f t="shared" ref="H47:H64" si="8">SUM(B47:G47)</f>
        <v>48000000</v>
      </c>
      <c r="I47" s="65"/>
    </row>
    <row r="48" spans="1:9" ht="14.25" x14ac:dyDescent="0.15">
      <c r="A48" s="119" t="s">
        <v>17</v>
      </c>
      <c r="B48" s="120">
        <v>650000</v>
      </c>
      <c r="C48" s="120">
        <v>16117943</v>
      </c>
      <c r="D48" s="120">
        <v>9651446</v>
      </c>
      <c r="E48" s="120">
        <v>9987438</v>
      </c>
      <c r="F48" s="120">
        <v>2429724</v>
      </c>
      <c r="G48" s="120">
        <v>10453774</v>
      </c>
      <c r="H48" s="130">
        <f t="shared" si="8"/>
        <v>49290325</v>
      </c>
      <c r="I48" s="65"/>
    </row>
    <row r="49" spans="1:9" ht="14.25" x14ac:dyDescent="0.15">
      <c r="A49" s="119" t="s">
        <v>64</v>
      </c>
      <c r="B49" s="120">
        <v>1866000</v>
      </c>
      <c r="C49" s="120">
        <v>1897200</v>
      </c>
      <c r="D49" s="120"/>
      <c r="E49" s="120"/>
      <c r="F49" s="120">
        <v>6061920</v>
      </c>
      <c r="G49" s="120">
        <v>470000</v>
      </c>
      <c r="H49" s="130">
        <f t="shared" si="8"/>
        <v>10295120</v>
      </c>
      <c r="I49" s="65"/>
    </row>
    <row r="50" spans="1:9" ht="14.25" x14ac:dyDescent="0.15">
      <c r="A50" s="119" t="s">
        <v>19</v>
      </c>
      <c r="B50" s="120"/>
      <c r="C50" s="120">
        <v>13836270</v>
      </c>
      <c r="D50" s="120">
        <v>7046793</v>
      </c>
      <c r="E50" s="120">
        <v>7191557</v>
      </c>
      <c r="F50" s="120">
        <v>6499004</v>
      </c>
      <c r="G50" s="120">
        <v>6370330</v>
      </c>
      <c r="H50" s="130">
        <f t="shared" si="8"/>
        <v>40943954</v>
      </c>
      <c r="I50" s="65"/>
    </row>
    <row r="51" spans="1:9" ht="14.25" x14ac:dyDescent="0.15">
      <c r="A51" s="119" t="s">
        <v>20</v>
      </c>
      <c r="B51" s="120">
        <v>100000</v>
      </c>
      <c r="C51" s="120">
        <v>100000</v>
      </c>
      <c r="D51" s="120">
        <v>200000</v>
      </c>
      <c r="E51" s="120">
        <v>100000</v>
      </c>
      <c r="F51" s="120">
        <v>100000</v>
      </c>
      <c r="G51" s="120">
        <v>100000</v>
      </c>
      <c r="H51" s="130">
        <f t="shared" si="8"/>
        <v>700000</v>
      </c>
      <c r="I51" s="65"/>
    </row>
    <row r="52" spans="1:9" ht="14.25" x14ac:dyDescent="0.15">
      <c r="A52" s="119" t="s">
        <v>69</v>
      </c>
      <c r="B52" s="120"/>
      <c r="C52" s="120"/>
      <c r="D52" s="120"/>
      <c r="E52" s="120"/>
      <c r="F52" s="120"/>
      <c r="G52" s="120">
        <v>1684320</v>
      </c>
      <c r="H52" s="130">
        <f t="shared" si="8"/>
        <v>1684320</v>
      </c>
      <c r="I52" s="65"/>
    </row>
    <row r="53" spans="1:9" ht="14.25" x14ac:dyDescent="0.15">
      <c r="A53" s="119" t="s">
        <v>21</v>
      </c>
      <c r="B53" s="120">
        <v>3710000</v>
      </c>
      <c r="C53" s="120"/>
      <c r="D53" s="120">
        <v>1375000</v>
      </c>
      <c r="E53" s="120">
        <v>1390000</v>
      </c>
      <c r="F53" s="120">
        <v>1430000</v>
      </c>
      <c r="G53" s="120">
        <v>1500000</v>
      </c>
      <c r="H53" s="130">
        <f t="shared" si="8"/>
        <v>9405000</v>
      </c>
      <c r="I53" s="65"/>
    </row>
    <row r="54" spans="1:9" ht="14.25" x14ac:dyDescent="0.15">
      <c r="A54" s="119" t="s">
        <v>68</v>
      </c>
      <c r="B54" s="120">
        <v>13449000</v>
      </c>
      <c r="C54" s="120">
        <v>4591990</v>
      </c>
      <c r="D54" s="120">
        <v>8254400</v>
      </c>
      <c r="E54" s="120">
        <v>21023624</v>
      </c>
      <c r="F54" s="120">
        <v>11087250</v>
      </c>
      <c r="G54" s="120">
        <v>17029962</v>
      </c>
      <c r="H54" s="130">
        <f t="shared" si="8"/>
        <v>75436226</v>
      </c>
      <c r="I54" s="65"/>
    </row>
    <row r="55" spans="1:9" ht="14.25" x14ac:dyDescent="0.15">
      <c r="A55" s="119" t="s">
        <v>70</v>
      </c>
      <c r="B55" s="147">
        <v>55000</v>
      </c>
      <c r="C55" s="147">
        <v>20000</v>
      </c>
      <c r="D55" s="147">
        <v>3850000</v>
      </c>
      <c r="E55" s="147"/>
      <c r="F55" s="147">
        <v>440000</v>
      </c>
      <c r="G55" s="147">
        <v>3122000</v>
      </c>
      <c r="H55" s="130">
        <f t="shared" si="8"/>
        <v>7487000</v>
      </c>
      <c r="I55" s="65"/>
    </row>
    <row r="56" spans="1:9" ht="14.25" x14ac:dyDescent="0.15">
      <c r="A56" s="148" t="s">
        <v>65</v>
      </c>
      <c r="B56" s="149">
        <v>4680000</v>
      </c>
      <c r="C56" s="149"/>
      <c r="D56" s="149"/>
      <c r="E56" s="149">
        <v>1200000</v>
      </c>
      <c r="F56" s="149">
        <v>670000</v>
      </c>
      <c r="G56" s="149">
        <v>561000</v>
      </c>
      <c r="H56" s="130">
        <f t="shared" si="8"/>
        <v>7111000</v>
      </c>
      <c r="I56" s="65"/>
    </row>
    <row r="57" spans="1:9" ht="14.25" x14ac:dyDescent="0.15">
      <c r="A57" s="119" t="s">
        <v>75</v>
      </c>
      <c r="B57" s="120">
        <v>6696250</v>
      </c>
      <c r="C57" s="120"/>
      <c r="D57" s="120">
        <v>10300000</v>
      </c>
      <c r="E57" s="120">
        <v>3300000</v>
      </c>
      <c r="F57" s="120">
        <v>19997000</v>
      </c>
      <c r="G57" s="120">
        <v>981000</v>
      </c>
      <c r="H57" s="130">
        <f t="shared" si="8"/>
        <v>41274250</v>
      </c>
      <c r="I57" s="65"/>
    </row>
    <row r="58" spans="1:9" ht="14.25" x14ac:dyDescent="0.15">
      <c r="A58" s="119" t="s">
        <v>23</v>
      </c>
      <c r="B58" s="120">
        <v>20598600</v>
      </c>
      <c r="C58" s="120">
        <v>0</v>
      </c>
      <c r="D58" s="120">
        <v>0</v>
      </c>
      <c r="E58" s="120">
        <v>0</v>
      </c>
      <c r="F58" s="120">
        <v>0</v>
      </c>
      <c r="G58" s="120">
        <v>3944600</v>
      </c>
      <c r="H58" s="130">
        <f t="shared" si="8"/>
        <v>24543200</v>
      </c>
      <c r="I58" s="65"/>
    </row>
    <row r="59" spans="1:9" ht="14.25" x14ac:dyDescent="0.15">
      <c r="A59" s="119" t="s">
        <v>24</v>
      </c>
      <c r="B59" s="120">
        <v>4558000</v>
      </c>
      <c r="C59" s="120">
        <v>2400000</v>
      </c>
      <c r="D59" s="120">
        <v>1500000</v>
      </c>
      <c r="E59" s="120"/>
      <c r="F59" s="120">
        <f>11451000+1500000</f>
        <v>12951000</v>
      </c>
      <c r="G59" s="120">
        <v>3000000</v>
      </c>
      <c r="H59" s="130">
        <f t="shared" si="8"/>
        <v>24409000</v>
      </c>
      <c r="I59" s="65"/>
    </row>
    <row r="60" spans="1:9" ht="14.25" x14ac:dyDescent="0.15">
      <c r="A60" s="119" t="s">
        <v>79</v>
      </c>
      <c r="B60" s="120">
        <v>2500000</v>
      </c>
      <c r="C60" s="120"/>
      <c r="D60" s="120"/>
      <c r="E60" s="121"/>
      <c r="F60" s="120"/>
      <c r="G60" s="120">
        <v>7536381</v>
      </c>
      <c r="H60" s="130">
        <f t="shared" si="8"/>
        <v>10036381</v>
      </c>
      <c r="I60" s="65"/>
    </row>
    <row r="61" spans="1:9" s="66" customFormat="1" ht="14.25" x14ac:dyDescent="0.15">
      <c r="A61" s="119" t="s">
        <v>66</v>
      </c>
      <c r="B61" s="120">
        <v>0</v>
      </c>
      <c r="C61" s="120">
        <v>0</v>
      </c>
      <c r="D61" s="120">
        <v>0</v>
      </c>
      <c r="E61" s="121">
        <v>0</v>
      </c>
      <c r="F61" s="120">
        <v>0</v>
      </c>
      <c r="G61" s="120">
        <v>24000000</v>
      </c>
      <c r="H61" s="130">
        <f t="shared" si="8"/>
        <v>24000000</v>
      </c>
    </row>
    <row r="62" spans="1:9" s="66" customFormat="1" ht="21.75" customHeight="1" x14ac:dyDescent="0.15">
      <c r="A62" s="119" t="s">
        <v>201</v>
      </c>
      <c r="B62" s="120">
        <v>61225000</v>
      </c>
      <c r="C62" s="120"/>
      <c r="D62" s="120">
        <v>32009768</v>
      </c>
      <c r="E62" s="121">
        <v>18105000</v>
      </c>
      <c r="F62" s="120">
        <v>10005418</v>
      </c>
      <c r="G62" s="120">
        <v>111210574</v>
      </c>
      <c r="H62" s="130">
        <f t="shared" si="8"/>
        <v>232555760</v>
      </c>
    </row>
    <row r="63" spans="1:9" s="66" customFormat="1" ht="14.25" x14ac:dyDescent="0.15">
      <c r="A63" s="119" t="s">
        <v>26</v>
      </c>
      <c r="B63" s="120">
        <v>6000000</v>
      </c>
      <c r="C63" s="120">
        <v>8300000</v>
      </c>
      <c r="D63" s="120"/>
      <c r="E63" s="121"/>
      <c r="F63" s="120"/>
      <c r="G63" s="120">
        <v>0</v>
      </c>
      <c r="H63" s="130">
        <f t="shared" si="8"/>
        <v>14300000</v>
      </c>
    </row>
    <row r="64" spans="1:9" s="66" customFormat="1" ht="14.25" x14ac:dyDescent="0.15">
      <c r="A64" s="97" t="s">
        <v>151</v>
      </c>
      <c r="B64" s="118"/>
      <c r="C64" s="118"/>
      <c r="D64" s="118"/>
      <c r="E64" s="118">
        <v>3425000</v>
      </c>
      <c r="F64" s="118"/>
      <c r="G64" s="118"/>
      <c r="H64" s="130">
        <f t="shared" si="8"/>
        <v>3425000</v>
      </c>
    </row>
    <row r="65" spans="1:8" s="66" customFormat="1" ht="14.25" x14ac:dyDescent="0.15">
      <c r="A65" s="123" t="s">
        <v>152</v>
      </c>
      <c r="B65" s="146"/>
      <c r="C65" s="146"/>
      <c r="D65" s="146"/>
      <c r="E65" s="146"/>
      <c r="F65" s="146"/>
      <c r="G65" s="146"/>
      <c r="H65" s="123"/>
    </row>
    <row r="66" spans="1:8" s="66" customFormat="1" ht="14.25" x14ac:dyDescent="0.15">
      <c r="A66" s="119" t="s">
        <v>34</v>
      </c>
      <c r="B66" s="120">
        <v>800000</v>
      </c>
      <c r="C66" s="120">
        <v>800000</v>
      </c>
      <c r="D66" s="120">
        <v>2027360</v>
      </c>
      <c r="E66" s="120">
        <v>715920</v>
      </c>
      <c r="F66" s="120">
        <v>1402000</v>
      </c>
      <c r="G66" s="120"/>
      <c r="H66" s="130">
        <f>SUM(B66:G66)</f>
        <v>5745280</v>
      </c>
    </row>
    <row r="67" spans="1:8" s="66" customFormat="1" ht="14.25" x14ac:dyDescent="0.15">
      <c r="A67" s="119" t="s">
        <v>35</v>
      </c>
      <c r="B67" s="120"/>
      <c r="C67" s="120"/>
      <c r="D67" s="120">
        <v>4020000</v>
      </c>
      <c r="E67" s="120"/>
      <c r="F67" s="120"/>
      <c r="G67" s="120"/>
      <c r="H67" s="130">
        <f>SUM(B67:G67)</f>
        <v>4020000</v>
      </c>
    </row>
    <row r="68" spans="1:8" s="66" customFormat="1" ht="14.25" x14ac:dyDescent="0.15">
      <c r="A68" s="119" t="s">
        <v>36</v>
      </c>
      <c r="B68" s="120">
        <f>1830000-800000</f>
        <v>1030000</v>
      </c>
      <c r="C68" s="120">
        <v>972500</v>
      </c>
      <c r="D68" s="120">
        <v>754525</v>
      </c>
      <c r="E68" s="120">
        <v>3168000</v>
      </c>
      <c r="F68" s="120">
        <v>9744200</v>
      </c>
      <c r="G68" s="120">
        <v>3605642</v>
      </c>
      <c r="H68" s="130">
        <f>SUM(B68:G68)</f>
        <v>19274867</v>
      </c>
    </row>
    <row r="69" spans="1:8" s="66" customFormat="1" ht="14.25" x14ac:dyDescent="0.15">
      <c r="A69" s="97" t="s">
        <v>154</v>
      </c>
      <c r="B69" s="120">
        <v>1391080</v>
      </c>
      <c r="C69" s="120">
        <v>2855000</v>
      </c>
      <c r="D69" s="120">
        <v>515500</v>
      </c>
      <c r="E69" s="121">
        <v>9770500</v>
      </c>
      <c r="F69" s="120">
        <v>5573000</v>
      </c>
      <c r="G69" s="120">
        <v>4633474</v>
      </c>
      <c r="H69" s="130">
        <f>SUM(B69:G69)</f>
        <v>24738554</v>
      </c>
    </row>
    <row r="70" spans="1:8" s="66" customFormat="1" ht="14.25" x14ac:dyDescent="0.15">
      <c r="A70" s="119" t="s">
        <v>71</v>
      </c>
      <c r="B70" s="120">
        <v>14236000</v>
      </c>
      <c r="C70" s="120">
        <v>38000</v>
      </c>
      <c r="D70" s="120">
        <v>9445760</v>
      </c>
      <c r="E70" s="120">
        <v>4137000</v>
      </c>
      <c r="F70" s="120">
        <v>3086000</v>
      </c>
      <c r="G70" s="120">
        <v>8267000</v>
      </c>
      <c r="H70" s="130">
        <f>SUM(B70:G70)</f>
        <v>39209760</v>
      </c>
    </row>
    <row r="71" spans="1:8" s="66" customFormat="1" ht="14.25" x14ac:dyDescent="0.15">
      <c r="A71" s="123" t="s">
        <v>156</v>
      </c>
      <c r="B71" s="146"/>
      <c r="C71" s="146"/>
      <c r="D71" s="146"/>
      <c r="E71" s="146"/>
      <c r="F71" s="146"/>
      <c r="G71" s="146"/>
      <c r="H71" s="123"/>
    </row>
    <row r="72" spans="1:8" s="66" customFormat="1" ht="14.25" x14ac:dyDescent="0.15">
      <c r="A72" s="119" t="s">
        <v>41</v>
      </c>
      <c r="B72" s="150">
        <v>5500000</v>
      </c>
      <c r="C72" s="150"/>
      <c r="D72" s="150">
        <v>1000000</v>
      </c>
      <c r="E72" s="121"/>
      <c r="F72" s="121"/>
      <c r="G72" s="121"/>
      <c r="H72" s="130">
        <f>SUM(B72:G72)</f>
        <v>6500000</v>
      </c>
    </row>
    <row r="73" spans="1:8" s="66" customFormat="1" ht="14.25" x14ac:dyDescent="0.15">
      <c r="A73" s="119" t="s">
        <v>42</v>
      </c>
      <c r="B73" s="150">
        <v>26101448</v>
      </c>
      <c r="C73" s="150"/>
      <c r="D73" s="150"/>
      <c r="E73" s="121">
        <v>9020837</v>
      </c>
      <c r="F73" s="121">
        <v>777610</v>
      </c>
      <c r="G73" s="121"/>
      <c r="H73" s="130">
        <f>SUM(B73:G73)</f>
        <v>35899895</v>
      </c>
    </row>
    <row r="74" spans="1:8" s="66" customFormat="1" ht="14.25" x14ac:dyDescent="0.15">
      <c r="A74" s="97" t="s">
        <v>157</v>
      </c>
      <c r="B74" s="118"/>
      <c r="C74" s="118"/>
      <c r="D74" s="118"/>
      <c r="E74" s="118"/>
      <c r="F74" s="118"/>
      <c r="G74" s="118"/>
      <c r="H74" s="130">
        <f>SUM(B74:G74)</f>
        <v>0</v>
      </c>
    </row>
    <row r="75" spans="1:8" s="66" customFormat="1" ht="14.25" x14ac:dyDescent="0.15">
      <c r="A75" s="97" t="s">
        <v>197</v>
      </c>
      <c r="B75" s="118"/>
      <c r="C75" s="118"/>
      <c r="D75" s="118"/>
      <c r="E75" s="118"/>
      <c r="F75" s="118"/>
      <c r="G75" s="118"/>
      <c r="H75" s="130">
        <f>SUM(B75:G75)</f>
        <v>0</v>
      </c>
    </row>
    <row r="76" spans="1:8" s="66" customFormat="1" ht="14.25" x14ac:dyDescent="0.15">
      <c r="A76" s="123" t="s">
        <v>159</v>
      </c>
      <c r="B76" s="146"/>
      <c r="C76" s="146"/>
      <c r="D76" s="146"/>
      <c r="E76" s="146"/>
      <c r="F76" s="146"/>
      <c r="G76" s="146"/>
      <c r="H76" s="123"/>
    </row>
    <row r="77" spans="1:8" s="66" customFormat="1" ht="14.25" x14ac:dyDescent="0.15">
      <c r="A77" s="119" t="s">
        <v>29</v>
      </c>
      <c r="B77" s="120"/>
      <c r="C77" s="120"/>
      <c r="D77" s="120"/>
      <c r="E77" s="120">
        <v>4000000</v>
      </c>
      <c r="F77" s="120">
        <v>25350000</v>
      </c>
      <c r="G77" s="120">
        <v>100800000</v>
      </c>
      <c r="H77" s="130">
        <f>SUM(B77:G77)</f>
        <v>130150000</v>
      </c>
    </row>
    <row r="78" spans="1:8" s="66" customFormat="1" ht="14.25" x14ac:dyDescent="0.15">
      <c r="A78" s="119" t="s">
        <v>31</v>
      </c>
      <c r="B78" s="120"/>
      <c r="C78" s="120">
        <v>28065000</v>
      </c>
      <c r="D78" s="120">
        <v>1760000</v>
      </c>
      <c r="E78" s="120"/>
      <c r="F78" s="120">
        <v>29698000</v>
      </c>
      <c r="G78" s="120">
        <v>29300000</v>
      </c>
      <c r="H78" s="130">
        <f>SUM(B78:G78)</f>
        <v>88823000</v>
      </c>
    </row>
    <row r="79" spans="1:8" s="66" customFormat="1" ht="14.25" x14ac:dyDescent="0.15">
      <c r="A79" s="119" t="s">
        <v>32</v>
      </c>
      <c r="B79" s="120">
        <v>42640000</v>
      </c>
      <c r="C79" s="120"/>
      <c r="D79" s="120"/>
      <c r="E79" s="120">
        <v>28731000</v>
      </c>
      <c r="F79" s="120"/>
      <c r="G79" s="120">
        <v>16315000</v>
      </c>
      <c r="H79" s="130">
        <f>SUM(B79:G79)</f>
        <v>87686000</v>
      </c>
    </row>
    <row r="80" spans="1:8" s="66" customFormat="1" ht="14.25" x14ac:dyDescent="0.15">
      <c r="A80" s="123" t="s">
        <v>162</v>
      </c>
      <c r="B80" s="146"/>
      <c r="C80" s="146"/>
      <c r="D80" s="146"/>
      <c r="E80" s="146"/>
      <c r="F80" s="146"/>
      <c r="G80" s="146"/>
      <c r="H80" s="123"/>
    </row>
    <row r="81" spans="1:8" s="66" customFormat="1" ht="14.25" x14ac:dyDescent="0.15">
      <c r="A81" s="97" t="s">
        <v>163</v>
      </c>
      <c r="B81" s="118"/>
      <c r="C81" s="118"/>
      <c r="D81" s="118"/>
      <c r="E81" s="118"/>
      <c r="F81" s="118"/>
      <c r="G81" s="118"/>
      <c r="H81" s="130">
        <f>SUM(B81:G81)</f>
        <v>0</v>
      </c>
    </row>
    <row r="82" spans="1:8" s="66" customFormat="1" ht="14.25" x14ac:dyDescent="0.15">
      <c r="A82" s="97" t="s">
        <v>164</v>
      </c>
      <c r="B82" s="118"/>
      <c r="C82" s="118"/>
      <c r="D82" s="118"/>
      <c r="E82" s="118"/>
      <c r="F82" s="118"/>
      <c r="G82" s="118"/>
      <c r="H82" s="130">
        <f>SUM(B82:G82)</f>
        <v>0</v>
      </c>
    </row>
    <row r="83" spans="1:8" s="66" customFormat="1" ht="14.25" x14ac:dyDescent="0.15">
      <c r="A83" s="97" t="s">
        <v>165</v>
      </c>
      <c r="B83" s="118"/>
      <c r="C83" s="118"/>
      <c r="D83" s="118"/>
      <c r="E83" s="118"/>
      <c r="F83" s="118"/>
      <c r="G83" s="118"/>
      <c r="H83" s="130">
        <f>SUM(B83:G83)</f>
        <v>0</v>
      </c>
    </row>
    <row r="84" spans="1:8" s="66" customFormat="1" ht="14.25" x14ac:dyDescent="0.15">
      <c r="A84" s="119" t="s">
        <v>67</v>
      </c>
      <c r="B84" s="120"/>
      <c r="C84" s="120"/>
      <c r="D84" s="120"/>
      <c r="E84" s="120"/>
      <c r="F84" s="120">
        <v>300000</v>
      </c>
      <c r="G84" s="120">
        <v>1000000</v>
      </c>
      <c r="H84" s="130">
        <f>SUM(B84:G84)</f>
        <v>1300000</v>
      </c>
    </row>
    <row r="85" spans="1:8" s="66" customFormat="1" ht="14.25" hidden="1" x14ac:dyDescent="0.15">
      <c r="A85" s="124" t="s">
        <v>166</v>
      </c>
      <c r="B85" s="151"/>
      <c r="C85" s="151"/>
      <c r="D85" s="151"/>
      <c r="E85" s="151"/>
      <c r="F85" s="151"/>
      <c r="G85" s="151"/>
      <c r="H85" s="123"/>
    </row>
    <row r="86" spans="1:8" s="66" customFormat="1" ht="14.25" hidden="1" x14ac:dyDescent="0.15">
      <c r="A86" s="91" t="s">
        <v>167</v>
      </c>
      <c r="B86" s="118"/>
      <c r="C86" s="118"/>
      <c r="D86" s="118"/>
      <c r="E86" s="118"/>
      <c r="F86" s="118"/>
      <c r="G86" s="118"/>
      <c r="H86" s="130">
        <f t="shared" ref="H86:H94" si="9">SUM(B86:G86)</f>
        <v>0</v>
      </c>
    </row>
    <row r="87" spans="1:8" s="66" customFormat="1" ht="14.25" hidden="1" x14ac:dyDescent="0.15">
      <c r="A87" s="91" t="s">
        <v>168</v>
      </c>
      <c r="B87" s="118"/>
      <c r="C87" s="118"/>
      <c r="D87" s="118"/>
      <c r="E87" s="118"/>
      <c r="F87" s="118"/>
      <c r="G87" s="118"/>
      <c r="H87" s="130">
        <f t="shared" si="9"/>
        <v>0</v>
      </c>
    </row>
    <row r="88" spans="1:8" s="66" customFormat="1" ht="14.25" hidden="1" x14ac:dyDescent="0.15">
      <c r="A88" s="91" t="s">
        <v>169</v>
      </c>
      <c r="B88" s="118"/>
      <c r="C88" s="118"/>
      <c r="D88" s="118"/>
      <c r="E88" s="118"/>
      <c r="F88" s="118"/>
      <c r="G88" s="118"/>
      <c r="H88" s="130">
        <f t="shared" si="9"/>
        <v>0</v>
      </c>
    </row>
    <row r="89" spans="1:8" s="66" customFormat="1" ht="14.25" hidden="1" x14ac:dyDescent="0.15">
      <c r="A89" s="91" t="s">
        <v>170</v>
      </c>
      <c r="B89" s="118"/>
      <c r="C89" s="118"/>
      <c r="D89" s="118"/>
      <c r="E89" s="118"/>
      <c r="F89" s="118"/>
      <c r="G89" s="118"/>
      <c r="H89" s="130">
        <f t="shared" si="9"/>
        <v>0</v>
      </c>
    </row>
    <row r="90" spans="1:8" s="66" customFormat="1" ht="14.25" hidden="1" x14ac:dyDescent="0.15">
      <c r="A90" s="91" t="s">
        <v>171</v>
      </c>
      <c r="B90" s="118"/>
      <c r="C90" s="118"/>
      <c r="D90" s="118"/>
      <c r="E90" s="118"/>
      <c r="F90" s="118"/>
      <c r="G90" s="118"/>
      <c r="H90" s="130">
        <f t="shared" si="9"/>
        <v>0</v>
      </c>
    </row>
    <row r="91" spans="1:8" s="66" customFormat="1" ht="14.25" hidden="1" x14ac:dyDescent="0.15">
      <c r="A91" s="91" t="s">
        <v>172</v>
      </c>
      <c r="B91" s="118"/>
      <c r="C91" s="118"/>
      <c r="D91" s="118"/>
      <c r="E91" s="118"/>
      <c r="F91" s="118"/>
      <c r="G91" s="118"/>
      <c r="H91" s="130">
        <f t="shared" si="9"/>
        <v>0</v>
      </c>
    </row>
    <row r="92" spans="1:8" s="66" customFormat="1" ht="14.25" hidden="1" x14ac:dyDescent="0.15">
      <c r="A92" s="91" t="s">
        <v>173</v>
      </c>
      <c r="B92" s="118"/>
      <c r="C92" s="118"/>
      <c r="D92" s="118"/>
      <c r="E92" s="118"/>
      <c r="F92" s="118"/>
      <c r="G92" s="118"/>
      <c r="H92" s="130">
        <f t="shared" si="9"/>
        <v>0</v>
      </c>
    </row>
    <row r="93" spans="1:8" s="66" customFormat="1" ht="14.25" hidden="1" x14ac:dyDescent="0.15">
      <c r="A93" s="97" t="s">
        <v>174</v>
      </c>
      <c r="B93" s="118"/>
      <c r="C93" s="118"/>
      <c r="D93" s="118"/>
      <c r="E93" s="118"/>
      <c r="F93" s="118"/>
      <c r="G93" s="118"/>
      <c r="H93" s="130">
        <f t="shared" si="9"/>
        <v>0</v>
      </c>
    </row>
    <row r="94" spans="1:8" s="66" customFormat="1" ht="14.25" hidden="1" x14ac:dyDescent="0.15">
      <c r="A94" s="97" t="s">
        <v>203</v>
      </c>
      <c r="B94" s="90"/>
      <c r="C94" s="90"/>
      <c r="D94" s="90"/>
      <c r="E94" s="90"/>
      <c r="F94" s="90"/>
      <c r="G94" s="90"/>
      <c r="H94" s="130">
        <f t="shared" si="9"/>
        <v>0</v>
      </c>
    </row>
    <row r="95" spans="1:8" s="66" customFormat="1" ht="14.25" x14ac:dyDescent="0.15">
      <c r="A95" s="125" t="s">
        <v>175</v>
      </c>
      <c r="B95" s="151"/>
      <c r="C95" s="151"/>
      <c r="D95" s="151"/>
      <c r="E95" s="151"/>
      <c r="F95" s="151"/>
      <c r="G95" s="151"/>
      <c r="H95" s="123"/>
    </row>
    <row r="96" spans="1:8" s="66" customFormat="1" ht="14.25" x14ac:dyDescent="0.15">
      <c r="A96" s="91" t="s">
        <v>176</v>
      </c>
      <c r="B96" s="118"/>
      <c r="C96" s="118"/>
      <c r="D96" s="118"/>
      <c r="E96" s="118"/>
      <c r="F96" s="118"/>
      <c r="G96" s="118"/>
      <c r="H96" s="130">
        <f>SUM(B96:G96)</f>
        <v>0</v>
      </c>
    </row>
    <row r="97" spans="1:8" s="66" customFormat="1" ht="14.25" x14ac:dyDescent="0.15">
      <c r="A97" s="91" t="s">
        <v>177</v>
      </c>
      <c r="B97" s="118"/>
      <c r="C97" s="118"/>
      <c r="D97" s="118"/>
      <c r="E97" s="118"/>
      <c r="F97" s="118"/>
      <c r="G97" s="118"/>
      <c r="H97" s="130">
        <f>SUM(B97:G97)</f>
        <v>0</v>
      </c>
    </row>
    <row r="98" spans="1:8" s="66" customFormat="1" ht="14.25" x14ac:dyDescent="0.15">
      <c r="A98" s="91" t="s">
        <v>200</v>
      </c>
      <c r="B98" s="120">
        <v>17946014</v>
      </c>
      <c r="C98" s="120">
        <v>16526458</v>
      </c>
      <c r="D98" s="120">
        <v>16833631</v>
      </c>
      <c r="E98" s="121">
        <v>17248165</v>
      </c>
      <c r="F98" s="120">
        <v>16538388</v>
      </c>
      <c r="G98" s="120">
        <v>16812755</v>
      </c>
      <c r="H98" s="130">
        <f>SUM(B98:G98)</f>
        <v>101905411</v>
      </c>
    </row>
    <row r="99" spans="1:8" s="66" customFormat="1" ht="14.25" x14ac:dyDescent="0.15">
      <c r="A99" s="91" t="s">
        <v>179</v>
      </c>
      <c r="B99" s="120">
        <v>9900</v>
      </c>
      <c r="C99" s="120">
        <v>64900</v>
      </c>
      <c r="D99" s="120">
        <v>185900</v>
      </c>
      <c r="E99" s="121">
        <v>119900</v>
      </c>
      <c r="F99" s="120">
        <v>779900</v>
      </c>
      <c r="G99" s="120">
        <v>495000</v>
      </c>
      <c r="H99" s="130">
        <f>SUM(B99:G99)</f>
        <v>1655500</v>
      </c>
    </row>
    <row r="100" spans="1:8" s="66" customFormat="1" ht="14.25" x14ac:dyDescent="0.15">
      <c r="A100" s="128" t="s">
        <v>180</v>
      </c>
      <c r="B100" s="129">
        <f t="shared" ref="B100:G100" si="10">SUM(B35:B99)</f>
        <v>954326311</v>
      </c>
      <c r="C100" s="129">
        <f t="shared" si="10"/>
        <v>695152151</v>
      </c>
      <c r="D100" s="129">
        <f t="shared" si="10"/>
        <v>804020225</v>
      </c>
      <c r="E100" s="129">
        <f t="shared" si="10"/>
        <v>798330727</v>
      </c>
      <c r="F100" s="129">
        <f t="shared" si="10"/>
        <v>878582316</v>
      </c>
      <c r="G100" s="129">
        <f t="shared" si="10"/>
        <v>1023233001</v>
      </c>
      <c r="H100" s="129">
        <f>SUM(H35:H99)</f>
        <v>5153644731</v>
      </c>
    </row>
    <row r="101" spans="1:8" s="66" customFormat="1" ht="14.25" x14ac:dyDescent="0.15">
      <c r="A101" s="128" t="s">
        <v>181</v>
      </c>
      <c r="B101" s="129">
        <f t="shared" ref="B101:G101" si="11">B32-B100</f>
        <v>-1715819079.6833334</v>
      </c>
      <c r="C101" s="129">
        <f t="shared" si="11"/>
        <v>3603822249.3166666</v>
      </c>
      <c r="D101" s="129">
        <f t="shared" si="11"/>
        <v>-913720265.6833334</v>
      </c>
      <c r="E101" s="129">
        <f t="shared" si="11"/>
        <v>3181089268.3166666</v>
      </c>
      <c r="F101" s="129">
        <f t="shared" si="11"/>
        <v>458028819.3166666</v>
      </c>
      <c r="G101" s="129">
        <f t="shared" si="11"/>
        <v>3283936894.3166666</v>
      </c>
      <c r="H101" s="129">
        <f>H32-H100</f>
        <v>7897337885.9000015</v>
      </c>
    </row>
    <row r="102" spans="1:8" s="66" customFormat="1" ht="14.25" hidden="1" x14ac:dyDescent="0.15">
      <c r="A102" s="90"/>
      <c r="B102" s="90"/>
      <c r="C102" s="90"/>
      <c r="D102" s="90"/>
      <c r="E102" s="90"/>
      <c r="F102" s="90"/>
      <c r="G102" s="90"/>
      <c r="H102" s="130"/>
    </row>
    <row r="103" spans="1:8" s="66" customFormat="1" ht="14.25" hidden="1" x14ac:dyDescent="0.15">
      <c r="A103" s="75" t="s">
        <v>182</v>
      </c>
      <c r="B103" s="152"/>
      <c r="C103" s="152"/>
      <c r="D103" s="152"/>
      <c r="E103" s="152"/>
      <c r="F103" s="152"/>
      <c r="G103" s="152"/>
      <c r="H103" s="130"/>
    </row>
    <row r="104" spans="1:8" s="66" customFormat="1" ht="14.25" hidden="1" x14ac:dyDescent="0.15">
      <c r="A104" s="107" t="s">
        <v>183</v>
      </c>
      <c r="B104" s="153"/>
      <c r="C104" s="153"/>
      <c r="D104" s="153"/>
      <c r="E104" s="153"/>
      <c r="F104" s="153"/>
      <c r="G104" s="153"/>
      <c r="H104" s="130">
        <f>SUM(B104:G104)</f>
        <v>0</v>
      </c>
    </row>
    <row r="105" spans="1:8" s="66" customFormat="1" ht="14.25" hidden="1" x14ac:dyDescent="0.15">
      <c r="A105" s="108" t="s">
        <v>184</v>
      </c>
      <c r="B105" s="153"/>
      <c r="C105" s="153"/>
      <c r="D105" s="153"/>
      <c r="E105" s="153"/>
      <c r="F105" s="153"/>
      <c r="G105" s="153"/>
      <c r="H105" s="130">
        <f>SUM(B105:G105)</f>
        <v>0</v>
      </c>
    </row>
    <row r="106" spans="1:8" s="66" customFormat="1" ht="14.25" hidden="1" x14ac:dyDescent="0.15">
      <c r="A106" s="108" t="s">
        <v>185</v>
      </c>
      <c r="B106" s="153"/>
      <c r="C106" s="153"/>
      <c r="D106" s="153"/>
      <c r="E106" s="153"/>
      <c r="F106" s="153"/>
      <c r="G106" s="153"/>
      <c r="H106" s="130">
        <f>SUM(B106:G106)</f>
        <v>0</v>
      </c>
    </row>
    <row r="107" spans="1:8" s="66" customFormat="1" ht="14.25" hidden="1" x14ac:dyDescent="0.15">
      <c r="A107" s="89" t="s">
        <v>186</v>
      </c>
      <c r="B107" s="153"/>
      <c r="C107" s="153"/>
      <c r="D107" s="153"/>
      <c r="E107" s="153"/>
      <c r="F107" s="153"/>
      <c r="G107" s="153"/>
      <c r="H107" s="130">
        <f>SUM(B107:G107)</f>
        <v>0</v>
      </c>
    </row>
    <row r="108" spans="1:8" s="66" customFormat="1" ht="14.25" hidden="1" x14ac:dyDescent="0.15">
      <c r="A108" s="89" t="s">
        <v>187</v>
      </c>
      <c r="B108" s="153"/>
      <c r="C108" s="153"/>
      <c r="D108" s="153"/>
      <c r="E108" s="153"/>
      <c r="F108" s="153"/>
      <c r="G108" s="153"/>
      <c r="H108" s="130">
        <f>SUM(B108:G108)</f>
        <v>0</v>
      </c>
    </row>
    <row r="109" spans="1:8" s="66" customFormat="1" ht="14.25" hidden="1" x14ac:dyDescent="0.15">
      <c r="A109" s="131" t="s">
        <v>188</v>
      </c>
      <c r="B109" s="154">
        <f>SUM(B103:B108)</f>
        <v>0</v>
      </c>
      <c r="C109" s="154">
        <f t="shared" ref="C109:H109" si="12">SUM(C103:C108)</f>
        <v>0</v>
      </c>
      <c r="D109" s="154">
        <f t="shared" si="12"/>
        <v>0</v>
      </c>
      <c r="E109" s="154">
        <f t="shared" si="12"/>
        <v>0</v>
      </c>
      <c r="F109" s="154">
        <f t="shared" si="12"/>
        <v>0</v>
      </c>
      <c r="G109" s="154">
        <f t="shared" si="12"/>
        <v>0</v>
      </c>
      <c r="H109" s="155">
        <f t="shared" si="12"/>
        <v>0</v>
      </c>
    </row>
    <row r="110" spans="1:8" s="66" customFormat="1" ht="14.25" x14ac:dyDescent="0.15">
      <c r="A110" s="75" t="s">
        <v>189</v>
      </c>
      <c r="B110" s="152"/>
      <c r="C110" s="152"/>
      <c r="D110" s="152"/>
      <c r="E110" s="152"/>
      <c r="F110" s="152"/>
      <c r="G110" s="152"/>
      <c r="H110" s="156"/>
    </row>
    <row r="111" spans="1:8" s="66" customFormat="1" ht="14.25" x14ac:dyDescent="0.15">
      <c r="A111" s="89" t="s">
        <v>190</v>
      </c>
      <c r="B111" s="118">
        <v>27388465</v>
      </c>
      <c r="C111" s="118">
        <v>27388465</v>
      </c>
      <c r="D111" s="118">
        <v>27388465</v>
      </c>
      <c r="E111" s="118">
        <v>27388465</v>
      </c>
      <c r="F111" s="118">
        <v>27388465</v>
      </c>
      <c r="G111" s="118">
        <v>27388465</v>
      </c>
      <c r="H111" s="130">
        <f>SUM(B111:G111)</f>
        <v>164330790</v>
      </c>
    </row>
    <row r="112" spans="1:8" s="66" customFormat="1" ht="14.25" x14ac:dyDescent="0.15">
      <c r="A112" s="89" t="s">
        <v>209</v>
      </c>
      <c r="B112" s="118">
        <v>918687</v>
      </c>
      <c r="C112" s="118">
        <v>918687</v>
      </c>
      <c r="D112" s="118">
        <v>918687</v>
      </c>
      <c r="E112" s="118">
        <v>918687</v>
      </c>
      <c r="F112" s="118">
        <v>918687</v>
      </c>
      <c r="G112" s="118">
        <v>918687</v>
      </c>
      <c r="H112" s="130">
        <f>SUM(B112:G112)</f>
        <v>5512122</v>
      </c>
    </row>
    <row r="113" spans="1:8" s="66" customFormat="1" ht="14.25" x14ac:dyDescent="0.15">
      <c r="A113" s="132" t="s">
        <v>192</v>
      </c>
      <c r="B113" s="135">
        <f>SUM(B111:B112)</f>
        <v>28307152</v>
      </c>
      <c r="C113" s="135">
        <f t="shared" ref="C113:H113" si="13">SUM(C111:C112)</f>
        <v>28307152</v>
      </c>
      <c r="D113" s="135">
        <f t="shared" si="13"/>
        <v>28307152</v>
      </c>
      <c r="E113" s="135">
        <f t="shared" si="13"/>
        <v>28307152</v>
      </c>
      <c r="F113" s="135">
        <f t="shared" si="13"/>
        <v>28307152</v>
      </c>
      <c r="G113" s="135">
        <f t="shared" si="13"/>
        <v>28307152</v>
      </c>
      <c r="H113" s="135">
        <f t="shared" si="13"/>
        <v>169842912</v>
      </c>
    </row>
    <row r="114" spans="1:8" s="66" customFormat="1" ht="14.25" x14ac:dyDescent="0.15">
      <c r="A114" s="90"/>
      <c r="B114" s="90"/>
      <c r="C114" s="90"/>
      <c r="D114" s="90"/>
      <c r="E114" s="90"/>
      <c r="F114" s="90"/>
      <c r="G114" s="90"/>
      <c r="H114" s="130"/>
    </row>
    <row r="115" spans="1:8" s="66" customFormat="1" ht="14.25" x14ac:dyDescent="0.15">
      <c r="A115" s="132" t="s">
        <v>193</v>
      </c>
      <c r="B115" s="135">
        <f t="shared" ref="B115:G115" si="14">B109+B113</f>
        <v>28307152</v>
      </c>
      <c r="C115" s="135">
        <f t="shared" si="14"/>
        <v>28307152</v>
      </c>
      <c r="D115" s="135">
        <f t="shared" si="14"/>
        <v>28307152</v>
      </c>
      <c r="E115" s="135">
        <f t="shared" si="14"/>
        <v>28307152</v>
      </c>
      <c r="F115" s="135">
        <f t="shared" si="14"/>
        <v>28307152</v>
      </c>
      <c r="G115" s="135">
        <f t="shared" si="14"/>
        <v>28307152</v>
      </c>
      <c r="H115" s="135">
        <f>H109+H113</f>
        <v>169842912</v>
      </c>
    </row>
    <row r="116" spans="1:8" s="66" customFormat="1" ht="14.25" x14ac:dyDescent="0.15">
      <c r="A116" s="75" t="s">
        <v>194</v>
      </c>
      <c r="B116" s="157"/>
      <c r="C116" s="157"/>
      <c r="D116" s="157"/>
      <c r="E116" s="157"/>
      <c r="F116" s="157"/>
      <c r="G116" s="157"/>
      <c r="H116" s="158"/>
    </row>
    <row r="117" spans="1:8" s="111" customFormat="1" ht="27" x14ac:dyDescent="0.15">
      <c r="A117" s="133" t="s">
        <v>195</v>
      </c>
      <c r="B117" s="134">
        <f t="shared" ref="B117:H117" si="15">B101-B115</f>
        <v>-1744126231.6833334</v>
      </c>
      <c r="C117" s="134">
        <f t="shared" si="15"/>
        <v>3575515097.3166666</v>
      </c>
      <c r="D117" s="134">
        <f t="shared" si="15"/>
        <v>-942027417.6833334</v>
      </c>
      <c r="E117" s="134">
        <f t="shared" si="15"/>
        <v>3152782116.3166666</v>
      </c>
      <c r="F117" s="134">
        <f t="shared" si="15"/>
        <v>429721667.3166666</v>
      </c>
      <c r="G117" s="134">
        <f t="shared" si="15"/>
        <v>3255629742.3166666</v>
      </c>
      <c r="H117" s="134">
        <f t="shared" si="15"/>
        <v>7727494973.9000015</v>
      </c>
    </row>
    <row r="118" spans="1:8" s="66" customFormat="1" ht="14.25" x14ac:dyDescent="0.15">
      <c r="A118" s="161" t="s">
        <v>208</v>
      </c>
      <c r="B118" s="65"/>
      <c r="C118" s="65"/>
      <c r="D118" s="162" t="s">
        <v>211</v>
      </c>
      <c r="E118" s="65"/>
      <c r="G118" s="163" t="s">
        <v>214</v>
      </c>
      <c r="H118" s="164">
        <f>H117-C119</f>
        <v>330526372.00000191</v>
      </c>
    </row>
    <row r="119" spans="1:8" ht="14.25" x14ac:dyDescent="0.15">
      <c r="A119" s="160" t="s">
        <v>210</v>
      </c>
      <c r="C119" s="159">
        <v>7396968601.8999996</v>
      </c>
      <c r="D119" s="162">
        <f>C119/6</f>
        <v>1232828100.3166666</v>
      </c>
    </row>
  </sheetData>
  <pageMargins left="0.2" right="0.25" top="0" bottom="0" header="0.3" footer="0.3"/>
  <pageSetup paperSize="8" orientation="landscape" horizont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4</vt:i4>
      </vt:variant>
    </vt:vector>
  </HeadingPairs>
  <TitlesOfParts>
    <vt:vector size="4" baseType="lpstr">
      <vt:lpstr>BC CHI PHÍ T01-T06.2020</vt:lpstr>
      <vt:lpstr>BC CHI PHÍ T01-T06.2020 (2)</vt:lpstr>
      <vt:lpstr>BC QT 6 THANG</vt:lpstr>
      <vt:lpstr>BC QT 6 THANG (ok)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cp:lastPrinted>2020-07-06T09:42:19Z</cp:lastPrinted>
  <dcterms:created xsi:type="dcterms:W3CDTF">2020-06-24T07:36:09Z</dcterms:created>
  <dcterms:modified xsi:type="dcterms:W3CDTF">2020-10-30T10:29:41Z</dcterms:modified>
</cp:coreProperties>
</file>